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0C84B41-D91E-473E-A496-6C9EE2E721E4}" xr6:coauthVersionLast="47" xr6:coauthVersionMax="47" xr10:uidLastSave="{00000000-0000-0000-0000-000000000000}"/>
  <bookViews>
    <workbookView xWindow="28680" yWindow="-120" windowWidth="29040" windowHeight="15720" xr2:uid="{0E5EE0A4-0017-407C-9995-E8E98F6AF309}"/>
  </bookViews>
  <sheets>
    <sheet name="SubSector Analysis" sheetId="3" r:id="rId1"/>
    <sheet name="Nifty 750 Analysis" sheetId="2" r:id="rId2"/>
    <sheet name="Price_Filter_25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D54" i="3" s="1"/>
  <c r="B6" i="3"/>
  <c r="G6" i="3" s="1"/>
  <c r="B30" i="3"/>
  <c r="B19" i="3"/>
  <c r="B24" i="3"/>
  <c r="B2" i="3"/>
  <c r="E2" i="3" s="1"/>
  <c r="B36" i="3"/>
  <c r="H36" i="3" s="1"/>
  <c r="B14" i="3"/>
  <c r="B50" i="3"/>
  <c r="D50" i="3" s="1"/>
  <c r="B93" i="3"/>
  <c r="B40" i="3"/>
  <c r="D40" i="3" s="1"/>
  <c r="B80" i="3"/>
  <c r="I80" i="3" s="1"/>
  <c r="B39" i="3"/>
  <c r="D39" i="3" s="1"/>
  <c r="B45" i="3"/>
  <c r="E45" i="3" s="1"/>
  <c r="B7" i="3"/>
  <c r="B25" i="3"/>
  <c r="B10" i="3"/>
  <c r="B5" i="3"/>
  <c r="B11" i="3"/>
  <c r="I11" i="3" s="1"/>
  <c r="B101" i="3"/>
  <c r="B4" i="3"/>
  <c r="D4" i="3" s="1"/>
  <c r="B31" i="3"/>
  <c r="B16" i="3"/>
  <c r="G16" i="3" s="1"/>
  <c r="B56" i="3"/>
  <c r="D56" i="3" s="1"/>
  <c r="B22" i="3"/>
  <c r="D22" i="3" s="1"/>
  <c r="B33" i="3"/>
  <c r="D33" i="3" s="1"/>
  <c r="B27" i="3"/>
  <c r="G27" i="3" s="1"/>
  <c r="B48" i="3"/>
  <c r="G48" i="3" s="1"/>
  <c r="B29" i="3"/>
  <c r="B3" i="3"/>
  <c r="E3" i="3" s="1"/>
  <c r="B43" i="3"/>
  <c r="H43" i="3" s="1"/>
  <c r="B60" i="3"/>
  <c r="B78" i="3"/>
  <c r="D78" i="3" s="1"/>
  <c r="B42" i="3"/>
  <c r="B102" i="3"/>
  <c r="F102" i="3" s="1"/>
  <c r="B63" i="3"/>
  <c r="F63" i="3" s="1"/>
  <c r="B77" i="3"/>
  <c r="D77" i="3" s="1"/>
  <c r="B20" i="3"/>
  <c r="E20" i="3" s="1"/>
  <c r="B67" i="3"/>
  <c r="B17" i="3"/>
  <c r="B68" i="3"/>
  <c r="B53" i="3"/>
  <c r="E53" i="3" s="1"/>
  <c r="B26" i="3"/>
  <c r="D26" i="3" s="1"/>
  <c r="B13" i="3"/>
  <c r="B61" i="3"/>
  <c r="B79" i="3"/>
  <c r="B28" i="3"/>
  <c r="B12" i="3"/>
  <c r="D12" i="3" s="1"/>
  <c r="B76" i="3"/>
  <c r="D76" i="3" s="1"/>
  <c r="B18" i="3"/>
  <c r="H18" i="3" s="1"/>
  <c r="B70" i="3"/>
  <c r="B21" i="3"/>
  <c r="B23" i="3"/>
  <c r="B58" i="3"/>
  <c r="E58" i="3" s="1"/>
  <c r="B46" i="3"/>
  <c r="H46" i="3" s="1"/>
  <c r="B8" i="3"/>
  <c r="B44" i="3"/>
  <c r="D44" i="3" s="1"/>
  <c r="B104" i="3"/>
  <c r="B49" i="3"/>
  <c r="G49" i="3" s="1"/>
  <c r="B69" i="3"/>
  <c r="I69" i="3" s="1"/>
  <c r="B66" i="3"/>
  <c r="D66" i="3" s="1"/>
  <c r="B34" i="3"/>
  <c r="B62" i="3"/>
  <c r="B82" i="3"/>
  <c r="B38" i="3"/>
  <c r="E38" i="3" s="1"/>
  <c r="B47" i="3"/>
  <c r="B32" i="3"/>
  <c r="B51" i="3"/>
  <c r="B92" i="3"/>
  <c r="D92" i="3" s="1"/>
  <c r="B9" i="3"/>
  <c r="B73" i="3"/>
  <c r="D73" i="3" s="1"/>
  <c r="B15" i="3"/>
  <c r="D15" i="3" s="1"/>
  <c r="B74" i="3"/>
  <c r="E74" i="3" s="1"/>
  <c r="B52" i="3"/>
  <c r="D52" i="3" s="1"/>
  <c r="B96" i="3"/>
  <c r="B37" i="3"/>
  <c r="B72" i="3"/>
  <c r="E72" i="3" s="1"/>
  <c r="B83" i="3"/>
  <c r="E83" i="3" s="1"/>
  <c r="B64" i="3"/>
  <c r="I64" i="3" s="1"/>
  <c r="B75" i="3"/>
  <c r="B41" i="3"/>
  <c r="D41" i="3" s="1"/>
  <c r="B59" i="3"/>
  <c r="F59" i="3" s="1"/>
  <c r="B65" i="3"/>
  <c r="G65" i="3" s="1"/>
  <c r="B103" i="3"/>
  <c r="H103" i="3" s="1"/>
  <c r="B109" i="3"/>
  <c r="D109" i="3" s="1"/>
  <c r="B84" i="3"/>
  <c r="H84" i="3" s="1"/>
  <c r="B55" i="3"/>
  <c r="H55" i="3" s="1"/>
  <c r="B35" i="3"/>
  <c r="B94" i="3"/>
  <c r="E94" i="3" s="1"/>
  <c r="B71" i="3"/>
  <c r="G71" i="3" s="1"/>
  <c r="B95" i="3"/>
  <c r="D95" i="3" s="1"/>
  <c r="B105" i="3"/>
  <c r="B85" i="3"/>
  <c r="D85" i="3" s="1"/>
  <c r="B86" i="3"/>
  <c r="B99" i="3"/>
  <c r="D99" i="3" s="1"/>
  <c r="B90" i="3"/>
  <c r="I90" i="3" s="1"/>
  <c r="B110" i="3"/>
  <c r="E110" i="3" s="1"/>
  <c r="B97" i="3"/>
  <c r="D97" i="3" s="1"/>
  <c r="B100" i="3"/>
  <c r="B87" i="3"/>
  <c r="B106" i="3"/>
  <c r="E106" i="3" s="1"/>
  <c r="B107" i="3"/>
  <c r="E107" i="3" s="1"/>
  <c r="B108" i="3"/>
  <c r="B111" i="3"/>
  <c r="B88" i="3"/>
  <c r="D88" i="3" s="1"/>
  <c r="B112" i="3"/>
  <c r="B113" i="3"/>
  <c r="D113" i="3" s="1"/>
  <c r="B114" i="3"/>
  <c r="H114" i="3" s="1"/>
  <c r="B98" i="3"/>
  <c r="E98" i="3" s="1"/>
  <c r="B89" i="3"/>
  <c r="H89" i="3" s="1"/>
  <c r="B115" i="3"/>
  <c r="G115" i="3" s="1"/>
  <c r="B81" i="3"/>
  <c r="B116" i="3"/>
  <c r="E116" i="3" s="1"/>
  <c r="B117" i="3"/>
  <c r="E117" i="3" s="1"/>
  <c r="B118" i="3"/>
  <c r="D118" i="3" s="1"/>
  <c r="B119" i="3"/>
  <c r="B120" i="3"/>
  <c r="F120" i="3" s="1"/>
  <c r="B91" i="3"/>
  <c r="F91" i="3" s="1"/>
  <c r="B121" i="3"/>
  <c r="B122" i="3"/>
  <c r="E122" i="3" s="1"/>
  <c r="B123" i="3"/>
  <c r="D123" i="3" s="1"/>
  <c r="B124" i="3"/>
  <c r="E124" i="3" s="1"/>
  <c r="B125" i="3"/>
  <c r="B57" i="3"/>
  <c r="D80" i="3" l="1"/>
  <c r="D6" i="3"/>
  <c r="D114" i="3"/>
  <c r="F103" i="3"/>
  <c r="F15" i="3"/>
  <c r="D110" i="3"/>
  <c r="G18" i="3"/>
  <c r="D90" i="3"/>
  <c r="G40" i="3"/>
  <c r="H118" i="3"/>
  <c r="D69" i="3"/>
  <c r="D18" i="3"/>
  <c r="F92" i="3"/>
  <c r="H115" i="3"/>
  <c r="D84" i="3"/>
  <c r="D20" i="3"/>
  <c r="F69" i="3"/>
  <c r="H95" i="3"/>
  <c r="E18" i="3"/>
  <c r="F44" i="3"/>
  <c r="F41" i="3"/>
  <c r="D103" i="3"/>
  <c r="D63" i="3"/>
  <c r="F122" i="3"/>
  <c r="F46" i="3"/>
  <c r="H33" i="3"/>
  <c r="D124" i="3"/>
  <c r="F56" i="3"/>
  <c r="H6" i="3"/>
  <c r="D74" i="3"/>
  <c r="F114" i="3"/>
  <c r="F16" i="3"/>
  <c r="I73" i="3"/>
  <c r="D122" i="3"/>
  <c r="F88" i="3"/>
  <c r="I26" i="3"/>
  <c r="D89" i="3"/>
  <c r="D34" i="3"/>
  <c r="D45" i="3"/>
  <c r="F90" i="3"/>
  <c r="G113" i="3"/>
  <c r="D98" i="3"/>
  <c r="F85" i="3"/>
  <c r="G55" i="3"/>
  <c r="V87" i="3"/>
  <c r="U87" i="3"/>
  <c r="Q87" i="3"/>
  <c r="P87" i="3"/>
  <c r="I87" i="3"/>
  <c r="H87" i="3"/>
  <c r="D87" i="3"/>
  <c r="G87" i="3"/>
  <c r="F87" i="3"/>
  <c r="E87" i="3"/>
  <c r="V19" i="3"/>
  <c r="U19" i="3"/>
  <c r="Q19" i="3"/>
  <c r="P19" i="3"/>
  <c r="I19" i="3"/>
  <c r="H19" i="3"/>
  <c r="D19" i="3"/>
  <c r="F19" i="3"/>
  <c r="E19" i="3"/>
  <c r="G19" i="3"/>
  <c r="V82" i="3"/>
  <c r="Q82" i="3"/>
  <c r="U82" i="3"/>
  <c r="P82" i="3"/>
  <c r="I82" i="3"/>
  <c r="H82" i="3"/>
  <c r="D82" i="3"/>
  <c r="F82" i="3"/>
  <c r="E82" i="3"/>
  <c r="G82" i="3"/>
  <c r="F86" i="3"/>
  <c r="F53" i="3"/>
  <c r="G14" i="3"/>
  <c r="V21" i="3"/>
  <c r="Q21" i="3"/>
  <c r="U21" i="3"/>
  <c r="P21" i="3"/>
  <c r="I21" i="3"/>
  <c r="H21" i="3"/>
  <c r="G21" i="3"/>
  <c r="D21" i="3"/>
  <c r="F21" i="3"/>
  <c r="E21" i="3"/>
  <c r="V57" i="3"/>
  <c r="Q57" i="3"/>
  <c r="U57" i="3"/>
  <c r="P57" i="3"/>
  <c r="I57" i="3"/>
  <c r="H57" i="3"/>
  <c r="D57" i="3"/>
  <c r="F57" i="3"/>
  <c r="G57" i="3"/>
  <c r="E57" i="3"/>
  <c r="V17" i="3"/>
  <c r="Q17" i="3"/>
  <c r="U17" i="3"/>
  <c r="I17" i="3"/>
  <c r="H17" i="3"/>
  <c r="P17" i="3"/>
  <c r="D17" i="3"/>
  <c r="G17" i="3"/>
  <c r="F17" i="3"/>
  <c r="E17" i="3"/>
  <c r="E5" i="3"/>
  <c r="F2" i="3"/>
  <c r="V25" i="3"/>
  <c r="U25" i="3"/>
  <c r="Q25" i="3"/>
  <c r="P25" i="3"/>
  <c r="I25" i="3"/>
  <c r="H25" i="3"/>
  <c r="D25" i="3"/>
  <c r="G25" i="3"/>
  <c r="F25" i="3"/>
  <c r="E25" i="3"/>
  <c r="V112" i="3"/>
  <c r="U112" i="3"/>
  <c r="P112" i="3"/>
  <c r="Q112" i="3"/>
  <c r="I112" i="3"/>
  <c r="E112" i="3"/>
  <c r="D112" i="3"/>
  <c r="H112" i="3"/>
  <c r="G112" i="3"/>
  <c r="V59" i="3"/>
  <c r="U59" i="3"/>
  <c r="P59" i="3"/>
  <c r="Q59" i="3"/>
  <c r="I59" i="3"/>
  <c r="E59" i="3"/>
  <c r="H59" i="3"/>
  <c r="G59" i="3"/>
  <c r="D59" i="3"/>
  <c r="V9" i="3"/>
  <c r="U9" i="3"/>
  <c r="P9" i="3"/>
  <c r="Q9" i="3"/>
  <c r="E9" i="3"/>
  <c r="D9" i="3"/>
  <c r="I9" i="3"/>
  <c r="V104" i="3"/>
  <c r="U104" i="3"/>
  <c r="P104" i="3"/>
  <c r="Q104" i="3"/>
  <c r="E104" i="3"/>
  <c r="H104" i="3"/>
  <c r="G104" i="3"/>
  <c r="I104" i="3"/>
  <c r="D104" i="3"/>
  <c r="V79" i="3"/>
  <c r="U79" i="3"/>
  <c r="P79" i="3"/>
  <c r="Q79" i="3"/>
  <c r="I79" i="3"/>
  <c r="F79" i="3"/>
  <c r="E79" i="3"/>
  <c r="D79" i="3"/>
  <c r="G79" i="3"/>
  <c r="H79" i="3"/>
  <c r="V42" i="3"/>
  <c r="U42" i="3"/>
  <c r="P42" i="3"/>
  <c r="Q42" i="3"/>
  <c r="G42" i="3"/>
  <c r="E42" i="3"/>
  <c r="H42" i="3"/>
  <c r="D42" i="3"/>
  <c r="F42" i="3"/>
  <c r="I42" i="3"/>
  <c r="V31" i="3"/>
  <c r="U31" i="3"/>
  <c r="P31" i="3"/>
  <c r="Q31" i="3"/>
  <c r="I31" i="3"/>
  <c r="E31" i="3"/>
  <c r="D31" i="3"/>
  <c r="G31" i="3"/>
  <c r="F31" i="3"/>
  <c r="H31" i="3"/>
  <c r="V93" i="3"/>
  <c r="U93" i="3"/>
  <c r="P93" i="3"/>
  <c r="Q93" i="3"/>
  <c r="G93" i="3"/>
  <c r="F93" i="3"/>
  <c r="E93" i="3"/>
  <c r="H93" i="3"/>
  <c r="D93" i="3"/>
  <c r="I93" i="3"/>
  <c r="H9" i="3"/>
  <c r="V37" i="3"/>
  <c r="Q37" i="3"/>
  <c r="U37" i="3"/>
  <c r="I37" i="3"/>
  <c r="P37" i="3"/>
  <c r="H37" i="3"/>
  <c r="D37" i="3"/>
  <c r="G37" i="3"/>
  <c r="F37" i="3"/>
  <c r="E37" i="3"/>
  <c r="E71" i="3"/>
  <c r="V35" i="3"/>
  <c r="U35" i="3"/>
  <c r="Q35" i="3"/>
  <c r="P35" i="3"/>
  <c r="I35" i="3"/>
  <c r="H35" i="3"/>
  <c r="D35" i="3"/>
  <c r="F35" i="3"/>
  <c r="E35" i="3"/>
  <c r="G35" i="3"/>
  <c r="V86" i="3"/>
  <c r="U86" i="3"/>
  <c r="P86" i="3"/>
  <c r="Q86" i="3"/>
  <c r="H86" i="3"/>
  <c r="G86" i="3"/>
  <c r="E86" i="3"/>
  <c r="D86" i="3"/>
  <c r="I86" i="3"/>
  <c r="U111" i="3"/>
  <c r="P111" i="3"/>
  <c r="V111" i="3"/>
  <c r="Q111" i="3"/>
  <c r="I111" i="3"/>
  <c r="E111" i="3"/>
  <c r="D111" i="3"/>
  <c r="H111" i="3"/>
  <c r="G111" i="3"/>
  <c r="F111" i="3"/>
  <c r="U75" i="3"/>
  <c r="P75" i="3"/>
  <c r="Q75" i="3"/>
  <c r="V75" i="3"/>
  <c r="I75" i="3"/>
  <c r="E75" i="3"/>
  <c r="H75" i="3"/>
  <c r="G75" i="3"/>
  <c r="D75" i="3"/>
  <c r="F75" i="3"/>
  <c r="U8" i="3"/>
  <c r="P8" i="3"/>
  <c r="V8" i="3"/>
  <c r="Q8" i="3"/>
  <c r="I8" i="3"/>
  <c r="F8" i="3"/>
  <c r="E8" i="3"/>
  <c r="H8" i="3"/>
  <c r="G8" i="3"/>
  <c r="D8" i="3"/>
  <c r="U13" i="3"/>
  <c r="P13" i="3"/>
  <c r="V13" i="3"/>
  <c r="Q13" i="3"/>
  <c r="I13" i="3"/>
  <c r="F13" i="3"/>
  <c r="E13" i="3"/>
  <c r="D13" i="3"/>
  <c r="G13" i="3"/>
  <c r="H13" i="3"/>
  <c r="U60" i="3"/>
  <c r="P60" i="3"/>
  <c r="V60" i="3"/>
  <c r="Q60" i="3"/>
  <c r="I60" i="3"/>
  <c r="F60" i="3"/>
  <c r="G60" i="3"/>
  <c r="E60" i="3"/>
  <c r="H60" i="3"/>
  <c r="D60" i="3"/>
  <c r="U101" i="3"/>
  <c r="P101" i="3"/>
  <c r="V101" i="3"/>
  <c r="I101" i="3"/>
  <c r="F101" i="3"/>
  <c r="Q101" i="3"/>
  <c r="E101" i="3"/>
  <c r="D101" i="3"/>
  <c r="G101" i="3"/>
  <c r="H101" i="3"/>
  <c r="U14" i="3"/>
  <c r="P14" i="3"/>
  <c r="V14" i="3"/>
  <c r="Q14" i="3"/>
  <c r="I14" i="3"/>
  <c r="F14" i="3"/>
  <c r="E14" i="3"/>
  <c r="H14" i="3"/>
  <c r="D14" i="3"/>
  <c r="F9" i="3"/>
  <c r="V91" i="3"/>
  <c r="U91" i="3"/>
  <c r="P91" i="3"/>
  <c r="Q91" i="3"/>
  <c r="H91" i="3"/>
  <c r="G91" i="3"/>
  <c r="E91" i="3"/>
  <c r="D91" i="3"/>
  <c r="I91" i="3"/>
  <c r="U119" i="3"/>
  <c r="P119" i="3"/>
  <c r="V119" i="3"/>
  <c r="I119" i="3"/>
  <c r="Q119" i="3"/>
  <c r="E119" i="3"/>
  <c r="H119" i="3"/>
  <c r="G119" i="3"/>
  <c r="D119" i="3"/>
  <c r="F119" i="3"/>
  <c r="U105" i="3"/>
  <c r="V105" i="3"/>
  <c r="P105" i="3"/>
  <c r="Q105" i="3"/>
  <c r="I105" i="3"/>
  <c r="H105" i="3"/>
  <c r="G105" i="3"/>
  <c r="E105" i="3"/>
  <c r="D105" i="3"/>
  <c r="F105" i="3"/>
  <c r="U51" i="3"/>
  <c r="P51" i="3"/>
  <c r="V51" i="3"/>
  <c r="I51" i="3"/>
  <c r="Q51" i="3"/>
  <c r="E51" i="3"/>
  <c r="D51" i="3"/>
  <c r="F51" i="3"/>
  <c r="H51" i="3"/>
  <c r="G51" i="3"/>
  <c r="V81" i="3"/>
  <c r="Q81" i="3"/>
  <c r="U81" i="3"/>
  <c r="I81" i="3"/>
  <c r="P81" i="3"/>
  <c r="H81" i="3"/>
  <c r="G81" i="3"/>
  <c r="D81" i="3"/>
  <c r="F81" i="3"/>
  <c r="E81" i="3"/>
  <c r="V48" i="3"/>
  <c r="Q48" i="3"/>
  <c r="U48" i="3"/>
  <c r="I48" i="3"/>
  <c r="P48" i="3"/>
  <c r="H48" i="3"/>
  <c r="D48" i="3"/>
  <c r="F48" i="3"/>
  <c r="E48" i="3"/>
  <c r="U117" i="3"/>
  <c r="V117" i="3"/>
  <c r="Q117" i="3"/>
  <c r="P117" i="3"/>
  <c r="H117" i="3"/>
  <c r="G117" i="3"/>
  <c r="D117" i="3"/>
  <c r="I117" i="3"/>
  <c r="F117" i="3"/>
  <c r="U107" i="3"/>
  <c r="V107" i="3"/>
  <c r="Q107" i="3"/>
  <c r="P107" i="3"/>
  <c r="D107" i="3"/>
  <c r="H107" i="3"/>
  <c r="G107" i="3"/>
  <c r="F107" i="3"/>
  <c r="U71" i="3"/>
  <c r="V71" i="3"/>
  <c r="Q71" i="3"/>
  <c r="P71" i="3"/>
  <c r="D71" i="3"/>
  <c r="I71" i="3"/>
  <c r="F71" i="3"/>
  <c r="H71" i="3"/>
  <c r="U83" i="3"/>
  <c r="V83" i="3"/>
  <c r="Q83" i="3"/>
  <c r="P83" i="3"/>
  <c r="I83" i="3"/>
  <c r="D83" i="3"/>
  <c r="H83" i="3"/>
  <c r="G83" i="3"/>
  <c r="F83" i="3"/>
  <c r="U47" i="3"/>
  <c r="V47" i="3"/>
  <c r="Q47" i="3"/>
  <c r="P47" i="3"/>
  <c r="D47" i="3"/>
  <c r="F47" i="3"/>
  <c r="I47" i="3"/>
  <c r="H47" i="3"/>
  <c r="G47" i="3"/>
  <c r="U58" i="3"/>
  <c r="V58" i="3"/>
  <c r="Q58" i="3"/>
  <c r="P58" i="3"/>
  <c r="H58" i="3"/>
  <c r="G58" i="3"/>
  <c r="I58" i="3"/>
  <c r="D58" i="3"/>
  <c r="F58" i="3"/>
  <c r="U53" i="3"/>
  <c r="V53" i="3"/>
  <c r="Q53" i="3"/>
  <c r="P53" i="3"/>
  <c r="D53" i="3"/>
  <c r="H53" i="3"/>
  <c r="G53" i="3"/>
  <c r="I53" i="3"/>
  <c r="U3" i="3"/>
  <c r="V3" i="3"/>
  <c r="Q3" i="3"/>
  <c r="P3" i="3"/>
  <c r="G3" i="3"/>
  <c r="H3" i="3"/>
  <c r="F3" i="3"/>
  <c r="D3" i="3"/>
  <c r="I3" i="3"/>
  <c r="U5" i="3"/>
  <c r="V5" i="3"/>
  <c r="Q5" i="3"/>
  <c r="P5" i="3"/>
  <c r="I5" i="3"/>
  <c r="D5" i="3"/>
  <c r="G5" i="3"/>
  <c r="H5" i="3"/>
  <c r="F5" i="3"/>
  <c r="U2" i="3"/>
  <c r="V2" i="3"/>
  <c r="Q2" i="3"/>
  <c r="P2" i="3"/>
  <c r="H2" i="3"/>
  <c r="D2" i="3"/>
  <c r="I2" i="3"/>
  <c r="G2" i="3"/>
  <c r="G9" i="3"/>
  <c r="I107" i="3"/>
  <c r="U116" i="3"/>
  <c r="V116" i="3"/>
  <c r="Q116" i="3"/>
  <c r="P116" i="3"/>
  <c r="G116" i="3"/>
  <c r="I116" i="3"/>
  <c r="H116" i="3"/>
  <c r="D116" i="3"/>
  <c r="F116" i="3"/>
  <c r="U106" i="3"/>
  <c r="V106" i="3"/>
  <c r="Q106" i="3"/>
  <c r="P106" i="3"/>
  <c r="G106" i="3"/>
  <c r="I106" i="3"/>
  <c r="H106" i="3"/>
  <c r="D106" i="3"/>
  <c r="F106" i="3"/>
  <c r="U94" i="3"/>
  <c r="V94" i="3"/>
  <c r="Q94" i="3"/>
  <c r="P94" i="3"/>
  <c r="G94" i="3"/>
  <c r="I94" i="3"/>
  <c r="H94" i="3"/>
  <c r="D94" i="3"/>
  <c r="F94" i="3"/>
  <c r="U72" i="3"/>
  <c r="V72" i="3"/>
  <c r="Q72" i="3"/>
  <c r="P72" i="3"/>
  <c r="G72" i="3"/>
  <c r="I72" i="3"/>
  <c r="H72" i="3"/>
  <c r="D72" i="3"/>
  <c r="F72" i="3"/>
  <c r="U38" i="3"/>
  <c r="V38" i="3"/>
  <c r="Q38" i="3"/>
  <c r="P38" i="3"/>
  <c r="G38" i="3"/>
  <c r="I38" i="3"/>
  <c r="H38" i="3"/>
  <c r="D38" i="3"/>
  <c r="F38" i="3"/>
  <c r="U23" i="3"/>
  <c r="V23" i="3"/>
  <c r="Q23" i="3"/>
  <c r="P23" i="3"/>
  <c r="G23" i="3"/>
  <c r="I23" i="3"/>
  <c r="H23" i="3"/>
  <c r="D23" i="3"/>
  <c r="F23" i="3"/>
  <c r="E23" i="3"/>
  <c r="U68" i="3"/>
  <c r="V68" i="3"/>
  <c r="Q68" i="3"/>
  <c r="P68" i="3"/>
  <c r="G68" i="3"/>
  <c r="I68" i="3"/>
  <c r="H68" i="3"/>
  <c r="D68" i="3"/>
  <c r="F68" i="3"/>
  <c r="E68" i="3"/>
  <c r="U29" i="3"/>
  <c r="V29" i="3"/>
  <c r="Q29" i="3"/>
  <c r="P29" i="3"/>
  <c r="G29" i="3"/>
  <c r="I29" i="3"/>
  <c r="H29" i="3"/>
  <c r="F29" i="3"/>
  <c r="D29" i="3"/>
  <c r="E29" i="3"/>
  <c r="U10" i="3"/>
  <c r="V10" i="3"/>
  <c r="Q10" i="3"/>
  <c r="P10" i="3"/>
  <c r="G10" i="3"/>
  <c r="I10" i="3"/>
  <c r="H10" i="3"/>
  <c r="D10" i="3"/>
  <c r="F10" i="3"/>
  <c r="E10" i="3"/>
  <c r="U24" i="3"/>
  <c r="V24" i="3"/>
  <c r="Q24" i="3"/>
  <c r="P24" i="3"/>
  <c r="G24" i="3"/>
  <c r="I24" i="3"/>
  <c r="H24" i="3"/>
  <c r="D24" i="3"/>
  <c r="F24" i="3"/>
  <c r="E24" i="3"/>
  <c r="E47" i="3"/>
  <c r="F112" i="3"/>
  <c r="F104" i="3"/>
  <c r="G89" i="3"/>
  <c r="G28" i="3"/>
  <c r="I124" i="3"/>
  <c r="I40" i="3"/>
  <c r="H32" i="3"/>
  <c r="I122" i="3"/>
  <c r="I99" i="3"/>
  <c r="I32" i="3"/>
  <c r="I63" i="3"/>
  <c r="G33" i="3"/>
  <c r="V125" i="3"/>
  <c r="U125" i="3"/>
  <c r="Q125" i="3"/>
  <c r="P125" i="3"/>
  <c r="I125" i="3"/>
  <c r="V115" i="3"/>
  <c r="U115" i="3"/>
  <c r="Q115" i="3"/>
  <c r="P115" i="3"/>
  <c r="I115" i="3"/>
  <c r="V100" i="3"/>
  <c r="U100" i="3"/>
  <c r="Q100" i="3"/>
  <c r="P100" i="3"/>
  <c r="I100" i="3"/>
  <c r="V55" i="3"/>
  <c r="U55" i="3"/>
  <c r="Q55" i="3"/>
  <c r="P55" i="3"/>
  <c r="I55" i="3"/>
  <c r="V96" i="3"/>
  <c r="U96" i="3"/>
  <c r="Q96" i="3"/>
  <c r="P96" i="3"/>
  <c r="I96" i="3"/>
  <c r="V62" i="3"/>
  <c r="U62" i="3"/>
  <c r="Q62" i="3"/>
  <c r="P62" i="3"/>
  <c r="I62" i="3"/>
  <c r="V70" i="3"/>
  <c r="U70" i="3"/>
  <c r="Q70" i="3"/>
  <c r="P70" i="3"/>
  <c r="I70" i="3"/>
  <c r="V67" i="3"/>
  <c r="U67" i="3"/>
  <c r="Q67" i="3"/>
  <c r="P67" i="3"/>
  <c r="I67" i="3"/>
  <c r="F67" i="3"/>
  <c r="V27" i="3"/>
  <c r="U27" i="3"/>
  <c r="Q27" i="3"/>
  <c r="P27" i="3"/>
  <c r="I27" i="3"/>
  <c r="F27" i="3"/>
  <c r="V7" i="3"/>
  <c r="U7" i="3"/>
  <c r="Q7" i="3"/>
  <c r="P7" i="3"/>
  <c r="I7" i="3"/>
  <c r="F7" i="3"/>
  <c r="V30" i="3"/>
  <c r="U30" i="3"/>
  <c r="Q30" i="3"/>
  <c r="P30" i="3"/>
  <c r="I30" i="3"/>
  <c r="F30" i="3"/>
  <c r="D121" i="3"/>
  <c r="D65" i="3"/>
  <c r="D49" i="3"/>
  <c r="D28" i="3"/>
  <c r="D102" i="3"/>
  <c r="D16" i="3"/>
  <c r="E125" i="3"/>
  <c r="E115" i="3"/>
  <c r="E100" i="3"/>
  <c r="E55" i="3"/>
  <c r="E96" i="3"/>
  <c r="E62" i="3"/>
  <c r="E70" i="3"/>
  <c r="E67" i="3"/>
  <c r="E27" i="3"/>
  <c r="E7" i="3"/>
  <c r="E30" i="3"/>
  <c r="F118" i="3"/>
  <c r="F108" i="3"/>
  <c r="F95" i="3"/>
  <c r="F64" i="3"/>
  <c r="F32" i="3"/>
  <c r="F20" i="3"/>
  <c r="F11" i="3"/>
  <c r="F6" i="3"/>
  <c r="G84" i="3"/>
  <c r="G30" i="3"/>
  <c r="H26" i="3"/>
  <c r="H11" i="3"/>
  <c r="I121" i="3"/>
  <c r="I102" i="3"/>
  <c r="I36" i="3"/>
  <c r="E33" i="3"/>
  <c r="E6" i="3"/>
  <c r="G62" i="3"/>
  <c r="H62" i="3"/>
  <c r="I95" i="3"/>
  <c r="P124" i="3"/>
  <c r="V89" i="3"/>
  <c r="U89" i="3"/>
  <c r="Q89" i="3"/>
  <c r="P89" i="3"/>
  <c r="V84" i="3"/>
  <c r="U84" i="3"/>
  <c r="Q84" i="3"/>
  <c r="I84" i="3"/>
  <c r="V34" i="3"/>
  <c r="U34" i="3"/>
  <c r="Q34" i="3"/>
  <c r="I34" i="3"/>
  <c r="P34" i="3"/>
  <c r="V20" i="3"/>
  <c r="U20" i="3"/>
  <c r="Q20" i="3"/>
  <c r="P20" i="3"/>
  <c r="I20" i="3"/>
  <c r="V45" i="3"/>
  <c r="U45" i="3"/>
  <c r="Q45" i="3"/>
  <c r="P45" i="3"/>
  <c r="I45" i="3"/>
  <c r="E84" i="3"/>
  <c r="V123" i="3"/>
  <c r="Q123" i="3"/>
  <c r="P123" i="3"/>
  <c r="U123" i="3"/>
  <c r="I123" i="3"/>
  <c r="H123" i="3"/>
  <c r="G123" i="3"/>
  <c r="V109" i="3"/>
  <c r="U109" i="3"/>
  <c r="Q109" i="3"/>
  <c r="P109" i="3"/>
  <c r="I109" i="3"/>
  <c r="H109" i="3"/>
  <c r="G109" i="3"/>
  <c r="V66" i="3"/>
  <c r="Q66" i="3"/>
  <c r="P66" i="3"/>
  <c r="U66" i="3"/>
  <c r="I66" i="3"/>
  <c r="H66" i="3"/>
  <c r="G66" i="3"/>
  <c r="V76" i="3"/>
  <c r="U76" i="3"/>
  <c r="Q76" i="3"/>
  <c r="P76" i="3"/>
  <c r="I76" i="3"/>
  <c r="F76" i="3"/>
  <c r="H76" i="3"/>
  <c r="G76" i="3"/>
  <c r="V77" i="3"/>
  <c r="U77" i="3"/>
  <c r="Q77" i="3"/>
  <c r="P77" i="3"/>
  <c r="I77" i="3"/>
  <c r="F77" i="3"/>
  <c r="H77" i="3"/>
  <c r="G77" i="3"/>
  <c r="V22" i="3"/>
  <c r="U22" i="3"/>
  <c r="Q22" i="3"/>
  <c r="P22" i="3"/>
  <c r="I22" i="3"/>
  <c r="F22" i="3"/>
  <c r="H22" i="3"/>
  <c r="G22" i="3"/>
  <c r="V39" i="3"/>
  <c r="U39" i="3"/>
  <c r="Q39" i="3"/>
  <c r="P39" i="3"/>
  <c r="I39" i="3"/>
  <c r="F39" i="3"/>
  <c r="H39" i="3"/>
  <c r="G39" i="3"/>
  <c r="V54" i="3"/>
  <c r="U54" i="3"/>
  <c r="Q54" i="3"/>
  <c r="P54" i="3"/>
  <c r="I54" i="3"/>
  <c r="F54" i="3"/>
  <c r="H54" i="3"/>
  <c r="G54" i="3"/>
  <c r="D120" i="3"/>
  <c r="D61" i="3"/>
  <c r="E123" i="3"/>
  <c r="E109" i="3"/>
  <c r="E66" i="3"/>
  <c r="E76" i="3"/>
  <c r="E77" i="3"/>
  <c r="E22" i="3"/>
  <c r="E39" i="3"/>
  <c r="E54" i="3"/>
  <c r="G125" i="3"/>
  <c r="G34" i="3"/>
  <c r="H125" i="3"/>
  <c r="H108" i="3"/>
  <c r="H34" i="3"/>
  <c r="H67" i="3"/>
  <c r="H7" i="3"/>
  <c r="I118" i="3"/>
  <c r="I49" i="3"/>
  <c r="I43" i="3"/>
  <c r="P84" i="3"/>
  <c r="V124" i="3"/>
  <c r="U124" i="3"/>
  <c r="Q124" i="3"/>
  <c r="V97" i="3"/>
  <c r="U97" i="3"/>
  <c r="Q97" i="3"/>
  <c r="I97" i="3"/>
  <c r="P97" i="3"/>
  <c r="V52" i="3"/>
  <c r="U52" i="3"/>
  <c r="Q52" i="3"/>
  <c r="I52" i="3"/>
  <c r="P52" i="3"/>
  <c r="V18" i="3"/>
  <c r="U18" i="3"/>
  <c r="Q18" i="3"/>
  <c r="P18" i="3"/>
  <c r="I18" i="3"/>
  <c r="V33" i="3"/>
  <c r="U33" i="3"/>
  <c r="Q33" i="3"/>
  <c r="P33" i="3"/>
  <c r="I33" i="3"/>
  <c r="V6" i="3"/>
  <c r="U6" i="3"/>
  <c r="Q6" i="3"/>
  <c r="P6" i="3"/>
  <c r="I6" i="3"/>
  <c r="E89" i="3"/>
  <c r="E52" i="3"/>
  <c r="V98" i="3"/>
  <c r="Q98" i="3"/>
  <c r="U98" i="3"/>
  <c r="P98" i="3"/>
  <c r="I98" i="3"/>
  <c r="H98" i="3"/>
  <c r="G98" i="3"/>
  <c r="V74" i="3"/>
  <c r="Q74" i="3"/>
  <c r="P74" i="3"/>
  <c r="U74" i="3"/>
  <c r="I74" i="3"/>
  <c r="H74" i="3"/>
  <c r="G74" i="3"/>
  <c r="V114" i="3"/>
  <c r="U114" i="3"/>
  <c r="Q114" i="3"/>
  <c r="P114" i="3"/>
  <c r="G114" i="3"/>
  <c r="V90" i="3"/>
  <c r="U90" i="3"/>
  <c r="Q90" i="3"/>
  <c r="P90" i="3"/>
  <c r="G90" i="3"/>
  <c r="V103" i="3"/>
  <c r="U103" i="3"/>
  <c r="Q103" i="3"/>
  <c r="P103" i="3"/>
  <c r="G103" i="3"/>
  <c r="V15" i="3"/>
  <c r="U15" i="3"/>
  <c r="Q15" i="3"/>
  <c r="P15" i="3"/>
  <c r="G15" i="3"/>
  <c r="V69" i="3"/>
  <c r="U69" i="3"/>
  <c r="Q69" i="3"/>
  <c r="P69" i="3"/>
  <c r="G69" i="3"/>
  <c r="V12" i="3"/>
  <c r="U12" i="3"/>
  <c r="Q12" i="3"/>
  <c r="P12" i="3"/>
  <c r="H12" i="3"/>
  <c r="G12" i="3"/>
  <c r="V63" i="3"/>
  <c r="U63" i="3"/>
  <c r="Q63" i="3"/>
  <c r="P63" i="3"/>
  <c r="H63" i="3"/>
  <c r="G63" i="3"/>
  <c r="V56" i="3"/>
  <c r="U56" i="3"/>
  <c r="Q56" i="3"/>
  <c r="P56" i="3"/>
  <c r="H56" i="3"/>
  <c r="G56" i="3"/>
  <c r="V80" i="3"/>
  <c r="U80" i="3"/>
  <c r="Q80" i="3"/>
  <c r="P80" i="3"/>
  <c r="H80" i="3"/>
  <c r="G80" i="3"/>
  <c r="E114" i="3"/>
  <c r="E90" i="3"/>
  <c r="E103" i="3"/>
  <c r="E15" i="3"/>
  <c r="E69" i="3"/>
  <c r="E12" i="3"/>
  <c r="E63" i="3"/>
  <c r="E56" i="3"/>
  <c r="E80" i="3"/>
  <c r="F70" i="3"/>
  <c r="G124" i="3"/>
  <c r="G67" i="3"/>
  <c r="H124" i="3"/>
  <c r="H69" i="3"/>
  <c r="H20" i="3"/>
  <c r="H45" i="3"/>
  <c r="I103" i="3"/>
  <c r="P26" i="3"/>
  <c r="E97" i="3"/>
  <c r="E34" i="3"/>
  <c r="V110" i="3"/>
  <c r="Q110" i="3"/>
  <c r="U110" i="3"/>
  <c r="P110" i="3"/>
  <c r="I110" i="3"/>
  <c r="H110" i="3"/>
  <c r="G110" i="3"/>
  <c r="V122" i="3"/>
  <c r="U122" i="3"/>
  <c r="Q122" i="3"/>
  <c r="P122" i="3"/>
  <c r="G122" i="3"/>
  <c r="V121" i="3"/>
  <c r="U121" i="3"/>
  <c r="P121" i="3"/>
  <c r="H121" i="3"/>
  <c r="V113" i="3"/>
  <c r="U113" i="3"/>
  <c r="P113" i="3"/>
  <c r="H113" i="3"/>
  <c r="Q113" i="3"/>
  <c r="V99" i="3"/>
  <c r="U99" i="3"/>
  <c r="P99" i="3"/>
  <c r="H99" i="3"/>
  <c r="Q99" i="3"/>
  <c r="V65" i="3"/>
  <c r="U65" i="3"/>
  <c r="P65" i="3"/>
  <c r="Q65" i="3"/>
  <c r="H65" i="3"/>
  <c r="V73" i="3"/>
  <c r="U73" i="3"/>
  <c r="P73" i="3"/>
  <c r="H73" i="3"/>
  <c r="V49" i="3"/>
  <c r="U49" i="3"/>
  <c r="P49" i="3"/>
  <c r="H49" i="3"/>
  <c r="Q49" i="3"/>
  <c r="V28" i="3"/>
  <c r="U28" i="3"/>
  <c r="P28" i="3"/>
  <c r="H28" i="3"/>
  <c r="Q28" i="3"/>
  <c r="V102" i="3"/>
  <c r="U102" i="3"/>
  <c r="P102" i="3"/>
  <c r="Q102" i="3"/>
  <c r="H102" i="3"/>
  <c r="V16" i="3"/>
  <c r="U16" i="3"/>
  <c r="P16" i="3"/>
  <c r="H16" i="3"/>
  <c r="V40" i="3"/>
  <c r="U40" i="3"/>
  <c r="P40" i="3"/>
  <c r="H40" i="3"/>
  <c r="Q40" i="3"/>
  <c r="D108" i="3"/>
  <c r="D64" i="3"/>
  <c r="D32" i="3"/>
  <c r="D46" i="3"/>
  <c r="D43" i="3"/>
  <c r="D11" i="3"/>
  <c r="D36" i="3"/>
  <c r="E121" i="3"/>
  <c r="E113" i="3"/>
  <c r="E99" i="3"/>
  <c r="E65" i="3"/>
  <c r="E73" i="3"/>
  <c r="E49" i="3"/>
  <c r="E28" i="3"/>
  <c r="E102" i="3"/>
  <c r="E16" i="3"/>
  <c r="E40" i="3"/>
  <c r="F125" i="3"/>
  <c r="F115" i="3"/>
  <c r="F100" i="3"/>
  <c r="F55" i="3"/>
  <c r="F96" i="3"/>
  <c r="F62" i="3"/>
  <c r="F18" i="3"/>
  <c r="F43" i="3"/>
  <c r="F45" i="3"/>
  <c r="G121" i="3"/>
  <c r="G100" i="3"/>
  <c r="G20" i="3"/>
  <c r="H122" i="3"/>
  <c r="H100" i="3"/>
  <c r="H64" i="3"/>
  <c r="I89" i="3"/>
  <c r="I65" i="3"/>
  <c r="I46" i="3"/>
  <c r="I56" i="3"/>
  <c r="Q121" i="3"/>
  <c r="F124" i="3"/>
  <c r="F89" i="3"/>
  <c r="F97" i="3"/>
  <c r="F84" i="3"/>
  <c r="F52" i="3"/>
  <c r="F34" i="3"/>
  <c r="F12" i="3"/>
  <c r="F80" i="3"/>
  <c r="G97" i="3"/>
  <c r="G102" i="3"/>
  <c r="G7" i="3"/>
  <c r="H97" i="3"/>
  <c r="I114" i="3"/>
  <c r="I16" i="3"/>
  <c r="Q73" i="3"/>
  <c r="V120" i="3"/>
  <c r="U120" i="3"/>
  <c r="P120" i="3"/>
  <c r="Q120" i="3"/>
  <c r="H120" i="3"/>
  <c r="G120" i="3"/>
  <c r="I120" i="3"/>
  <c r="V88" i="3"/>
  <c r="U88" i="3"/>
  <c r="P88" i="3"/>
  <c r="Q88" i="3"/>
  <c r="H88" i="3"/>
  <c r="G88" i="3"/>
  <c r="I88" i="3"/>
  <c r="V85" i="3"/>
  <c r="U85" i="3"/>
  <c r="P85" i="3"/>
  <c r="Q85" i="3"/>
  <c r="H85" i="3"/>
  <c r="G85" i="3"/>
  <c r="I85" i="3"/>
  <c r="V41" i="3"/>
  <c r="U41" i="3"/>
  <c r="P41" i="3"/>
  <c r="Q41" i="3"/>
  <c r="H41" i="3"/>
  <c r="G41" i="3"/>
  <c r="I41" i="3"/>
  <c r="V92" i="3"/>
  <c r="U92" i="3"/>
  <c r="P92" i="3"/>
  <c r="Q92" i="3"/>
  <c r="H92" i="3"/>
  <c r="G92" i="3"/>
  <c r="I92" i="3"/>
  <c r="V44" i="3"/>
  <c r="U44" i="3"/>
  <c r="P44" i="3"/>
  <c r="Q44" i="3"/>
  <c r="H44" i="3"/>
  <c r="G44" i="3"/>
  <c r="I44" i="3"/>
  <c r="V61" i="3"/>
  <c r="U61" i="3"/>
  <c r="P61" i="3"/>
  <c r="Q61" i="3"/>
  <c r="H61" i="3"/>
  <c r="G61" i="3"/>
  <c r="I61" i="3"/>
  <c r="F61" i="3"/>
  <c r="V78" i="3"/>
  <c r="U78" i="3"/>
  <c r="P78" i="3"/>
  <c r="Q78" i="3"/>
  <c r="H78" i="3"/>
  <c r="G78" i="3"/>
  <c r="I78" i="3"/>
  <c r="F78" i="3"/>
  <c r="V4" i="3"/>
  <c r="U4" i="3"/>
  <c r="P4" i="3"/>
  <c r="Q4" i="3"/>
  <c r="H4" i="3"/>
  <c r="G4" i="3"/>
  <c r="I4" i="3"/>
  <c r="F4" i="3"/>
  <c r="V50" i="3"/>
  <c r="U50" i="3"/>
  <c r="P50" i="3"/>
  <c r="Q50" i="3"/>
  <c r="H50" i="3"/>
  <c r="G50" i="3"/>
  <c r="I50" i="3"/>
  <c r="F50" i="3"/>
  <c r="E120" i="3"/>
  <c r="E88" i="3"/>
  <c r="E85" i="3"/>
  <c r="E41" i="3"/>
  <c r="E92" i="3"/>
  <c r="E44" i="3"/>
  <c r="E61" i="3"/>
  <c r="E78" i="3"/>
  <c r="E4" i="3"/>
  <c r="E50" i="3"/>
  <c r="F123" i="3"/>
  <c r="F98" i="3"/>
  <c r="F110" i="3"/>
  <c r="F109" i="3"/>
  <c r="F74" i="3"/>
  <c r="F66" i="3"/>
  <c r="F28" i="3"/>
  <c r="F40" i="3"/>
  <c r="G99" i="3"/>
  <c r="G96" i="3"/>
  <c r="G45" i="3"/>
  <c r="H90" i="3"/>
  <c r="H96" i="3"/>
  <c r="I113" i="3"/>
  <c r="I12" i="3"/>
  <c r="Q16" i="3"/>
  <c r="G52" i="3"/>
  <c r="H52" i="3"/>
  <c r="I28" i="3"/>
  <c r="U118" i="3"/>
  <c r="V118" i="3"/>
  <c r="Q118" i="3"/>
  <c r="G118" i="3"/>
  <c r="P118" i="3"/>
  <c r="U108" i="3"/>
  <c r="V108" i="3"/>
  <c r="Q108" i="3"/>
  <c r="G108" i="3"/>
  <c r="P108" i="3"/>
  <c r="U95" i="3"/>
  <c r="V95" i="3"/>
  <c r="Q95" i="3"/>
  <c r="P95" i="3"/>
  <c r="G95" i="3"/>
  <c r="U64" i="3"/>
  <c r="V64" i="3"/>
  <c r="Q64" i="3"/>
  <c r="G64" i="3"/>
  <c r="P64" i="3"/>
  <c r="U32" i="3"/>
  <c r="V32" i="3"/>
  <c r="Q32" i="3"/>
  <c r="G32" i="3"/>
  <c r="P32" i="3"/>
  <c r="U46" i="3"/>
  <c r="V46" i="3"/>
  <c r="Q46" i="3"/>
  <c r="P46" i="3"/>
  <c r="G46" i="3"/>
  <c r="U26" i="3"/>
  <c r="V26" i="3"/>
  <c r="Q26" i="3"/>
  <c r="G26" i="3"/>
  <c r="U43" i="3"/>
  <c r="V43" i="3"/>
  <c r="Q43" i="3"/>
  <c r="G43" i="3"/>
  <c r="P43" i="3"/>
  <c r="U11" i="3"/>
  <c r="V11" i="3"/>
  <c r="Q11" i="3"/>
  <c r="G11" i="3"/>
  <c r="P11" i="3"/>
  <c r="U36" i="3"/>
  <c r="V36" i="3"/>
  <c r="Q36" i="3"/>
  <c r="P36" i="3"/>
  <c r="G36" i="3"/>
  <c r="D125" i="3"/>
  <c r="D115" i="3"/>
  <c r="D100" i="3"/>
  <c r="D55" i="3"/>
  <c r="D96" i="3"/>
  <c r="D62" i="3"/>
  <c r="D70" i="3"/>
  <c r="D67" i="3"/>
  <c r="D27" i="3"/>
  <c r="D7" i="3"/>
  <c r="D30" i="3"/>
  <c r="E118" i="3"/>
  <c r="E108" i="3"/>
  <c r="E95" i="3"/>
  <c r="E64" i="3"/>
  <c r="E32" i="3"/>
  <c r="E46" i="3"/>
  <c r="E26" i="3"/>
  <c r="E43" i="3"/>
  <c r="E11" i="3"/>
  <c r="E36" i="3"/>
  <c r="F121" i="3"/>
  <c r="F113" i="3"/>
  <c r="F99" i="3"/>
  <c r="F65" i="3"/>
  <c r="F73" i="3"/>
  <c r="F49" i="3"/>
  <c r="F26" i="3"/>
  <c r="F33" i="3"/>
  <c r="F36" i="3"/>
  <c r="G73" i="3"/>
  <c r="G70" i="3"/>
  <c r="H15" i="3"/>
  <c r="H70" i="3"/>
  <c r="H27" i="3"/>
  <c r="H30" i="3"/>
  <c r="I108" i="3"/>
  <c r="I15" i="3"/>
  <c r="AQ610" i="2"/>
  <c r="AQ524" i="2"/>
  <c r="AQ513" i="2"/>
  <c r="AQ62" i="2"/>
  <c r="AQ300" i="2"/>
  <c r="AQ372" i="2"/>
  <c r="AQ412" i="2"/>
  <c r="AQ312" i="2"/>
  <c r="AQ547" i="2"/>
  <c r="AQ531" i="2"/>
  <c r="AQ226" i="2"/>
  <c r="AQ455" i="2"/>
  <c r="AQ103" i="2"/>
  <c r="AQ671" i="2"/>
  <c r="AQ118" i="2"/>
  <c r="AQ393" i="2"/>
  <c r="AQ540" i="2"/>
  <c r="AQ598" i="2"/>
  <c r="AQ380" i="2"/>
  <c r="AQ59" i="2"/>
  <c r="AQ448" i="2"/>
  <c r="AQ348" i="2"/>
  <c r="AQ495" i="2"/>
  <c r="AQ215" i="2"/>
  <c r="AQ566" i="2"/>
  <c r="AQ90" i="2"/>
  <c r="AQ277" i="2"/>
  <c r="AQ241" i="2"/>
  <c r="AQ450" i="2"/>
  <c r="AQ621" i="2"/>
  <c r="AQ89" i="2"/>
  <c r="AQ585" i="2"/>
  <c r="AQ654" i="2"/>
  <c r="AQ3" i="2"/>
  <c r="AQ337" i="2"/>
  <c r="AQ72" i="2"/>
  <c r="AQ444" i="2"/>
  <c r="AQ157" i="2"/>
  <c r="AQ75" i="2"/>
  <c r="AQ667" i="2"/>
  <c r="AQ202" i="2"/>
  <c r="AQ378" i="2"/>
  <c r="AQ63" i="2"/>
  <c r="AQ130" i="2"/>
  <c r="AQ528" i="2"/>
  <c r="AQ373" i="2"/>
  <c r="AQ589" i="2"/>
  <c r="AQ185" i="2"/>
  <c r="AQ224" i="2"/>
  <c r="AQ325" i="2"/>
  <c r="AQ476" i="2"/>
  <c r="AQ167" i="2"/>
  <c r="AQ268" i="2"/>
  <c r="AQ413" i="2"/>
  <c r="AQ394" i="2"/>
  <c r="AQ84" i="2"/>
  <c r="AQ242" i="2"/>
  <c r="AQ492" i="2"/>
  <c r="AQ352" i="2"/>
  <c r="AQ126" i="2"/>
  <c r="AQ344" i="2"/>
  <c r="AQ516" i="2"/>
  <c r="AQ258" i="2"/>
  <c r="AQ255" i="2"/>
  <c r="AQ97" i="2"/>
  <c r="AQ119" i="2"/>
  <c r="AQ307" i="2"/>
  <c r="AQ426" i="2"/>
  <c r="AQ354" i="2"/>
  <c r="AQ404" i="2"/>
  <c r="AQ386" i="2"/>
  <c r="AQ217" i="2"/>
  <c r="AQ82" i="2"/>
  <c r="AQ132" i="2"/>
  <c r="AQ93" i="2"/>
  <c r="AQ264" i="2"/>
  <c r="AQ41" i="2"/>
  <c r="AQ181" i="2"/>
  <c r="AQ584" i="2"/>
  <c r="AQ456" i="2"/>
  <c r="AQ475" i="2"/>
  <c r="AQ400" i="2"/>
  <c r="AQ252" i="2"/>
  <c r="AQ314" i="2"/>
  <c r="AQ416" i="2"/>
  <c r="AQ92" i="2"/>
  <c r="AQ329" i="2"/>
  <c r="AQ247" i="2"/>
  <c r="AQ238" i="2"/>
  <c r="AQ68" i="2"/>
  <c r="AQ447" i="2"/>
  <c r="AQ67" i="2"/>
  <c r="AQ213" i="2"/>
  <c r="AQ230" i="2"/>
  <c r="AQ608" i="2"/>
  <c r="AQ591" i="2"/>
  <c r="AQ371" i="2"/>
  <c r="AQ483" i="2"/>
  <c r="AQ69" i="2"/>
  <c r="AQ50" i="2"/>
  <c r="AQ111" i="2"/>
  <c r="AQ237" i="2"/>
  <c r="AQ43" i="2"/>
  <c r="AQ22" i="2"/>
  <c r="AQ151" i="2"/>
  <c r="AQ349" i="2"/>
  <c r="AQ616" i="2"/>
  <c r="AQ98" i="2"/>
  <c r="AQ465" i="2"/>
  <c r="AQ351" i="2"/>
  <c r="AQ14" i="2"/>
  <c r="AQ45" i="2"/>
  <c r="AQ454" i="2"/>
  <c r="AQ244" i="2"/>
  <c r="AQ37" i="2"/>
  <c r="AQ342" i="2"/>
  <c r="AQ142" i="2"/>
  <c r="AQ453" i="2"/>
  <c r="AQ525" i="2"/>
  <c r="AQ10" i="2"/>
  <c r="AQ254" i="2"/>
  <c r="AQ728" i="2"/>
  <c r="AQ603" i="2"/>
  <c r="AQ166" i="2"/>
  <c r="AQ73" i="2"/>
  <c r="AQ323" i="2"/>
  <c r="AQ315" i="2"/>
  <c r="AQ280" i="2"/>
  <c r="AQ149" i="2"/>
  <c r="AQ44" i="2"/>
  <c r="AQ211" i="2"/>
  <c r="AQ101" i="2"/>
  <c r="AQ11" i="2"/>
  <c r="AQ356" i="2"/>
  <c r="AQ702" i="2"/>
  <c r="AQ350" i="2"/>
  <c r="AQ672" i="2"/>
  <c r="AQ321" i="2"/>
  <c r="AQ357" i="2"/>
  <c r="AQ637" i="2"/>
  <c r="AQ395" i="2"/>
  <c r="AQ331" i="2"/>
  <c r="AQ611" i="2"/>
  <c r="AQ232" i="2"/>
  <c r="AQ61" i="2"/>
  <c r="AQ544" i="2"/>
  <c r="AQ408" i="2"/>
  <c r="AQ339" i="2"/>
  <c r="AQ320" i="2"/>
  <c r="AQ168" i="2"/>
  <c r="AQ340" i="2"/>
  <c r="AQ20" i="2"/>
  <c r="AQ313" i="2"/>
  <c r="AQ458" i="2"/>
  <c r="AQ39" i="2"/>
  <c r="AQ535" i="2"/>
  <c r="AQ290" i="2"/>
  <c r="AQ493" i="2"/>
  <c r="AQ125" i="2"/>
  <c r="AQ281" i="2"/>
  <c r="AQ720" i="2"/>
  <c r="AQ243" i="2"/>
  <c r="AQ221" i="2"/>
  <c r="AQ533" i="2"/>
  <c r="AQ32" i="2"/>
  <c r="AQ510" i="2"/>
  <c r="AQ634" i="2"/>
  <c r="AQ170" i="2"/>
  <c r="AQ498" i="2"/>
  <c r="AQ229" i="2"/>
  <c r="AQ273" i="2"/>
  <c r="AQ499" i="2"/>
  <c r="AQ297" i="2"/>
  <c r="AQ571" i="2"/>
  <c r="AQ605" i="2"/>
  <c r="AQ635" i="2"/>
  <c r="AQ470" i="2"/>
  <c r="AQ670" i="2"/>
  <c r="AQ484" i="2"/>
  <c r="AQ140" i="2"/>
  <c r="AQ31" i="2"/>
  <c r="AQ624" i="2"/>
  <c r="AQ256" i="2"/>
  <c r="AQ225" i="2"/>
  <c r="AQ636" i="2"/>
  <c r="AQ83" i="2"/>
  <c r="AQ292" i="2"/>
  <c r="AQ587" i="2"/>
  <c r="AQ165" i="2"/>
  <c r="AQ462" i="2"/>
  <c r="AQ515" i="2"/>
  <c r="AQ595" i="2"/>
  <c r="AQ482" i="2"/>
  <c r="AQ192" i="2"/>
  <c r="AQ6" i="2"/>
  <c r="AQ299" i="2"/>
  <c r="AQ607" i="2"/>
  <c r="AQ623" i="2"/>
  <c r="AQ628" i="2"/>
  <c r="AQ532" i="2"/>
  <c r="AQ114" i="2"/>
  <c r="AQ257" i="2"/>
  <c r="AQ640" i="2"/>
  <c r="AQ155" i="2"/>
  <c r="AQ362" i="2"/>
  <c r="AQ479" i="2"/>
  <c r="AQ193" i="2"/>
  <c r="AQ52" i="2"/>
  <c r="AQ442" i="2"/>
  <c r="AQ54" i="2"/>
  <c r="AQ135" i="2"/>
  <c r="AQ496" i="2"/>
  <c r="AQ490" i="2"/>
  <c r="AQ308" i="2"/>
  <c r="AQ298" i="2"/>
  <c r="AQ113" i="2"/>
  <c r="AQ94" i="2"/>
  <c r="AQ443" i="2"/>
  <c r="AQ429" i="2"/>
  <c r="AQ563" i="2"/>
  <c r="AQ91" i="2"/>
  <c r="AQ291" i="2"/>
  <c r="AQ542" i="2"/>
  <c r="AQ201" i="2"/>
  <c r="AQ214" i="2"/>
  <c r="AQ138" i="2"/>
  <c r="AQ70" i="2"/>
  <c r="AQ293" i="2"/>
  <c r="AQ641" i="2"/>
  <c r="AQ152" i="2"/>
  <c r="AQ509" i="2"/>
  <c r="AQ23" i="2"/>
  <c r="AQ173" i="2"/>
  <c r="AQ480" i="2"/>
  <c r="AQ12" i="2"/>
  <c r="AQ88" i="2"/>
  <c r="AQ410" i="2"/>
  <c r="AQ384" i="2"/>
  <c r="AQ46" i="2"/>
  <c r="AQ673" i="2"/>
  <c r="AQ461" i="2"/>
  <c r="AQ514" i="2"/>
  <c r="AQ415" i="2"/>
  <c r="AQ387" i="2"/>
  <c r="AQ49" i="2"/>
  <c r="AQ403" i="2"/>
  <c r="AQ346" i="2"/>
  <c r="AQ107" i="2"/>
  <c r="AQ77" i="2"/>
  <c r="AQ284" i="2"/>
  <c r="AQ638" i="2"/>
  <c r="AQ122" i="2"/>
  <c r="AQ332" i="2"/>
  <c r="AQ452" i="2"/>
  <c r="AQ558" i="2"/>
  <c r="AQ441" i="2"/>
  <c r="AQ317" i="2"/>
  <c r="AQ364" i="2"/>
  <c r="AQ576" i="2"/>
  <c r="AQ15" i="2"/>
  <c r="AQ471" i="2"/>
  <c r="AQ545" i="2"/>
  <c r="AQ706" i="2"/>
  <c r="AQ279" i="2"/>
  <c r="AQ721" i="2"/>
  <c r="AQ33" i="2"/>
  <c r="AQ657" i="2"/>
  <c r="AQ519" i="2"/>
  <c r="AQ355" i="2"/>
  <c r="AQ56" i="2"/>
  <c r="AQ446" i="2"/>
  <c r="AQ376" i="2"/>
  <c r="AQ57" i="2"/>
  <c r="AQ430" i="2"/>
  <c r="AQ418" i="2"/>
  <c r="AQ396" i="2"/>
  <c r="AQ402" i="2"/>
  <c r="AQ405" i="2"/>
  <c r="AQ474" i="2"/>
  <c r="AQ365" i="2"/>
  <c r="AQ497" i="2"/>
  <c r="AQ353" i="2"/>
  <c r="AQ234" i="2"/>
  <c r="AQ508" i="2"/>
  <c r="AQ407" i="2"/>
  <c r="AQ85" i="2"/>
  <c r="AQ253" i="2"/>
  <c r="AQ198" i="2"/>
  <c r="AQ233" i="2"/>
  <c r="AQ190" i="2"/>
  <c r="AQ537" i="2"/>
  <c r="AQ223" i="2"/>
  <c r="AQ630" i="2"/>
  <c r="AQ95" i="2"/>
  <c r="AQ183" i="2"/>
  <c r="AQ328" i="2"/>
  <c r="AQ4" i="2"/>
  <c r="AQ647" i="2"/>
  <c r="AQ206" i="2"/>
  <c r="AQ110" i="2"/>
  <c r="AQ171" i="2"/>
  <c r="AQ55" i="2"/>
  <c r="AQ276" i="2"/>
  <c r="AQ488" i="2"/>
  <c r="AQ182" i="2"/>
  <c r="AQ177" i="2"/>
  <c r="AQ270" i="2"/>
  <c r="AQ388" i="2"/>
  <c r="AQ162" i="2"/>
  <c r="AQ86" i="2"/>
  <c r="AQ248" i="2"/>
  <c r="AQ631" i="2"/>
  <c r="AQ397" i="2"/>
  <c r="AQ622" i="2"/>
  <c r="AQ500" i="2"/>
  <c r="AQ505" i="2"/>
  <c r="AQ573" i="2"/>
  <c r="AQ582" i="2"/>
  <c r="AQ131" i="2"/>
  <c r="AQ263" i="2"/>
  <c r="AQ187" i="2"/>
  <c r="AQ141" i="2"/>
  <c r="AQ363" i="2"/>
  <c r="AQ381" i="2"/>
  <c r="AQ156" i="2"/>
  <c r="AQ463" i="2"/>
  <c r="AQ245" i="2"/>
  <c r="AQ330" i="2"/>
  <c r="AQ249" i="2"/>
  <c r="AQ306" i="2"/>
  <c r="AQ437" i="2"/>
  <c r="AQ79" i="2"/>
  <c r="AQ604" i="2"/>
  <c r="AQ227" i="2"/>
  <c r="AQ360" i="2"/>
  <c r="AQ197" i="2"/>
  <c r="AQ287" i="2"/>
  <c r="AQ204" i="2"/>
  <c r="AQ123" i="2"/>
  <c r="AQ136" i="2"/>
  <c r="AQ718" i="2"/>
  <c r="AQ5" i="2"/>
  <c r="AQ191" i="2"/>
  <c r="AQ375" i="2"/>
  <c r="AQ259" i="2"/>
  <c r="AQ664" i="2"/>
  <c r="AQ124" i="2"/>
  <c r="AQ100" i="2"/>
  <c r="AQ150" i="2"/>
  <c r="AQ34" i="2"/>
  <c r="AQ36" i="2"/>
  <c r="AQ9" i="2"/>
  <c r="AQ577" i="2"/>
  <c r="AQ560" i="2"/>
  <c r="AQ594" i="2"/>
  <c r="AQ66" i="2"/>
  <c r="AQ106" i="2"/>
  <c r="AQ369" i="2"/>
  <c r="AQ147" i="2"/>
  <c r="AQ620" i="2"/>
  <c r="AQ40" i="2"/>
  <c r="AQ219" i="2"/>
  <c r="AQ18" i="2"/>
  <c r="AQ35" i="2"/>
  <c r="AQ518" i="2"/>
  <c r="AQ175" i="2"/>
  <c r="AQ434" i="2"/>
  <c r="AQ694" i="2"/>
  <c r="AQ539" i="2"/>
  <c r="AQ567" i="2"/>
  <c r="AQ665" i="2"/>
  <c r="AQ283" i="2"/>
  <c r="AQ189" i="2"/>
  <c r="AQ148" i="2"/>
  <c r="AQ551" i="2"/>
  <c r="AQ199" i="2"/>
  <c r="AQ128" i="2"/>
  <c r="AQ7" i="2"/>
  <c r="AQ614" i="2"/>
  <c r="AQ361" i="2"/>
  <c r="AQ2" i="2"/>
  <c r="AQ121" i="2"/>
  <c r="AQ316" i="2"/>
  <c r="AQ485" i="2"/>
  <c r="AQ305" i="2"/>
  <c r="AQ609" i="2"/>
  <c r="AQ688" i="2"/>
  <c r="AQ368" i="2"/>
  <c r="AQ260" i="2"/>
  <c r="AQ105" i="2"/>
  <c r="AQ338" i="2"/>
  <c r="AQ266" i="2"/>
  <c r="AQ240" i="2"/>
  <c r="AQ58" i="2"/>
  <c r="AQ529" i="2"/>
  <c r="AQ262" i="2"/>
  <c r="AQ143" i="2"/>
  <c r="AQ590" i="2"/>
  <c r="AQ30" i="2"/>
  <c r="AQ108" i="2"/>
  <c r="AQ13" i="2"/>
  <c r="AQ618" i="2"/>
  <c r="AQ216" i="2"/>
  <c r="AQ188" i="2"/>
  <c r="AQ504" i="2"/>
  <c r="AQ104" i="2"/>
  <c r="AQ599" i="2"/>
  <c r="AQ341" i="2"/>
  <c r="AQ178" i="2"/>
  <c r="AQ186" i="2"/>
  <c r="AQ382" i="2"/>
  <c r="AQ267" i="2"/>
  <c r="AQ541" i="2"/>
  <c r="AQ17" i="2"/>
  <c r="AQ76" i="2"/>
  <c r="AQ153" i="2"/>
  <c r="AQ652" i="2"/>
  <c r="AQ209" i="2"/>
  <c r="AQ486" i="2"/>
  <c r="AQ644" i="2"/>
  <c r="AQ333" i="2"/>
  <c r="AQ552" i="2"/>
  <c r="AQ47" i="2"/>
  <c r="AQ699" i="2"/>
  <c r="AQ466" i="2"/>
  <c r="AQ179" i="2"/>
  <c r="AQ158" i="2"/>
  <c r="AQ26" i="2"/>
  <c r="AQ251" i="2"/>
  <c r="AQ501" i="2"/>
  <c r="AQ592" i="2"/>
  <c r="AQ27" i="2"/>
  <c r="AQ272" i="2"/>
  <c r="AQ96" i="2"/>
  <c r="AQ659" i="2"/>
  <c r="AQ235" i="2"/>
  <c r="AQ583" i="2"/>
  <c r="AQ326" i="2"/>
  <c r="AQ686" i="2"/>
  <c r="AQ246" i="2"/>
  <c r="AQ729" i="2"/>
  <c r="AQ546" i="2"/>
  <c r="AQ414" i="2"/>
  <c r="AQ176" i="2"/>
  <c r="AQ318" i="2"/>
  <c r="AQ425" i="2"/>
  <c r="AQ129" i="2"/>
  <c r="AQ133" i="2"/>
  <c r="AQ80" i="2"/>
  <c r="AQ494" i="2"/>
  <c r="AQ19" i="2"/>
  <c r="AQ71" i="2"/>
  <c r="AQ261" i="2"/>
  <c r="AQ421" i="2"/>
  <c r="AQ553" i="2"/>
  <c r="AQ29" i="2"/>
  <c r="AQ606" i="2"/>
  <c r="AQ207" i="2"/>
  <c r="AQ419" i="2"/>
  <c r="AQ549" i="2"/>
  <c r="AQ658" i="2"/>
  <c r="AQ53" i="2"/>
  <c r="AQ99" i="2"/>
  <c r="AQ358" i="2"/>
  <c r="AQ390" i="2"/>
  <c r="AQ619" i="2"/>
  <c r="AQ398" i="2"/>
  <c r="AQ678" i="2"/>
  <c r="AQ423" i="2"/>
  <c r="AQ491" i="2"/>
  <c r="AQ612" i="2"/>
  <c r="AQ697" i="2"/>
  <c r="AQ719" i="2"/>
  <c r="AQ310" i="2"/>
  <c r="AQ8" i="2"/>
  <c r="AQ725" i="2"/>
  <c r="AQ433" i="2"/>
  <c r="AQ698" i="2"/>
  <c r="AQ681" i="2"/>
  <c r="AQ112" i="2"/>
  <c r="AQ144" i="2"/>
  <c r="AQ643" i="2"/>
  <c r="AQ385" i="2"/>
  <c r="AQ87" i="2"/>
  <c r="AQ222" i="2"/>
  <c r="AQ322" i="2"/>
  <c r="AQ196" i="2"/>
  <c r="AQ174" i="2"/>
  <c r="AQ109" i="2"/>
  <c r="AQ389" i="2"/>
  <c r="AQ16" i="2"/>
  <c r="AQ409" i="2"/>
  <c r="AQ660" i="2"/>
  <c r="AQ523" i="2"/>
  <c r="AQ21" i="2"/>
  <c r="AQ527" i="2"/>
  <c r="AQ172" i="2"/>
  <c r="AQ25" i="2"/>
  <c r="AQ580" i="2"/>
  <c r="AQ714" i="2"/>
  <c r="AQ436" i="2"/>
  <c r="AQ625" i="2"/>
  <c r="AQ184" i="2"/>
  <c r="AQ569" i="2"/>
  <c r="AQ521" i="2"/>
  <c r="AQ712" i="2"/>
  <c r="AQ159" i="2"/>
  <c r="AQ392" i="2"/>
  <c r="AQ335" i="2"/>
  <c r="AQ503" i="2"/>
  <c r="AQ200" i="2"/>
  <c r="AQ274" i="2"/>
  <c r="AQ629" i="2"/>
  <c r="AQ596" i="2"/>
  <c r="AQ468" i="2"/>
  <c r="AQ301" i="2"/>
  <c r="AQ431" i="2"/>
  <c r="AQ324" i="2"/>
  <c r="AQ435" i="2"/>
  <c r="AQ127" i="2"/>
  <c r="AQ600" i="2"/>
  <c r="AQ48" i="2"/>
  <c r="AQ24" i="2"/>
  <c r="AQ74" i="2"/>
  <c r="AQ154" i="2"/>
  <c r="AQ424" i="2"/>
  <c r="AQ432" i="2"/>
  <c r="AQ319" i="2"/>
  <c r="AQ236" i="2"/>
  <c r="AQ559" i="2"/>
  <c r="AQ302" i="2"/>
  <c r="AQ343" i="2"/>
  <c r="AQ597" i="2"/>
  <c r="AQ568" i="2"/>
  <c r="AQ707" i="2"/>
  <c r="AQ716" i="2"/>
  <c r="AQ164" i="2"/>
  <c r="AQ469" i="2"/>
  <c r="AQ459" i="2"/>
  <c r="AQ683" i="2"/>
  <c r="AQ564" i="2"/>
  <c r="AQ366" i="2"/>
  <c r="AQ275" i="2"/>
  <c r="AQ613" i="2"/>
  <c r="AQ602" i="2"/>
  <c r="AQ579" i="2"/>
  <c r="AQ120" i="2"/>
  <c r="AQ507" i="2"/>
  <c r="AQ578" i="2"/>
  <c r="AQ511" i="2"/>
  <c r="AQ116" i="2"/>
  <c r="AQ710" i="2"/>
  <c r="AQ472" i="2"/>
  <c r="AQ311" i="2"/>
  <c r="AQ203" i="2"/>
  <c r="AQ615" i="2"/>
  <c r="AQ588" i="2"/>
  <c r="AQ102" i="2"/>
  <c r="AQ512" i="2"/>
  <c r="AQ420" i="2"/>
  <c r="AQ391" i="2"/>
  <c r="AQ438" i="2"/>
  <c r="AQ731" i="2"/>
  <c r="AQ534" i="2"/>
  <c r="AQ250" i="2"/>
  <c r="AQ668" i="2"/>
  <c r="AQ115" i="2"/>
  <c r="AQ218" i="2"/>
  <c r="AQ651" i="2"/>
  <c r="AQ309" i="2"/>
  <c r="AQ565" i="2"/>
  <c r="AQ467" i="2"/>
  <c r="AQ38" i="2"/>
  <c r="AQ655" i="2"/>
  <c r="AQ674" i="2"/>
  <c r="AQ445" i="2"/>
  <c r="AQ701" i="2"/>
  <c r="AQ146" i="2"/>
  <c r="AQ345" i="2"/>
  <c r="AQ427" i="2"/>
  <c r="AQ522" i="2"/>
  <c r="AQ473" i="2"/>
  <c r="AQ477" i="2"/>
  <c r="AQ715" i="2"/>
  <c r="AQ680" i="2"/>
  <c r="AQ160" i="2"/>
  <c r="AQ422" i="2"/>
  <c r="AQ134" i="2"/>
  <c r="AQ586" i="2"/>
  <c r="AQ60" i="2"/>
  <c r="AQ42" i="2"/>
  <c r="AQ78" i="2"/>
  <c r="AQ554" i="2"/>
  <c r="AQ399" i="2"/>
  <c r="AQ295" i="2"/>
  <c r="AQ285" i="2"/>
  <c r="AQ669" i="2"/>
  <c r="AQ194" i="2"/>
  <c r="AQ278" i="2"/>
  <c r="AQ489" i="2"/>
  <c r="AQ689" i="2"/>
  <c r="AQ269" i="2"/>
  <c r="AQ161" i="2"/>
  <c r="AQ367" i="2"/>
  <c r="AQ633" i="2"/>
  <c r="AQ304" i="2"/>
  <c r="AQ139" i="2"/>
  <c r="AQ282" i="2"/>
  <c r="AQ538" i="2"/>
  <c r="AQ601" i="2"/>
  <c r="AQ51" i="2"/>
  <c r="AQ645" i="2"/>
  <c r="AQ439" i="2"/>
  <c r="AQ575" i="2"/>
  <c r="AQ406" i="2"/>
  <c r="AQ724" i="2"/>
  <c r="AQ210" i="2"/>
  <c r="AQ727" i="2"/>
  <c r="AQ205" i="2"/>
  <c r="AQ383" i="2"/>
  <c r="AQ334" i="2"/>
  <c r="AQ428" i="2"/>
  <c r="AQ231" i="2"/>
  <c r="AQ208" i="2"/>
  <c r="AQ676" i="2"/>
  <c r="AQ675" i="2"/>
  <c r="AQ145" i="2"/>
  <c r="AQ648" i="2"/>
  <c r="AQ536" i="2"/>
  <c r="AQ700" i="2"/>
  <c r="AQ684" i="2"/>
  <c r="AQ195" i="2"/>
  <c r="AQ713" i="2"/>
  <c r="AQ65" i="2"/>
  <c r="AQ548" i="2"/>
  <c r="AQ336" i="2"/>
  <c r="AQ288" i="2"/>
  <c r="AQ64" i="2"/>
  <c r="AQ526" i="2"/>
  <c r="AQ28" i="2"/>
  <c r="AQ555" i="2"/>
  <c r="AQ347" i="2"/>
  <c r="AQ401" i="2"/>
  <c r="AQ626" i="2"/>
  <c r="AQ464" i="2"/>
  <c r="AQ649" i="2"/>
  <c r="AQ703" i="2"/>
  <c r="AQ303" i="2"/>
  <c r="AQ81" i="2"/>
  <c r="AQ228" i="2"/>
  <c r="AQ212" i="2"/>
  <c r="AQ289" i="2"/>
  <c r="AQ711" i="2"/>
  <c r="AQ481" i="2"/>
  <c r="AQ732" i="2"/>
  <c r="AQ520" i="2"/>
  <c r="AQ650" i="2"/>
  <c r="AQ180" i="2"/>
  <c r="AQ570" i="2"/>
  <c r="AQ169" i="2"/>
  <c r="AQ627" i="2"/>
  <c r="AQ239" i="2"/>
  <c r="AQ705" i="2"/>
  <c r="AQ666" i="2"/>
  <c r="AQ506" i="2"/>
  <c r="AQ642" i="2"/>
  <c r="AQ517" i="2"/>
  <c r="AQ451" i="2"/>
  <c r="AQ478" i="2"/>
  <c r="AQ359" i="2"/>
  <c r="AQ695" i="2"/>
  <c r="AQ137" i="2"/>
  <c r="AQ379" i="2"/>
  <c r="AQ327" i="2"/>
  <c r="AQ530" i="2"/>
  <c r="AQ117" i="2"/>
  <c r="AQ265" i="2"/>
  <c r="AQ294" i="2"/>
  <c r="AQ460" i="2"/>
  <c r="AQ457" i="2"/>
  <c r="AQ556" i="2"/>
  <c r="AQ417" i="2"/>
  <c r="AQ561" i="2"/>
  <c r="AQ709" i="2"/>
  <c r="AQ661" i="2"/>
  <c r="AQ377" i="2"/>
  <c r="AQ220" i="2"/>
  <c r="AQ286" i="2"/>
  <c r="AQ574" i="2"/>
  <c r="AQ163" i="2"/>
  <c r="AQ593" i="2"/>
  <c r="AQ543" i="2"/>
  <c r="AQ296" i="2"/>
  <c r="AQ449" i="2"/>
  <c r="AQ374" i="2"/>
  <c r="AQ685" i="2"/>
  <c r="AQ653" i="2"/>
  <c r="AQ487" i="2"/>
  <c r="AQ617" i="2"/>
  <c r="AQ562" i="2"/>
  <c r="AQ557" i="2"/>
  <c r="AQ440" i="2"/>
  <c r="AQ581" i="2"/>
  <c r="AQ726" i="2"/>
  <c r="AQ370" i="2"/>
  <c r="AQ693" i="2"/>
  <c r="AQ271" i="2"/>
  <c r="AQ679" i="2"/>
  <c r="AQ639" i="2"/>
  <c r="AQ704" i="2"/>
  <c r="AQ411" i="2"/>
  <c r="AQ662" i="2"/>
  <c r="AQ692" i="2"/>
  <c r="AQ550" i="2"/>
  <c r="AQ690" i="2"/>
  <c r="AQ632" i="2"/>
  <c r="AQ646" i="2"/>
  <c r="AQ663" i="2"/>
  <c r="AQ502" i="2"/>
  <c r="AQ677" i="2"/>
  <c r="AQ723" i="2"/>
  <c r="AQ572" i="2"/>
  <c r="AQ691" i="2"/>
  <c r="AQ687" i="2"/>
  <c r="AQ696" i="2"/>
  <c r="AQ722" i="2"/>
  <c r="AQ708" i="2"/>
  <c r="AQ730" i="2"/>
  <c r="AQ682" i="2"/>
  <c r="AQ656" i="2"/>
  <c r="AQ717" i="2"/>
  <c r="AK610" i="2"/>
  <c r="AK524" i="2"/>
  <c r="AR524" i="2" s="1"/>
  <c r="AK513" i="2"/>
  <c r="AK62" i="2"/>
  <c r="AK300" i="2"/>
  <c r="AK372" i="2"/>
  <c r="AK412" i="2"/>
  <c r="AR412" i="2" s="1"/>
  <c r="AK312" i="2"/>
  <c r="AR312" i="2" s="1"/>
  <c r="AK547" i="2"/>
  <c r="AR547" i="2" s="1"/>
  <c r="AK531" i="2"/>
  <c r="AR531" i="2" s="1"/>
  <c r="AK226" i="2"/>
  <c r="AK455" i="2"/>
  <c r="AR455" i="2" s="1"/>
  <c r="AK103" i="2"/>
  <c r="AK671" i="2"/>
  <c r="AR671" i="2" s="1"/>
  <c r="AK118" i="2"/>
  <c r="AK393" i="2"/>
  <c r="AR393" i="2" s="1"/>
  <c r="AK540" i="2"/>
  <c r="AR540" i="2" s="1"/>
  <c r="AK598" i="2"/>
  <c r="AK380" i="2"/>
  <c r="AR380" i="2" s="1"/>
  <c r="AK59" i="2"/>
  <c r="AK448" i="2"/>
  <c r="AR448" i="2" s="1"/>
  <c r="AK348" i="2"/>
  <c r="AR348" i="2" s="1"/>
  <c r="AK495" i="2"/>
  <c r="AR495" i="2" s="1"/>
  <c r="AK215" i="2"/>
  <c r="AR215" i="2" s="1"/>
  <c r="AK566" i="2"/>
  <c r="AR566" i="2" s="1"/>
  <c r="AK90" i="2"/>
  <c r="AK277" i="2"/>
  <c r="AK241" i="2"/>
  <c r="AK450" i="2"/>
  <c r="AK621" i="2"/>
  <c r="AR621" i="2" s="1"/>
  <c r="AK89" i="2"/>
  <c r="AK585" i="2"/>
  <c r="AK654" i="2"/>
  <c r="AR654" i="2" s="1"/>
  <c r="AK3" i="2"/>
  <c r="AK337" i="2"/>
  <c r="AR337" i="2" s="1"/>
  <c r="AK72" i="2"/>
  <c r="AK444" i="2"/>
  <c r="AK157" i="2"/>
  <c r="AR157" i="2" s="1"/>
  <c r="AK75" i="2"/>
  <c r="AK667" i="2"/>
  <c r="AR667" i="2" s="1"/>
  <c r="AK202" i="2"/>
  <c r="AK378" i="2"/>
  <c r="AR378" i="2" s="1"/>
  <c r="AK63" i="2"/>
  <c r="AR63" i="2" s="1"/>
  <c r="AK130" i="2"/>
  <c r="AR130" i="2" s="1"/>
  <c r="AK528" i="2"/>
  <c r="AR528" i="2" s="1"/>
  <c r="AK373" i="2"/>
  <c r="AR373" i="2" s="1"/>
  <c r="AK589" i="2"/>
  <c r="AR589" i="2" s="1"/>
  <c r="AK185" i="2"/>
  <c r="AK224" i="2"/>
  <c r="AR224" i="2" s="1"/>
  <c r="AK325" i="2"/>
  <c r="AK476" i="2"/>
  <c r="AK167" i="2"/>
  <c r="AK268" i="2"/>
  <c r="AK413" i="2"/>
  <c r="AR413" i="2" s="1"/>
  <c r="AK394" i="2"/>
  <c r="AR394" i="2" s="1"/>
  <c r="AK84" i="2"/>
  <c r="AK242" i="2"/>
  <c r="AK492" i="2"/>
  <c r="AK352" i="2"/>
  <c r="AK126" i="2"/>
  <c r="AR126" i="2" s="1"/>
  <c r="AK344" i="2"/>
  <c r="AR344" i="2" s="1"/>
  <c r="AK516" i="2"/>
  <c r="AR516" i="2" s="1"/>
  <c r="AK258" i="2"/>
  <c r="AK255" i="2"/>
  <c r="AK97" i="2"/>
  <c r="AR97" i="2" s="1"/>
  <c r="AK119" i="2"/>
  <c r="AK307" i="2"/>
  <c r="AR307" i="2" s="1"/>
  <c r="AK426" i="2"/>
  <c r="AR426" i="2" s="1"/>
  <c r="AK354" i="2"/>
  <c r="AR354" i="2" s="1"/>
  <c r="AK404" i="2"/>
  <c r="AR404" i="2" s="1"/>
  <c r="AK386" i="2"/>
  <c r="AR386" i="2" s="1"/>
  <c r="AK217" i="2"/>
  <c r="AR217" i="2" s="1"/>
  <c r="AK82" i="2"/>
  <c r="AR82" i="2" s="1"/>
  <c r="AK132" i="2"/>
  <c r="AK93" i="2"/>
  <c r="AK264" i="2"/>
  <c r="AR264" i="2" s="1"/>
  <c r="AK41" i="2"/>
  <c r="AK181" i="2"/>
  <c r="AK584" i="2"/>
  <c r="AR584" i="2" s="1"/>
  <c r="AK456" i="2"/>
  <c r="AR456" i="2" s="1"/>
  <c r="AK475" i="2"/>
  <c r="AK400" i="2"/>
  <c r="AR400" i="2" s="1"/>
  <c r="AK252" i="2"/>
  <c r="AK314" i="2"/>
  <c r="AK416" i="2"/>
  <c r="AR416" i="2" s="1"/>
  <c r="AK92" i="2"/>
  <c r="AK329" i="2"/>
  <c r="AK247" i="2"/>
  <c r="AR247" i="2" s="1"/>
  <c r="AK238" i="2"/>
  <c r="AR238" i="2" s="1"/>
  <c r="AK68" i="2"/>
  <c r="AK447" i="2"/>
  <c r="AK67" i="2"/>
  <c r="AK213" i="2"/>
  <c r="AK230" i="2"/>
  <c r="AK608" i="2"/>
  <c r="AR608" i="2" s="1"/>
  <c r="AK591" i="2"/>
  <c r="AR591" i="2" s="1"/>
  <c r="AK371" i="2"/>
  <c r="AR371" i="2" s="1"/>
  <c r="AK483" i="2"/>
  <c r="AR483" i="2" s="1"/>
  <c r="AK69" i="2"/>
  <c r="AK50" i="2"/>
  <c r="AK111" i="2"/>
  <c r="AR111" i="2" s="1"/>
  <c r="AK237" i="2"/>
  <c r="AK43" i="2"/>
  <c r="AK22" i="2"/>
  <c r="AR22" i="2" s="1"/>
  <c r="AK151" i="2"/>
  <c r="AK349" i="2"/>
  <c r="AR349" i="2" s="1"/>
  <c r="AK616" i="2"/>
  <c r="AR616" i="2" s="1"/>
  <c r="AK98" i="2"/>
  <c r="C12" i="3" s="1"/>
  <c r="AK465" i="2"/>
  <c r="AK351" i="2"/>
  <c r="AK14" i="2"/>
  <c r="AK45" i="2"/>
  <c r="AK454" i="2"/>
  <c r="AR454" i="2" s="1"/>
  <c r="AK244" i="2"/>
  <c r="AR244" i="2" s="1"/>
  <c r="AK37" i="2"/>
  <c r="AK342" i="2"/>
  <c r="AR342" i="2" s="1"/>
  <c r="AK142" i="2"/>
  <c r="AR142" i="2" s="1"/>
  <c r="AK453" i="2"/>
  <c r="AR453" i="2" s="1"/>
  <c r="AK525" i="2"/>
  <c r="AR525" i="2" s="1"/>
  <c r="AK10" i="2"/>
  <c r="AK254" i="2"/>
  <c r="AK728" i="2"/>
  <c r="AR728" i="2" s="1"/>
  <c r="AK603" i="2"/>
  <c r="AR603" i="2" s="1"/>
  <c r="AK166" i="2"/>
  <c r="AK73" i="2"/>
  <c r="AR73" i="2" s="1"/>
  <c r="AK323" i="2"/>
  <c r="AR323" i="2" s="1"/>
  <c r="AK315" i="2"/>
  <c r="AK280" i="2"/>
  <c r="AR280" i="2" s="1"/>
  <c r="AK149" i="2"/>
  <c r="AK44" i="2"/>
  <c r="AR44" i="2" s="1"/>
  <c r="AK211" i="2"/>
  <c r="AK101" i="2"/>
  <c r="AK11" i="2"/>
  <c r="AK356" i="2"/>
  <c r="AR356" i="2" s="1"/>
  <c r="AK702" i="2"/>
  <c r="AK350" i="2"/>
  <c r="AK672" i="2"/>
  <c r="AR672" i="2" s="1"/>
  <c r="AK321" i="2"/>
  <c r="AR321" i="2" s="1"/>
  <c r="AK357" i="2"/>
  <c r="AK637" i="2"/>
  <c r="AR637" i="2" s="1"/>
  <c r="AK395" i="2"/>
  <c r="AK331" i="2"/>
  <c r="AR331" i="2" s="1"/>
  <c r="AK611" i="2"/>
  <c r="AR611" i="2" s="1"/>
  <c r="AK232" i="2"/>
  <c r="AK61" i="2"/>
  <c r="AK544" i="2"/>
  <c r="AR544" i="2" s="1"/>
  <c r="AK408" i="2"/>
  <c r="AK339" i="2"/>
  <c r="AR339" i="2" s="1"/>
  <c r="AK320" i="2"/>
  <c r="AR320" i="2" s="1"/>
  <c r="AK168" i="2"/>
  <c r="AK340" i="2"/>
  <c r="AK20" i="2"/>
  <c r="AK313" i="2"/>
  <c r="AR313" i="2" s="1"/>
  <c r="AK458" i="2"/>
  <c r="AR458" i="2" s="1"/>
  <c r="AK39" i="2"/>
  <c r="AK535" i="2"/>
  <c r="AR535" i="2" s="1"/>
  <c r="AK290" i="2"/>
  <c r="AR290" i="2" s="1"/>
  <c r="AK493" i="2"/>
  <c r="AR493" i="2" s="1"/>
  <c r="AK125" i="2"/>
  <c r="AR125" i="2" s="1"/>
  <c r="AK281" i="2"/>
  <c r="AK720" i="2"/>
  <c r="AR720" i="2" s="1"/>
  <c r="AK243" i="2"/>
  <c r="AR243" i="2" s="1"/>
  <c r="AK221" i="2"/>
  <c r="AK533" i="2"/>
  <c r="AR533" i="2" s="1"/>
  <c r="AK32" i="2"/>
  <c r="AK510" i="2"/>
  <c r="AR510" i="2" s="1"/>
  <c r="AK634" i="2"/>
  <c r="AR634" i="2" s="1"/>
  <c r="AK170" i="2"/>
  <c r="AK498" i="2"/>
  <c r="AR498" i="2" s="1"/>
  <c r="AK229" i="2"/>
  <c r="AR229" i="2" s="1"/>
  <c r="AK273" i="2"/>
  <c r="AR273" i="2" s="1"/>
  <c r="AK499" i="2"/>
  <c r="AR499" i="2" s="1"/>
  <c r="AK297" i="2"/>
  <c r="AR297" i="2" s="1"/>
  <c r="AK571" i="2"/>
  <c r="AK605" i="2"/>
  <c r="AR605" i="2" s="1"/>
  <c r="AK635" i="2"/>
  <c r="AR635" i="2" s="1"/>
  <c r="AK470" i="2"/>
  <c r="AK670" i="2"/>
  <c r="AR670" i="2" s="1"/>
  <c r="AK484" i="2"/>
  <c r="AK140" i="2"/>
  <c r="AR140" i="2" s="1"/>
  <c r="AK31" i="2"/>
  <c r="AK624" i="2"/>
  <c r="AR624" i="2" s="1"/>
  <c r="AK256" i="2"/>
  <c r="AK225" i="2"/>
  <c r="AK636" i="2"/>
  <c r="AR636" i="2" s="1"/>
  <c r="AK83" i="2"/>
  <c r="AK292" i="2"/>
  <c r="AK587" i="2"/>
  <c r="AR587" i="2" s="1"/>
  <c r="AK165" i="2"/>
  <c r="AR165" i="2" s="1"/>
  <c r="AK462" i="2"/>
  <c r="AR462" i="2" s="1"/>
  <c r="AK515" i="2"/>
  <c r="AR515" i="2" s="1"/>
  <c r="AK595" i="2"/>
  <c r="AR595" i="2" s="1"/>
  <c r="AK482" i="2"/>
  <c r="AR482" i="2" s="1"/>
  <c r="AK192" i="2"/>
  <c r="AK6" i="2"/>
  <c r="AK299" i="2"/>
  <c r="AR299" i="2" s="1"/>
  <c r="AK607" i="2"/>
  <c r="AR607" i="2" s="1"/>
  <c r="AK623" i="2"/>
  <c r="AR623" i="2" s="1"/>
  <c r="AK628" i="2"/>
  <c r="AR628" i="2" s="1"/>
  <c r="AK532" i="2"/>
  <c r="AK114" i="2"/>
  <c r="AK257" i="2"/>
  <c r="AK640" i="2"/>
  <c r="AR640" i="2" s="1"/>
  <c r="AK155" i="2"/>
  <c r="AR155" i="2" s="1"/>
  <c r="AK362" i="2"/>
  <c r="AK479" i="2"/>
  <c r="AR479" i="2" s="1"/>
  <c r="AK193" i="2"/>
  <c r="AR193" i="2" s="1"/>
  <c r="AK52" i="2"/>
  <c r="AK442" i="2"/>
  <c r="AK54" i="2"/>
  <c r="AK135" i="2"/>
  <c r="AR135" i="2" s="1"/>
  <c r="AK496" i="2"/>
  <c r="AR496" i="2" s="1"/>
  <c r="AK490" i="2"/>
  <c r="AK308" i="2"/>
  <c r="AR308" i="2" s="1"/>
  <c r="AK298" i="2"/>
  <c r="AK113" i="2"/>
  <c r="AK94" i="2"/>
  <c r="AK443" i="2"/>
  <c r="AR443" i="2" s="1"/>
  <c r="AK429" i="2"/>
  <c r="AR429" i="2" s="1"/>
  <c r="AK563" i="2"/>
  <c r="AR563" i="2" s="1"/>
  <c r="AK91" i="2"/>
  <c r="AR91" i="2" s="1"/>
  <c r="AK291" i="2"/>
  <c r="AK542" i="2"/>
  <c r="AR542" i="2" s="1"/>
  <c r="AK201" i="2"/>
  <c r="AR201" i="2" s="1"/>
  <c r="AK214" i="2"/>
  <c r="AK138" i="2"/>
  <c r="AK70" i="2"/>
  <c r="AK293" i="2"/>
  <c r="AR293" i="2" s="1"/>
  <c r="AK641" i="2"/>
  <c r="AR641" i="2" s="1"/>
  <c r="AK152" i="2"/>
  <c r="AK509" i="2"/>
  <c r="AR509" i="2" s="1"/>
  <c r="AK23" i="2"/>
  <c r="AK173" i="2"/>
  <c r="AK480" i="2"/>
  <c r="AR480" i="2" s="1"/>
  <c r="AK12" i="2"/>
  <c r="AK88" i="2"/>
  <c r="AK410" i="2"/>
  <c r="AR410" i="2" s="1"/>
  <c r="AK384" i="2"/>
  <c r="AR384" i="2" s="1"/>
  <c r="AK46" i="2"/>
  <c r="AK673" i="2"/>
  <c r="AR673" i="2" s="1"/>
  <c r="AK461" i="2"/>
  <c r="AR461" i="2" s="1"/>
  <c r="AK514" i="2"/>
  <c r="AR514" i="2" s="1"/>
  <c r="AK415" i="2"/>
  <c r="AK387" i="2"/>
  <c r="AK49" i="2"/>
  <c r="AK403" i="2"/>
  <c r="AR403" i="2" s="1"/>
  <c r="AK346" i="2"/>
  <c r="AR346" i="2" s="1"/>
  <c r="AK107" i="2"/>
  <c r="AK77" i="2"/>
  <c r="AK284" i="2"/>
  <c r="AK638" i="2"/>
  <c r="AR638" i="2" s="1"/>
  <c r="AK122" i="2"/>
  <c r="AR122" i="2" s="1"/>
  <c r="AK332" i="2"/>
  <c r="AK452" i="2"/>
  <c r="AR452" i="2" s="1"/>
  <c r="AK558" i="2"/>
  <c r="AR558" i="2" s="1"/>
  <c r="AK441" i="2"/>
  <c r="AK317" i="2"/>
  <c r="AR317" i="2" s="1"/>
  <c r="AK364" i="2"/>
  <c r="AK576" i="2"/>
  <c r="AR576" i="2" s="1"/>
  <c r="AK15" i="2"/>
  <c r="AK471" i="2"/>
  <c r="AK545" i="2"/>
  <c r="AK706" i="2"/>
  <c r="AR706" i="2" s="1"/>
  <c r="AK279" i="2"/>
  <c r="AK721" i="2"/>
  <c r="AR721" i="2" s="1"/>
  <c r="AK33" i="2"/>
  <c r="AK657" i="2"/>
  <c r="AR657" i="2" s="1"/>
  <c r="AK519" i="2"/>
  <c r="AR519" i="2" s="1"/>
  <c r="AK355" i="2"/>
  <c r="AK56" i="2"/>
  <c r="AK446" i="2"/>
  <c r="AR446" i="2" s="1"/>
  <c r="AK376" i="2"/>
  <c r="AK57" i="2"/>
  <c r="C3" i="3" s="1"/>
  <c r="AK430" i="2"/>
  <c r="AR430" i="2" s="1"/>
  <c r="AK418" i="2"/>
  <c r="AR418" i="2" s="1"/>
  <c r="AK396" i="2"/>
  <c r="AK402" i="2"/>
  <c r="AK405" i="2"/>
  <c r="AR405" i="2" s="1"/>
  <c r="AK474" i="2"/>
  <c r="AR474" i="2" s="1"/>
  <c r="AK365" i="2"/>
  <c r="AR365" i="2" s="1"/>
  <c r="AK497" i="2"/>
  <c r="AK353" i="2"/>
  <c r="AR353" i="2" s="1"/>
  <c r="AK234" i="2"/>
  <c r="AK508" i="2"/>
  <c r="AR508" i="2" s="1"/>
  <c r="AK407" i="2"/>
  <c r="AR407" i="2" s="1"/>
  <c r="AK85" i="2"/>
  <c r="AK253" i="2"/>
  <c r="AR253" i="2" s="1"/>
  <c r="AK198" i="2"/>
  <c r="AK233" i="2"/>
  <c r="AK190" i="2"/>
  <c r="AR190" i="2" s="1"/>
  <c r="AK537" i="2"/>
  <c r="AK223" i="2"/>
  <c r="AR223" i="2" s="1"/>
  <c r="AK630" i="2"/>
  <c r="AR630" i="2" s="1"/>
  <c r="AK95" i="2"/>
  <c r="AK183" i="2"/>
  <c r="AR183" i="2" s="1"/>
  <c r="AK328" i="2"/>
  <c r="AR328" i="2" s="1"/>
  <c r="AK4" i="2"/>
  <c r="AK647" i="2"/>
  <c r="AR647" i="2" s="1"/>
  <c r="AK206" i="2"/>
  <c r="AK110" i="2"/>
  <c r="AK171" i="2"/>
  <c r="AK55" i="2"/>
  <c r="AK276" i="2"/>
  <c r="AK488" i="2"/>
  <c r="AK182" i="2"/>
  <c r="AK177" i="2"/>
  <c r="AK270" i="2"/>
  <c r="AK388" i="2"/>
  <c r="AK162" i="2"/>
  <c r="AK86" i="2"/>
  <c r="AK248" i="2"/>
  <c r="C41" i="3" s="1"/>
  <c r="AK631" i="2"/>
  <c r="AR631" i="2" s="1"/>
  <c r="AK397" i="2"/>
  <c r="AR397" i="2" s="1"/>
  <c r="AK622" i="2"/>
  <c r="AR622" i="2" s="1"/>
  <c r="AK500" i="2"/>
  <c r="AR500" i="2" s="1"/>
  <c r="AK505" i="2"/>
  <c r="AR505" i="2" s="1"/>
  <c r="AK573" i="2"/>
  <c r="AR573" i="2" s="1"/>
  <c r="AK582" i="2"/>
  <c r="AR582" i="2" s="1"/>
  <c r="AK131" i="2"/>
  <c r="AK263" i="2"/>
  <c r="AR263" i="2" s="1"/>
  <c r="AK187" i="2"/>
  <c r="AR187" i="2" s="1"/>
  <c r="AK141" i="2"/>
  <c r="AK363" i="2"/>
  <c r="AK381" i="2"/>
  <c r="AR381" i="2" s="1"/>
  <c r="AK156" i="2"/>
  <c r="AR156" i="2" s="1"/>
  <c r="AK463" i="2"/>
  <c r="AR463" i="2" s="1"/>
  <c r="AK245" i="2"/>
  <c r="AK330" i="2"/>
  <c r="AR330" i="2" s="1"/>
  <c r="AK249" i="2"/>
  <c r="AK306" i="2"/>
  <c r="AR306" i="2" s="1"/>
  <c r="AK437" i="2"/>
  <c r="AK79" i="2"/>
  <c r="AK604" i="2"/>
  <c r="AR604" i="2" s="1"/>
  <c r="AK227" i="2"/>
  <c r="AR227" i="2" s="1"/>
  <c r="AK360" i="2"/>
  <c r="AR360" i="2" s="1"/>
  <c r="AK197" i="2"/>
  <c r="AK287" i="2"/>
  <c r="AR287" i="2" s="1"/>
  <c r="AK204" i="2"/>
  <c r="AR204" i="2" s="1"/>
  <c r="AK123" i="2"/>
  <c r="AK136" i="2"/>
  <c r="AR136" i="2" s="1"/>
  <c r="AK718" i="2"/>
  <c r="AR718" i="2" s="1"/>
  <c r="AK5" i="2"/>
  <c r="AK191" i="2"/>
  <c r="AK375" i="2"/>
  <c r="AK259" i="2"/>
  <c r="AR259" i="2" s="1"/>
  <c r="AK664" i="2"/>
  <c r="AR664" i="2" s="1"/>
  <c r="AK124" i="2"/>
  <c r="AR124" i="2" s="1"/>
  <c r="AK100" i="2"/>
  <c r="AR100" i="2" s="1"/>
  <c r="AK150" i="2"/>
  <c r="AR150" i="2" s="1"/>
  <c r="AK34" i="2"/>
  <c r="AR34" i="2" s="1"/>
  <c r="AK36" i="2"/>
  <c r="AK9" i="2"/>
  <c r="AK577" i="2"/>
  <c r="AR577" i="2" s="1"/>
  <c r="AK560" i="2"/>
  <c r="AK594" i="2"/>
  <c r="AR594" i="2" s="1"/>
  <c r="AK66" i="2"/>
  <c r="AK106" i="2"/>
  <c r="AK369" i="2"/>
  <c r="AK147" i="2"/>
  <c r="AK620" i="2"/>
  <c r="AR620" i="2" s="1"/>
  <c r="AK40" i="2"/>
  <c r="AK219" i="2"/>
  <c r="AR219" i="2" s="1"/>
  <c r="AK18" i="2"/>
  <c r="AK35" i="2"/>
  <c r="AK518" i="2"/>
  <c r="AR518" i="2" s="1"/>
  <c r="AK175" i="2"/>
  <c r="AK434" i="2"/>
  <c r="AR434" i="2" s="1"/>
  <c r="AK694" i="2"/>
  <c r="AR694" i="2" s="1"/>
  <c r="AK539" i="2"/>
  <c r="AK567" i="2"/>
  <c r="AR567" i="2" s="1"/>
  <c r="AK665" i="2"/>
  <c r="AR665" i="2" s="1"/>
  <c r="AK283" i="2"/>
  <c r="AR283" i="2" s="1"/>
  <c r="AK189" i="2"/>
  <c r="AR189" i="2" s="1"/>
  <c r="AK148" i="2"/>
  <c r="AR148" i="2" s="1"/>
  <c r="AK551" i="2"/>
  <c r="AR551" i="2" s="1"/>
  <c r="AK199" i="2"/>
  <c r="C9" i="3" s="1"/>
  <c r="AK128" i="2"/>
  <c r="AR128" i="2" s="1"/>
  <c r="AK7" i="2"/>
  <c r="AK614" i="2"/>
  <c r="AR614" i="2" s="1"/>
  <c r="AK361" i="2"/>
  <c r="AR361" i="2" s="1"/>
  <c r="AK2" i="2"/>
  <c r="AK121" i="2"/>
  <c r="AR121" i="2" s="1"/>
  <c r="AK316" i="2"/>
  <c r="AR316" i="2" s="1"/>
  <c r="AK485" i="2"/>
  <c r="AR485" i="2" s="1"/>
  <c r="AK305" i="2"/>
  <c r="AK609" i="2"/>
  <c r="C91" i="3" s="1"/>
  <c r="AK688" i="2"/>
  <c r="AR688" i="2" s="1"/>
  <c r="AK368" i="2"/>
  <c r="AR368" i="2" s="1"/>
  <c r="AK260" i="2"/>
  <c r="AR260" i="2" s="1"/>
  <c r="AK105" i="2"/>
  <c r="AK338" i="2"/>
  <c r="AR338" i="2" s="1"/>
  <c r="AK266" i="2"/>
  <c r="AK240" i="2"/>
  <c r="AR240" i="2" s="1"/>
  <c r="AK58" i="2"/>
  <c r="AK529" i="2"/>
  <c r="AR529" i="2" s="1"/>
  <c r="AK262" i="2"/>
  <c r="AR262" i="2" s="1"/>
  <c r="AK143" i="2"/>
  <c r="AK590" i="2"/>
  <c r="AR590" i="2" s="1"/>
  <c r="AK30" i="2"/>
  <c r="AK108" i="2"/>
  <c r="AK13" i="2"/>
  <c r="C40" i="3" s="1"/>
  <c r="AK618" i="2"/>
  <c r="AR618" i="2" s="1"/>
  <c r="AK216" i="2"/>
  <c r="AR216" i="2" s="1"/>
  <c r="AK188" i="2"/>
  <c r="AK504" i="2"/>
  <c r="AR504" i="2" s="1"/>
  <c r="AK104" i="2"/>
  <c r="AR104" i="2" s="1"/>
  <c r="AK599" i="2"/>
  <c r="AR599" i="2" s="1"/>
  <c r="AK341" i="2"/>
  <c r="AK178" i="2"/>
  <c r="AR178" i="2" s="1"/>
  <c r="AK186" i="2"/>
  <c r="AK382" i="2"/>
  <c r="AR382" i="2" s="1"/>
  <c r="AK267" i="2"/>
  <c r="AK541" i="2"/>
  <c r="AR541" i="2" s="1"/>
  <c r="AK17" i="2"/>
  <c r="AK76" i="2"/>
  <c r="AR76" i="2" s="1"/>
  <c r="AK153" i="2"/>
  <c r="AK652" i="2"/>
  <c r="AR652" i="2" s="1"/>
  <c r="AK209" i="2"/>
  <c r="AK486" i="2"/>
  <c r="AR486" i="2" s="1"/>
  <c r="AK644" i="2"/>
  <c r="AR644" i="2" s="1"/>
  <c r="AK333" i="2"/>
  <c r="AR333" i="2" s="1"/>
  <c r="AK552" i="2"/>
  <c r="AR552" i="2" s="1"/>
  <c r="AK47" i="2"/>
  <c r="AR47" i="2" s="1"/>
  <c r="AK699" i="2"/>
  <c r="AR699" i="2" s="1"/>
  <c r="AK466" i="2"/>
  <c r="AR466" i="2" s="1"/>
  <c r="AK179" i="2"/>
  <c r="AK158" i="2"/>
  <c r="AK26" i="2"/>
  <c r="AK251" i="2"/>
  <c r="AR251" i="2" s="1"/>
  <c r="AK501" i="2"/>
  <c r="AR501" i="2" s="1"/>
  <c r="AK592" i="2"/>
  <c r="AK27" i="2"/>
  <c r="AK272" i="2"/>
  <c r="AK96" i="2"/>
  <c r="AK659" i="2"/>
  <c r="AR659" i="2" s="1"/>
  <c r="AK235" i="2"/>
  <c r="AK583" i="2"/>
  <c r="AR583" i="2" s="1"/>
  <c r="AK326" i="2"/>
  <c r="AR326" i="2" s="1"/>
  <c r="AK686" i="2"/>
  <c r="AR686" i="2" s="1"/>
  <c r="AK246" i="2"/>
  <c r="AK729" i="2"/>
  <c r="AR729" i="2" s="1"/>
  <c r="AK546" i="2"/>
  <c r="AR546" i="2" s="1"/>
  <c r="AK414" i="2"/>
  <c r="AK176" i="2"/>
  <c r="AR176" i="2" s="1"/>
  <c r="AK318" i="2"/>
  <c r="AK425" i="2"/>
  <c r="AK129" i="2"/>
  <c r="AK133" i="2"/>
  <c r="AK80" i="2"/>
  <c r="AK494" i="2"/>
  <c r="AR494" i="2" s="1"/>
  <c r="AK19" i="2"/>
  <c r="AK71" i="2"/>
  <c r="AK261" i="2"/>
  <c r="AK421" i="2"/>
  <c r="AK553" i="2"/>
  <c r="AR553" i="2" s="1"/>
  <c r="AK29" i="2"/>
  <c r="AK606" i="2"/>
  <c r="AR606" i="2" s="1"/>
  <c r="AK207" i="2"/>
  <c r="AR207" i="2" s="1"/>
  <c r="AK419" i="2"/>
  <c r="AR419" i="2" s="1"/>
  <c r="AK549" i="2"/>
  <c r="AR549" i="2" s="1"/>
  <c r="AK658" i="2"/>
  <c r="AR658" i="2" s="1"/>
  <c r="AK53" i="2"/>
  <c r="AK99" i="2"/>
  <c r="AR99" i="2" s="1"/>
  <c r="AK358" i="2"/>
  <c r="AK390" i="2"/>
  <c r="AK619" i="2"/>
  <c r="AR619" i="2" s="1"/>
  <c r="AK398" i="2"/>
  <c r="AR398" i="2" s="1"/>
  <c r="AK678" i="2"/>
  <c r="AR678" i="2" s="1"/>
  <c r="AK423" i="2"/>
  <c r="AK491" i="2"/>
  <c r="AR491" i="2" s="1"/>
  <c r="AK612" i="2"/>
  <c r="AK697" i="2"/>
  <c r="AR697" i="2" s="1"/>
  <c r="AK719" i="2"/>
  <c r="AR719" i="2" s="1"/>
  <c r="AK310" i="2"/>
  <c r="AK8" i="2"/>
  <c r="C2" i="3" s="1"/>
  <c r="AK725" i="2"/>
  <c r="AR725" i="2" s="1"/>
  <c r="AK433" i="2"/>
  <c r="AR433" i="2" s="1"/>
  <c r="AK698" i="2"/>
  <c r="AR698" i="2" s="1"/>
  <c r="AK681" i="2"/>
  <c r="AR681" i="2" s="1"/>
  <c r="AK112" i="2"/>
  <c r="AK144" i="2"/>
  <c r="AK643" i="2"/>
  <c r="AR643" i="2" s="1"/>
  <c r="AK385" i="2"/>
  <c r="AK87" i="2"/>
  <c r="AK222" i="2"/>
  <c r="AK322" i="2"/>
  <c r="AK196" i="2"/>
  <c r="AK174" i="2"/>
  <c r="AK109" i="2"/>
  <c r="AK389" i="2"/>
  <c r="AR389" i="2" s="1"/>
  <c r="AK16" i="2"/>
  <c r="AK409" i="2"/>
  <c r="AR409" i="2" s="1"/>
  <c r="AK660" i="2"/>
  <c r="AR660" i="2" s="1"/>
  <c r="AK523" i="2"/>
  <c r="AR523" i="2" s="1"/>
  <c r="AK21" i="2"/>
  <c r="AK527" i="2"/>
  <c r="AR527" i="2" s="1"/>
  <c r="AK172" i="2"/>
  <c r="AR172" i="2" s="1"/>
  <c r="AK25" i="2"/>
  <c r="AK580" i="2"/>
  <c r="AK714" i="2"/>
  <c r="AR714" i="2" s="1"/>
  <c r="AK436" i="2"/>
  <c r="AK625" i="2"/>
  <c r="AR625" i="2" s="1"/>
  <c r="AK184" i="2"/>
  <c r="AR184" i="2" s="1"/>
  <c r="AK569" i="2"/>
  <c r="AR569" i="2" s="1"/>
  <c r="AK521" i="2"/>
  <c r="AR521" i="2" s="1"/>
  <c r="AK712" i="2"/>
  <c r="AR712" i="2" s="1"/>
  <c r="AK159" i="2"/>
  <c r="AK392" i="2"/>
  <c r="AR392" i="2" s="1"/>
  <c r="AK335" i="2"/>
  <c r="AK503" i="2"/>
  <c r="AR503" i="2" s="1"/>
  <c r="AK200" i="2"/>
  <c r="AR200" i="2" s="1"/>
  <c r="AK274" i="2"/>
  <c r="AR274" i="2" s="1"/>
  <c r="AK629" i="2"/>
  <c r="AR629" i="2" s="1"/>
  <c r="AK596" i="2"/>
  <c r="AR596" i="2" s="1"/>
  <c r="AK468" i="2"/>
  <c r="AK301" i="2"/>
  <c r="AK431" i="2"/>
  <c r="AR431" i="2" s="1"/>
  <c r="AK324" i="2"/>
  <c r="AR324" i="2" s="1"/>
  <c r="AK435" i="2"/>
  <c r="AK127" i="2"/>
  <c r="AR127" i="2" s="1"/>
  <c r="AK600" i="2"/>
  <c r="AR600" i="2" s="1"/>
  <c r="AK48" i="2"/>
  <c r="AK24" i="2"/>
  <c r="AK74" i="2"/>
  <c r="AK154" i="2"/>
  <c r="AK424" i="2"/>
  <c r="AR424" i="2" s="1"/>
  <c r="AK432" i="2"/>
  <c r="AK319" i="2"/>
  <c r="AR319" i="2" s="1"/>
  <c r="AK236" i="2"/>
  <c r="AR236" i="2" s="1"/>
  <c r="AK559" i="2"/>
  <c r="AK302" i="2"/>
  <c r="AK343" i="2"/>
  <c r="AR343" i="2" s="1"/>
  <c r="AK597" i="2"/>
  <c r="AR597" i="2" s="1"/>
  <c r="AK568" i="2"/>
  <c r="AK707" i="2"/>
  <c r="AR707" i="2" s="1"/>
  <c r="AK716" i="2"/>
  <c r="AR716" i="2" s="1"/>
  <c r="AK164" i="2"/>
  <c r="AR164" i="2" s="1"/>
  <c r="AK469" i="2"/>
  <c r="AR469" i="2" s="1"/>
  <c r="AK459" i="2"/>
  <c r="AR459" i="2" s="1"/>
  <c r="AK683" i="2"/>
  <c r="AR683" i="2" s="1"/>
  <c r="AK564" i="2"/>
  <c r="AR564" i="2" s="1"/>
  <c r="AK366" i="2"/>
  <c r="AR366" i="2" s="1"/>
  <c r="AK275" i="2"/>
  <c r="AK613" i="2"/>
  <c r="AR613" i="2" s="1"/>
  <c r="AK602" i="2"/>
  <c r="AR602" i="2" s="1"/>
  <c r="AK579" i="2"/>
  <c r="AR579" i="2" s="1"/>
  <c r="AK120" i="2"/>
  <c r="AK507" i="2"/>
  <c r="AR507" i="2" s="1"/>
  <c r="AK578" i="2"/>
  <c r="AR578" i="2" s="1"/>
  <c r="AK511" i="2"/>
  <c r="AK116" i="2"/>
  <c r="AK710" i="2"/>
  <c r="AR710" i="2" s="1"/>
  <c r="AK472" i="2"/>
  <c r="AR472" i="2" s="1"/>
  <c r="AK311" i="2"/>
  <c r="AK203" i="2"/>
  <c r="AK615" i="2"/>
  <c r="AR615" i="2" s="1"/>
  <c r="AK588" i="2"/>
  <c r="AR588" i="2" s="1"/>
  <c r="AK102" i="2"/>
  <c r="AK512" i="2"/>
  <c r="AR512" i="2" s="1"/>
  <c r="AK420" i="2"/>
  <c r="AR420" i="2" s="1"/>
  <c r="AK391" i="2"/>
  <c r="AR391" i="2" s="1"/>
  <c r="AK438" i="2"/>
  <c r="AR438" i="2" s="1"/>
  <c r="AK731" i="2"/>
  <c r="AR731" i="2" s="1"/>
  <c r="AK534" i="2"/>
  <c r="AR534" i="2" s="1"/>
  <c r="AK250" i="2"/>
  <c r="AK668" i="2"/>
  <c r="AR668" i="2" s="1"/>
  <c r="AK115" i="2"/>
  <c r="AK218" i="2"/>
  <c r="AR218" i="2" s="1"/>
  <c r="AK651" i="2"/>
  <c r="AR651" i="2" s="1"/>
  <c r="AK309" i="2"/>
  <c r="AR309" i="2" s="1"/>
  <c r="AK565" i="2"/>
  <c r="AR565" i="2" s="1"/>
  <c r="AK467" i="2"/>
  <c r="AR467" i="2" s="1"/>
  <c r="AK38" i="2"/>
  <c r="AR38" i="2" s="1"/>
  <c r="AK655" i="2"/>
  <c r="AR655" i="2" s="1"/>
  <c r="AK674" i="2"/>
  <c r="AR674" i="2" s="1"/>
  <c r="AK445" i="2"/>
  <c r="AK701" i="2"/>
  <c r="AR701" i="2" s="1"/>
  <c r="AK146" i="2"/>
  <c r="AR146" i="2" s="1"/>
  <c r="AK345" i="2"/>
  <c r="AR345" i="2" s="1"/>
  <c r="AK427" i="2"/>
  <c r="AK522" i="2"/>
  <c r="AR522" i="2" s="1"/>
  <c r="AK473" i="2"/>
  <c r="AR473" i="2" s="1"/>
  <c r="AK477" i="2"/>
  <c r="AR477" i="2" s="1"/>
  <c r="AK715" i="2"/>
  <c r="AR715" i="2" s="1"/>
  <c r="AK680" i="2"/>
  <c r="AR680" i="2" s="1"/>
  <c r="AK160" i="2"/>
  <c r="AR160" i="2" s="1"/>
  <c r="AK422" i="2"/>
  <c r="AK134" i="2"/>
  <c r="AK586" i="2"/>
  <c r="AK60" i="2"/>
  <c r="AK42" i="2"/>
  <c r="AK78" i="2"/>
  <c r="AR78" i="2" s="1"/>
  <c r="AK554" i="2"/>
  <c r="AR554" i="2" s="1"/>
  <c r="AK399" i="2"/>
  <c r="AR399" i="2" s="1"/>
  <c r="AK295" i="2"/>
  <c r="AK285" i="2"/>
  <c r="AK669" i="2"/>
  <c r="AR669" i="2" s="1"/>
  <c r="AK194" i="2"/>
  <c r="AR194" i="2" s="1"/>
  <c r="AK278" i="2"/>
  <c r="AR278" i="2" s="1"/>
  <c r="AK489" i="2"/>
  <c r="AK689" i="2"/>
  <c r="AR689" i="2" s="1"/>
  <c r="AK269" i="2"/>
  <c r="AR269" i="2" s="1"/>
  <c r="AK161" i="2"/>
  <c r="AR161" i="2" s="1"/>
  <c r="AK367" i="2"/>
  <c r="AR367" i="2" s="1"/>
  <c r="AK633" i="2"/>
  <c r="AR633" i="2" s="1"/>
  <c r="AK304" i="2"/>
  <c r="AK139" i="2"/>
  <c r="AR139" i="2" s="1"/>
  <c r="AK282" i="2"/>
  <c r="AR282" i="2" s="1"/>
  <c r="AK538" i="2"/>
  <c r="AR538" i="2" s="1"/>
  <c r="AK601" i="2"/>
  <c r="AK51" i="2"/>
  <c r="AK645" i="2"/>
  <c r="AR645" i="2" s="1"/>
  <c r="AK439" i="2"/>
  <c r="AR439" i="2" s="1"/>
  <c r="AK575" i="2"/>
  <c r="AR575" i="2" s="1"/>
  <c r="AK406" i="2"/>
  <c r="AR406" i="2" s="1"/>
  <c r="AK724" i="2"/>
  <c r="AR724" i="2" s="1"/>
  <c r="AK210" i="2"/>
  <c r="AK727" i="2"/>
  <c r="AR727" i="2" s="1"/>
  <c r="AK205" i="2"/>
  <c r="AR205" i="2" s="1"/>
  <c r="AK383" i="2"/>
  <c r="AR383" i="2" s="1"/>
  <c r="AK334" i="2"/>
  <c r="AR334" i="2" s="1"/>
  <c r="AK428" i="2"/>
  <c r="AK231" i="2"/>
  <c r="AR231" i="2" s="1"/>
  <c r="AK208" i="2"/>
  <c r="AK676" i="2"/>
  <c r="AR676" i="2" s="1"/>
  <c r="AK675" i="2"/>
  <c r="AR675" i="2" s="1"/>
  <c r="AK145" i="2"/>
  <c r="AR145" i="2" s="1"/>
  <c r="AK648" i="2"/>
  <c r="AR648" i="2" s="1"/>
  <c r="AK536" i="2"/>
  <c r="AR536" i="2" s="1"/>
  <c r="AK700" i="2"/>
  <c r="AR700" i="2" s="1"/>
  <c r="AK684" i="2"/>
  <c r="AR684" i="2" s="1"/>
  <c r="AK195" i="2"/>
  <c r="AK713" i="2"/>
  <c r="AR713" i="2" s="1"/>
  <c r="AK65" i="2"/>
  <c r="AK548" i="2"/>
  <c r="AR548" i="2" s="1"/>
  <c r="AK336" i="2"/>
  <c r="AR336" i="2" s="1"/>
  <c r="AK288" i="2"/>
  <c r="AK64" i="2"/>
  <c r="AK526" i="2"/>
  <c r="AR526" i="2" s="1"/>
  <c r="AK28" i="2"/>
  <c r="AR28" i="2" s="1"/>
  <c r="AK555" i="2"/>
  <c r="AR555" i="2" s="1"/>
  <c r="AK347" i="2"/>
  <c r="AK401" i="2"/>
  <c r="AK626" i="2"/>
  <c r="AR626" i="2" s="1"/>
  <c r="AK464" i="2"/>
  <c r="AK649" i="2"/>
  <c r="AR649" i="2" s="1"/>
  <c r="AK703" i="2"/>
  <c r="AR703" i="2" s="1"/>
  <c r="AK303" i="2"/>
  <c r="AR303" i="2" s="1"/>
  <c r="AK81" i="2"/>
  <c r="AK228" i="2"/>
  <c r="AK212" i="2"/>
  <c r="AK289" i="2"/>
  <c r="AK711" i="2"/>
  <c r="AR711" i="2" s="1"/>
  <c r="AK481" i="2"/>
  <c r="AR481" i="2" s="1"/>
  <c r="AK732" i="2"/>
  <c r="AR732" i="2" s="1"/>
  <c r="AK520" i="2"/>
  <c r="AK650" i="2"/>
  <c r="AR650" i="2" s="1"/>
  <c r="AK180" i="2"/>
  <c r="AK570" i="2"/>
  <c r="AR570" i="2" s="1"/>
  <c r="AK169" i="2"/>
  <c r="AK627" i="2"/>
  <c r="AR627" i="2" s="1"/>
  <c r="AK239" i="2"/>
  <c r="AK705" i="2"/>
  <c r="AR705" i="2" s="1"/>
  <c r="AK666" i="2"/>
  <c r="AR666" i="2" s="1"/>
  <c r="AK506" i="2"/>
  <c r="AR506" i="2" s="1"/>
  <c r="AK642" i="2"/>
  <c r="AR642" i="2" s="1"/>
  <c r="AK517" i="2"/>
  <c r="AK451" i="2"/>
  <c r="AR451" i="2" s="1"/>
  <c r="AK478" i="2"/>
  <c r="AR478" i="2" s="1"/>
  <c r="AK359" i="2"/>
  <c r="AK695" i="2"/>
  <c r="AR695" i="2" s="1"/>
  <c r="AK137" i="2"/>
  <c r="AK379" i="2"/>
  <c r="AR379" i="2" s="1"/>
  <c r="AK327" i="2"/>
  <c r="AR327" i="2" s="1"/>
  <c r="AK530" i="2"/>
  <c r="AR530" i="2" s="1"/>
  <c r="AK117" i="2"/>
  <c r="AK265" i="2"/>
  <c r="AK294" i="2"/>
  <c r="AK460" i="2"/>
  <c r="AR460" i="2" s="1"/>
  <c r="AK457" i="2"/>
  <c r="AK556" i="2"/>
  <c r="AR556" i="2" s="1"/>
  <c r="AK417" i="2"/>
  <c r="AR417" i="2" s="1"/>
  <c r="AK561" i="2"/>
  <c r="AK709" i="2"/>
  <c r="AR709" i="2" s="1"/>
  <c r="AK661" i="2"/>
  <c r="AR661" i="2" s="1"/>
  <c r="AK377" i="2"/>
  <c r="AR377" i="2" s="1"/>
  <c r="AK220" i="2"/>
  <c r="AK286" i="2"/>
  <c r="AR286" i="2" s="1"/>
  <c r="AK574" i="2"/>
  <c r="AR574" i="2" s="1"/>
  <c r="AK163" i="2"/>
  <c r="AK593" i="2"/>
  <c r="AR593" i="2" s="1"/>
  <c r="AK543" i="2"/>
  <c r="AR543" i="2" s="1"/>
  <c r="AK296" i="2"/>
  <c r="AK449" i="2"/>
  <c r="AR449" i="2" s="1"/>
  <c r="AK374" i="2"/>
  <c r="AR374" i="2" s="1"/>
  <c r="AK685" i="2"/>
  <c r="AR685" i="2" s="1"/>
  <c r="AK653" i="2"/>
  <c r="AK487" i="2"/>
  <c r="AR487" i="2" s="1"/>
  <c r="AK617" i="2"/>
  <c r="AR617" i="2" s="1"/>
  <c r="AK562" i="2"/>
  <c r="AR562" i="2" s="1"/>
  <c r="AK557" i="2"/>
  <c r="AR557" i="2" s="1"/>
  <c r="AK440" i="2"/>
  <c r="AK581" i="2"/>
  <c r="AR581" i="2" s="1"/>
  <c r="AK726" i="2"/>
  <c r="AR726" i="2" s="1"/>
  <c r="AK370" i="2"/>
  <c r="AR370" i="2" s="1"/>
  <c r="AK693" i="2"/>
  <c r="AR693" i="2" s="1"/>
  <c r="AK271" i="2"/>
  <c r="AR271" i="2" s="1"/>
  <c r="AK679" i="2"/>
  <c r="AR679" i="2" s="1"/>
  <c r="AK639" i="2"/>
  <c r="AR639" i="2" s="1"/>
  <c r="AK704" i="2"/>
  <c r="AR704" i="2" s="1"/>
  <c r="AK411" i="2"/>
  <c r="AR411" i="2" s="1"/>
  <c r="AK662" i="2"/>
  <c r="AR662" i="2" s="1"/>
  <c r="AK692" i="2"/>
  <c r="AR692" i="2" s="1"/>
  <c r="AK550" i="2"/>
  <c r="AR550" i="2" s="1"/>
  <c r="AK690" i="2"/>
  <c r="AR690" i="2" s="1"/>
  <c r="AK632" i="2"/>
  <c r="AR632" i="2" s="1"/>
  <c r="AK646" i="2"/>
  <c r="AR646" i="2" s="1"/>
  <c r="AK663" i="2"/>
  <c r="AR663" i="2" s="1"/>
  <c r="AK502" i="2"/>
  <c r="AR502" i="2" s="1"/>
  <c r="AK677" i="2"/>
  <c r="AR677" i="2" s="1"/>
  <c r="AK723" i="2"/>
  <c r="AR723" i="2" s="1"/>
  <c r="AK572" i="2"/>
  <c r="AR572" i="2" s="1"/>
  <c r="AK691" i="2"/>
  <c r="AR691" i="2" s="1"/>
  <c r="AK687" i="2"/>
  <c r="AR687" i="2" s="1"/>
  <c r="AK696" i="2"/>
  <c r="AR696" i="2" s="1"/>
  <c r="AK722" i="2"/>
  <c r="AR722" i="2" s="1"/>
  <c r="AK708" i="2"/>
  <c r="AR708" i="2" s="1"/>
  <c r="AK730" i="2"/>
  <c r="AR730" i="2" s="1"/>
  <c r="AK682" i="2"/>
  <c r="AK656" i="2"/>
  <c r="AR656" i="2" s="1"/>
  <c r="AK717" i="2"/>
  <c r="AR717" i="2" s="1"/>
  <c r="AH610" i="2"/>
  <c r="AH524" i="2"/>
  <c r="AH513" i="2"/>
  <c r="AH62" i="2"/>
  <c r="AH300" i="2"/>
  <c r="AH372" i="2"/>
  <c r="AH412" i="2"/>
  <c r="AH312" i="2"/>
  <c r="AH547" i="2"/>
  <c r="AH531" i="2"/>
  <c r="AH226" i="2"/>
  <c r="AH455" i="2"/>
  <c r="AH103" i="2"/>
  <c r="AH671" i="2"/>
  <c r="AH118" i="2"/>
  <c r="AH393" i="2"/>
  <c r="AH540" i="2"/>
  <c r="AH598" i="2"/>
  <c r="AH380" i="2"/>
  <c r="AH59" i="2"/>
  <c r="AH448" i="2"/>
  <c r="AH348" i="2"/>
  <c r="AH495" i="2"/>
  <c r="AH215" i="2"/>
  <c r="AH566" i="2"/>
  <c r="AH90" i="2"/>
  <c r="AH277" i="2"/>
  <c r="AH241" i="2"/>
  <c r="O83" i="3" s="1"/>
  <c r="AH450" i="2"/>
  <c r="AH621" i="2"/>
  <c r="AH89" i="2"/>
  <c r="AH585" i="2"/>
  <c r="AH654" i="2"/>
  <c r="AH3" i="2"/>
  <c r="AH337" i="2"/>
  <c r="AH72" i="2"/>
  <c r="AH444" i="2"/>
  <c r="AH157" i="2"/>
  <c r="AH75" i="2"/>
  <c r="AH667" i="2"/>
  <c r="AH202" i="2"/>
  <c r="AH378" i="2"/>
  <c r="AH63" i="2"/>
  <c r="AH130" i="2"/>
  <c r="O46" i="3" s="1"/>
  <c r="AH528" i="2"/>
  <c r="AH373" i="2"/>
  <c r="AH589" i="2"/>
  <c r="AH185" i="2"/>
  <c r="AH224" i="2"/>
  <c r="AH325" i="2"/>
  <c r="AH476" i="2"/>
  <c r="AH167" i="2"/>
  <c r="O82" i="3" s="1"/>
  <c r="AH268" i="2"/>
  <c r="AH413" i="2"/>
  <c r="AH394" i="2"/>
  <c r="AH84" i="2"/>
  <c r="AH242" i="2"/>
  <c r="AH492" i="2"/>
  <c r="AH352" i="2"/>
  <c r="AH126" i="2"/>
  <c r="AH344" i="2"/>
  <c r="AH516" i="2"/>
  <c r="AH258" i="2"/>
  <c r="AH255" i="2"/>
  <c r="AH97" i="2"/>
  <c r="AH119" i="2"/>
  <c r="AH307" i="2"/>
  <c r="AH426" i="2"/>
  <c r="AH354" i="2"/>
  <c r="AH404" i="2"/>
  <c r="AH386" i="2"/>
  <c r="AH217" i="2"/>
  <c r="AH82" i="2"/>
  <c r="AH132" i="2"/>
  <c r="AH93" i="2"/>
  <c r="AH264" i="2"/>
  <c r="AH41" i="2"/>
  <c r="AH181" i="2"/>
  <c r="AH584" i="2"/>
  <c r="AH456" i="2"/>
  <c r="AH475" i="2"/>
  <c r="AH400" i="2"/>
  <c r="AH252" i="2"/>
  <c r="AH314" i="2"/>
  <c r="AH416" i="2"/>
  <c r="AH92" i="2"/>
  <c r="AH329" i="2"/>
  <c r="AH247" i="2"/>
  <c r="AH238" i="2"/>
  <c r="AH68" i="2"/>
  <c r="AH447" i="2"/>
  <c r="AH67" i="2"/>
  <c r="AH213" i="2"/>
  <c r="AH230" i="2"/>
  <c r="AH608" i="2"/>
  <c r="AH591" i="2"/>
  <c r="AH371" i="2"/>
  <c r="AH483" i="2"/>
  <c r="AH69" i="2"/>
  <c r="AH50" i="2"/>
  <c r="AH111" i="2"/>
  <c r="AH237" i="2"/>
  <c r="AH43" i="2"/>
  <c r="AH22" i="2"/>
  <c r="AH151" i="2"/>
  <c r="AH349" i="2"/>
  <c r="AH616" i="2"/>
  <c r="AH98" i="2"/>
  <c r="O12" i="3" s="1"/>
  <c r="AH465" i="2"/>
  <c r="O114" i="3" s="1"/>
  <c r="AH351" i="2"/>
  <c r="O85" i="3" s="1"/>
  <c r="AH14" i="2"/>
  <c r="AH45" i="2"/>
  <c r="AH454" i="2"/>
  <c r="AH244" i="2"/>
  <c r="AH37" i="2"/>
  <c r="AH342" i="2"/>
  <c r="AH142" i="2"/>
  <c r="AH453" i="2"/>
  <c r="AH525" i="2"/>
  <c r="AH10" i="2"/>
  <c r="AH254" i="2"/>
  <c r="AH728" i="2"/>
  <c r="AH603" i="2"/>
  <c r="AH166" i="2"/>
  <c r="AH73" i="2"/>
  <c r="AH323" i="2"/>
  <c r="AH315" i="2"/>
  <c r="AH280" i="2"/>
  <c r="AH149" i="2"/>
  <c r="AH44" i="2"/>
  <c r="AH211" i="2"/>
  <c r="AH101" i="2"/>
  <c r="AH11" i="2"/>
  <c r="AH356" i="2"/>
  <c r="AH702" i="2"/>
  <c r="O125" i="3" s="1"/>
  <c r="AH350" i="2"/>
  <c r="AH672" i="2"/>
  <c r="AH321" i="2"/>
  <c r="AH357" i="2"/>
  <c r="AH637" i="2"/>
  <c r="AH395" i="2"/>
  <c r="O87" i="3" s="1"/>
  <c r="AH331" i="2"/>
  <c r="AH611" i="2"/>
  <c r="AH232" i="2"/>
  <c r="AH61" i="2"/>
  <c r="AH544" i="2"/>
  <c r="AH408" i="2"/>
  <c r="AH339" i="2"/>
  <c r="AH320" i="2"/>
  <c r="AH168" i="2"/>
  <c r="AH340" i="2"/>
  <c r="AH20" i="2"/>
  <c r="AH313" i="2"/>
  <c r="AH458" i="2"/>
  <c r="AH39" i="2"/>
  <c r="AH535" i="2"/>
  <c r="AH290" i="2"/>
  <c r="AH493" i="2"/>
  <c r="AH125" i="2"/>
  <c r="AH281" i="2"/>
  <c r="AH720" i="2"/>
  <c r="AH243" i="2"/>
  <c r="AH221" i="2"/>
  <c r="AH533" i="2"/>
  <c r="AH32" i="2"/>
  <c r="AH510" i="2"/>
  <c r="AH634" i="2"/>
  <c r="AH170" i="2"/>
  <c r="AH498" i="2"/>
  <c r="AH229" i="2"/>
  <c r="AH273" i="2"/>
  <c r="AH499" i="2"/>
  <c r="AH297" i="2"/>
  <c r="AH571" i="2"/>
  <c r="O118" i="3" s="1"/>
  <c r="AH605" i="2"/>
  <c r="AH635" i="2"/>
  <c r="AH470" i="2"/>
  <c r="AH670" i="2"/>
  <c r="AH484" i="2"/>
  <c r="AH140" i="2"/>
  <c r="AH31" i="2"/>
  <c r="AH624" i="2"/>
  <c r="AH256" i="2"/>
  <c r="AH225" i="2"/>
  <c r="AH636" i="2"/>
  <c r="AH83" i="2"/>
  <c r="AH292" i="2"/>
  <c r="AH587" i="2"/>
  <c r="AH165" i="2"/>
  <c r="AH462" i="2"/>
  <c r="AH515" i="2"/>
  <c r="AH595" i="2"/>
  <c r="AH482" i="2"/>
  <c r="AH192" i="2"/>
  <c r="AH6" i="2"/>
  <c r="AH299" i="2"/>
  <c r="AH607" i="2"/>
  <c r="AH623" i="2"/>
  <c r="AH628" i="2"/>
  <c r="AH532" i="2"/>
  <c r="AH114" i="2"/>
  <c r="AH257" i="2"/>
  <c r="AH640" i="2"/>
  <c r="AH155" i="2"/>
  <c r="AH362" i="2"/>
  <c r="O90" i="3" s="1"/>
  <c r="AH479" i="2"/>
  <c r="AH193" i="2"/>
  <c r="AH52" i="2"/>
  <c r="AH442" i="2"/>
  <c r="O111" i="3" s="1"/>
  <c r="AH54" i="2"/>
  <c r="AH135" i="2"/>
  <c r="AH496" i="2"/>
  <c r="AH490" i="2"/>
  <c r="O89" i="3" s="1"/>
  <c r="AH308" i="2"/>
  <c r="AH298" i="2"/>
  <c r="AH113" i="2"/>
  <c r="AH94" i="2"/>
  <c r="AH443" i="2"/>
  <c r="AH429" i="2"/>
  <c r="AH563" i="2"/>
  <c r="AH91" i="2"/>
  <c r="AH291" i="2"/>
  <c r="AH542" i="2"/>
  <c r="AH201" i="2"/>
  <c r="AH214" i="2"/>
  <c r="AH138" i="2"/>
  <c r="AH70" i="2"/>
  <c r="AH293" i="2"/>
  <c r="AH641" i="2"/>
  <c r="AH152" i="2"/>
  <c r="AH509" i="2"/>
  <c r="AH23" i="2"/>
  <c r="AH173" i="2"/>
  <c r="AH480" i="2"/>
  <c r="AH12" i="2"/>
  <c r="AH88" i="2"/>
  <c r="AH410" i="2"/>
  <c r="AH384" i="2"/>
  <c r="AH46" i="2"/>
  <c r="AH673" i="2"/>
  <c r="AH461" i="2"/>
  <c r="AH514" i="2"/>
  <c r="AH415" i="2"/>
  <c r="AH387" i="2"/>
  <c r="AH49" i="2"/>
  <c r="AH403" i="2"/>
  <c r="AH346" i="2"/>
  <c r="AH107" i="2"/>
  <c r="AH77" i="2"/>
  <c r="AH284" i="2"/>
  <c r="AH638" i="2"/>
  <c r="AH122" i="2"/>
  <c r="AH332" i="2"/>
  <c r="AH452" i="2"/>
  <c r="AH558" i="2"/>
  <c r="AH441" i="2"/>
  <c r="AH317" i="2"/>
  <c r="AH364" i="2"/>
  <c r="AH576" i="2"/>
  <c r="AH15" i="2"/>
  <c r="AH471" i="2"/>
  <c r="AH545" i="2"/>
  <c r="AH706" i="2"/>
  <c r="AH279" i="2"/>
  <c r="AH721" i="2"/>
  <c r="AH33" i="2"/>
  <c r="AH657" i="2"/>
  <c r="AH519" i="2"/>
  <c r="AH355" i="2"/>
  <c r="O86" i="3" s="1"/>
  <c r="AH56" i="2"/>
  <c r="AH446" i="2"/>
  <c r="AH376" i="2"/>
  <c r="AH57" i="2"/>
  <c r="O3" i="3" s="1"/>
  <c r="AH430" i="2"/>
  <c r="AH418" i="2"/>
  <c r="AH396" i="2"/>
  <c r="AH402" i="2"/>
  <c r="AH405" i="2"/>
  <c r="AH474" i="2"/>
  <c r="AH365" i="2"/>
  <c r="AH497" i="2"/>
  <c r="AH353" i="2"/>
  <c r="AH234" i="2"/>
  <c r="AH508" i="2"/>
  <c r="AH407" i="2"/>
  <c r="AH85" i="2"/>
  <c r="AH253" i="2"/>
  <c r="AH198" i="2"/>
  <c r="AH233" i="2"/>
  <c r="AH190" i="2"/>
  <c r="AH537" i="2"/>
  <c r="AH223" i="2"/>
  <c r="AH630" i="2"/>
  <c r="AH95" i="2"/>
  <c r="AH183" i="2"/>
  <c r="AH328" i="2"/>
  <c r="AH4" i="2"/>
  <c r="AH647" i="2"/>
  <c r="AH206" i="2"/>
  <c r="AH110" i="2"/>
  <c r="AH171" i="2"/>
  <c r="AH55" i="2"/>
  <c r="AH276" i="2"/>
  <c r="AH488" i="2"/>
  <c r="AH182" i="2"/>
  <c r="AH177" i="2"/>
  <c r="AH270" i="2"/>
  <c r="AH388" i="2"/>
  <c r="AH162" i="2"/>
  <c r="AH86" i="2"/>
  <c r="AH248" i="2"/>
  <c r="O41" i="3" s="1"/>
  <c r="AH631" i="2"/>
  <c r="AH397" i="2"/>
  <c r="AH622" i="2"/>
  <c r="AH500" i="2"/>
  <c r="AH505" i="2"/>
  <c r="AH573" i="2"/>
  <c r="AH582" i="2"/>
  <c r="AH131" i="2"/>
  <c r="AH263" i="2"/>
  <c r="AH187" i="2"/>
  <c r="AH141" i="2"/>
  <c r="AH363" i="2"/>
  <c r="AH381" i="2"/>
  <c r="AH156" i="2"/>
  <c r="AH463" i="2"/>
  <c r="AH245" i="2"/>
  <c r="AH330" i="2"/>
  <c r="AH249" i="2"/>
  <c r="AH306" i="2"/>
  <c r="AH437" i="2"/>
  <c r="AH79" i="2"/>
  <c r="AH604" i="2"/>
  <c r="AH227" i="2"/>
  <c r="AH360" i="2"/>
  <c r="AH197" i="2"/>
  <c r="AH287" i="2"/>
  <c r="AH204" i="2"/>
  <c r="AH123" i="2"/>
  <c r="AH136" i="2"/>
  <c r="AH718" i="2"/>
  <c r="AH5" i="2"/>
  <c r="AH191" i="2"/>
  <c r="AH375" i="2"/>
  <c r="AH259" i="2"/>
  <c r="AH664" i="2"/>
  <c r="AH124" i="2"/>
  <c r="AH100" i="2"/>
  <c r="AH150" i="2"/>
  <c r="AH34" i="2"/>
  <c r="AH36" i="2"/>
  <c r="AH9" i="2"/>
  <c r="AH577" i="2"/>
  <c r="AH560" i="2"/>
  <c r="AH594" i="2"/>
  <c r="AH66" i="2"/>
  <c r="AH106" i="2"/>
  <c r="AH369" i="2"/>
  <c r="AH147" i="2"/>
  <c r="AH620" i="2"/>
  <c r="AH40" i="2"/>
  <c r="AH219" i="2"/>
  <c r="AH18" i="2"/>
  <c r="AH35" i="2"/>
  <c r="AH518" i="2"/>
  <c r="AH175" i="2"/>
  <c r="AH434" i="2"/>
  <c r="AH694" i="2"/>
  <c r="AH539" i="2"/>
  <c r="AH567" i="2"/>
  <c r="AH665" i="2"/>
  <c r="AH283" i="2"/>
  <c r="AH189" i="2"/>
  <c r="AH148" i="2"/>
  <c r="AH551" i="2"/>
  <c r="AH199" i="2"/>
  <c r="O9" i="3" s="1"/>
  <c r="AH128" i="2"/>
  <c r="AH7" i="2"/>
  <c r="AH614" i="2"/>
  <c r="AH361" i="2"/>
  <c r="AH2" i="2"/>
  <c r="AH121" i="2"/>
  <c r="AH316" i="2"/>
  <c r="AH485" i="2"/>
  <c r="AH305" i="2"/>
  <c r="AH609" i="2"/>
  <c r="O91" i="3" s="1"/>
  <c r="AH688" i="2"/>
  <c r="AH368" i="2"/>
  <c r="AH260" i="2"/>
  <c r="AH105" i="2"/>
  <c r="AH338" i="2"/>
  <c r="AH266" i="2"/>
  <c r="AH240" i="2"/>
  <c r="AH58" i="2"/>
  <c r="AH529" i="2"/>
  <c r="AH262" i="2"/>
  <c r="AH143" i="2"/>
  <c r="AH590" i="2"/>
  <c r="AH30" i="2"/>
  <c r="AH108" i="2"/>
  <c r="AH13" i="2"/>
  <c r="O40" i="3" s="1"/>
  <c r="AH618" i="2"/>
  <c r="AH216" i="2"/>
  <c r="AH188" i="2"/>
  <c r="AH504" i="2"/>
  <c r="AH104" i="2"/>
  <c r="AH599" i="2"/>
  <c r="AH341" i="2"/>
  <c r="AH178" i="2"/>
  <c r="AH186" i="2"/>
  <c r="AH382" i="2"/>
  <c r="AH267" i="2"/>
  <c r="AH541" i="2"/>
  <c r="AH17" i="2"/>
  <c r="AH76" i="2"/>
  <c r="AH153" i="2"/>
  <c r="AH652" i="2"/>
  <c r="AH209" i="2"/>
  <c r="AH486" i="2"/>
  <c r="AH644" i="2"/>
  <c r="AH333" i="2"/>
  <c r="AH552" i="2"/>
  <c r="AH47" i="2"/>
  <c r="AH699" i="2"/>
  <c r="AH466" i="2"/>
  <c r="AH179" i="2"/>
  <c r="AH158" i="2"/>
  <c r="AH26" i="2"/>
  <c r="AH251" i="2"/>
  <c r="AH501" i="2"/>
  <c r="AH592" i="2"/>
  <c r="AH27" i="2"/>
  <c r="AH272" i="2"/>
  <c r="AH96" i="2"/>
  <c r="AH659" i="2"/>
  <c r="AH235" i="2"/>
  <c r="AH583" i="2"/>
  <c r="AH326" i="2"/>
  <c r="AH686" i="2"/>
  <c r="AH246" i="2"/>
  <c r="AH729" i="2"/>
  <c r="AH546" i="2"/>
  <c r="AH414" i="2"/>
  <c r="AH176" i="2"/>
  <c r="AH318" i="2"/>
  <c r="AH425" i="2"/>
  <c r="AH129" i="2"/>
  <c r="AH133" i="2"/>
  <c r="AH80" i="2"/>
  <c r="AH494" i="2"/>
  <c r="AH19" i="2"/>
  <c r="AH71" i="2"/>
  <c r="AH261" i="2"/>
  <c r="AH421" i="2"/>
  <c r="AH553" i="2"/>
  <c r="AH29" i="2"/>
  <c r="AH606" i="2"/>
  <c r="AH207" i="2"/>
  <c r="AH419" i="2"/>
  <c r="AH549" i="2"/>
  <c r="AH658" i="2"/>
  <c r="AH53" i="2"/>
  <c r="AH99" i="2"/>
  <c r="AH358" i="2"/>
  <c r="AH390" i="2"/>
  <c r="AH619" i="2"/>
  <c r="AH398" i="2"/>
  <c r="AH678" i="2"/>
  <c r="AH423" i="2"/>
  <c r="AH491" i="2"/>
  <c r="O115" i="3" s="1"/>
  <c r="AH612" i="2"/>
  <c r="O121" i="3" s="1"/>
  <c r="AH697" i="2"/>
  <c r="AH719" i="2"/>
  <c r="AH310" i="2"/>
  <c r="AH8" i="2"/>
  <c r="O2" i="3" s="1"/>
  <c r="AH725" i="2"/>
  <c r="AH433" i="2"/>
  <c r="AH698" i="2"/>
  <c r="AH681" i="2"/>
  <c r="AH112" i="2"/>
  <c r="AH144" i="2"/>
  <c r="AH643" i="2"/>
  <c r="AH385" i="2"/>
  <c r="AH87" i="2"/>
  <c r="AH222" i="2"/>
  <c r="AH322" i="2"/>
  <c r="AH196" i="2"/>
  <c r="AH174" i="2"/>
  <c r="AH109" i="2"/>
  <c r="AH389" i="2"/>
  <c r="AH16" i="2"/>
  <c r="AH409" i="2"/>
  <c r="AH660" i="2"/>
  <c r="AH523" i="2"/>
  <c r="AH21" i="2"/>
  <c r="AH527" i="2"/>
  <c r="AH172" i="2"/>
  <c r="AH25" i="2"/>
  <c r="AH580" i="2"/>
  <c r="AH714" i="2"/>
  <c r="AH436" i="2"/>
  <c r="AH625" i="2"/>
  <c r="AH184" i="2"/>
  <c r="AH569" i="2"/>
  <c r="AH521" i="2"/>
  <c r="AH712" i="2"/>
  <c r="AH159" i="2"/>
  <c r="AH392" i="2"/>
  <c r="AH335" i="2"/>
  <c r="AH503" i="2"/>
  <c r="AH200" i="2"/>
  <c r="AH274" i="2"/>
  <c r="AH629" i="2"/>
  <c r="AH596" i="2"/>
  <c r="AH468" i="2"/>
  <c r="O98" i="3" s="1"/>
  <c r="AH301" i="2"/>
  <c r="AH431" i="2"/>
  <c r="AH324" i="2"/>
  <c r="AH435" i="2"/>
  <c r="AH127" i="2"/>
  <c r="AH600" i="2"/>
  <c r="AH48" i="2"/>
  <c r="AH24" i="2"/>
  <c r="AH74" i="2"/>
  <c r="AH154" i="2"/>
  <c r="AH424" i="2"/>
  <c r="AH432" i="2"/>
  <c r="AH319" i="2"/>
  <c r="AH236" i="2"/>
  <c r="AH559" i="2"/>
  <c r="AH302" i="2"/>
  <c r="AH343" i="2"/>
  <c r="AH597" i="2"/>
  <c r="AH568" i="2"/>
  <c r="AH707" i="2"/>
  <c r="AH716" i="2"/>
  <c r="AH164" i="2"/>
  <c r="AH469" i="2"/>
  <c r="AH459" i="2"/>
  <c r="AH683" i="2"/>
  <c r="AH564" i="2"/>
  <c r="AH366" i="2"/>
  <c r="AH275" i="2"/>
  <c r="O109" i="3" s="1"/>
  <c r="AH613" i="2"/>
  <c r="AH602" i="2"/>
  <c r="AH579" i="2"/>
  <c r="AH120" i="2"/>
  <c r="AH507" i="2"/>
  <c r="AH578" i="2"/>
  <c r="AH511" i="2"/>
  <c r="AH116" i="2"/>
  <c r="AH710" i="2"/>
  <c r="AH472" i="2"/>
  <c r="AH311" i="2"/>
  <c r="AH203" i="2"/>
  <c r="AH615" i="2"/>
  <c r="AH588" i="2"/>
  <c r="AH102" i="2"/>
  <c r="AH512" i="2"/>
  <c r="AH420" i="2"/>
  <c r="AH391" i="2"/>
  <c r="AH438" i="2"/>
  <c r="AH731" i="2"/>
  <c r="AH534" i="2"/>
  <c r="O116" i="3" s="1"/>
  <c r="AH250" i="2"/>
  <c r="AH668" i="2"/>
  <c r="AH115" i="2"/>
  <c r="AH218" i="2"/>
  <c r="AH651" i="2"/>
  <c r="AH309" i="2"/>
  <c r="AH565" i="2"/>
  <c r="AH467" i="2"/>
  <c r="AH38" i="2"/>
  <c r="AH655" i="2"/>
  <c r="AH674" i="2"/>
  <c r="AH445" i="2"/>
  <c r="AH701" i="2"/>
  <c r="AH146" i="2"/>
  <c r="AH345" i="2"/>
  <c r="AH427" i="2"/>
  <c r="AH522" i="2"/>
  <c r="AH473" i="2"/>
  <c r="AH477" i="2"/>
  <c r="AH715" i="2"/>
  <c r="AH680" i="2"/>
  <c r="AH160" i="2"/>
  <c r="AH422" i="2"/>
  <c r="AH134" i="2"/>
  <c r="AH586" i="2"/>
  <c r="AH60" i="2"/>
  <c r="AH42" i="2"/>
  <c r="AH78" i="2"/>
  <c r="AH554" i="2"/>
  <c r="AH399" i="2"/>
  <c r="AH295" i="2"/>
  <c r="AH285" i="2"/>
  <c r="AH669" i="2"/>
  <c r="AH194" i="2"/>
  <c r="AH278" i="2"/>
  <c r="AH489" i="2"/>
  <c r="AH689" i="2"/>
  <c r="AH269" i="2"/>
  <c r="AH161" i="2"/>
  <c r="AH367" i="2"/>
  <c r="AH633" i="2"/>
  <c r="AH304" i="2"/>
  <c r="AH139" i="2"/>
  <c r="AH282" i="2"/>
  <c r="AH538" i="2"/>
  <c r="AH601" i="2"/>
  <c r="O120" i="3" s="1"/>
  <c r="AH51" i="2"/>
  <c r="AH645" i="2"/>
  <c r="AH439" i="2"/>
  <c r="AH575" i="2"/>
  <c r="AH406" i="2"/>
  <c r="AH724" i="2"/>
  <c r="AH210" i="2"/>
  <c r="AH727" i="2"/>
  <c r="AH205" i="2"/>
  <c r="AH383" i="2"/>
  <c r="AH334" i="2"/>
  <c r="AH428" i="2"/>
  <c r="AH231" i="2"/>
  <c r="AH208" i="2"/>
  <c r="AH676" i="2"/>
  <c r="AH675" i="2"/>
  <c r="AH145" i="2"/>
  <c r="AH648" i="2"/>
  <c r="AH536" i="2"/>
  <c r="AH700" i="2"/>
  <c r="AH684" i="2"/>
  <c r="AH195" i="2"/>
  <c r="AH713" i="2"/>
  <c r="AH65" i="2"/>
  <c r="AH548" i="2"/>
  <c r="AH336" i="2"/>
  <c r="AH288" i="2"/>
  <c r="AH64" i="2"/>
  <c r="AH526" i="2"/>
  <c r="AH28" i="2"/>
  <c r="AH555" i="2"/>
  <c r="AH347" i="2"/>
  <c r="AH401" i="2"/>
  <c r="AH626" i="2"/>
  <c r="AH464" i="2"/>
  <c r="AH649" i="2"/>
  <c r="AH703" i="2"/>
  <c r="AH303" i="2"/>
  <c r="AH81" i="2"/>
  <c r="AH228" i="2"/>
  <c r="AH212" i="2"/>
  <c r="AH289" i="2"/>
  <c r="AH711" i="2"/>
  <c r="AH481" i="2"/>
  <c r="AH732" i="2"/>
  <c r="AH520" i="2"/>
  <c r="AH650" i="2"/>
  <c r="AH180" i="2"/>
  <c r="AH570" i="2"/>
  <c r="AH169" i="2"/>
  <c r="AH627" i="2"/>
  <c r="AH239" i="2"/>
  <c r="AH705" i="2"/>
  <c r="AH666" i="2"/>
  <c r="AH506" i="2"/>
  <c r="AH642" i="2"/>
  <c r="AH517" i="2"/>
  <c r="AH451" i="2"/>
  <c r="O112" i="3" s="1"/>
  <c r="AH478" i="2"/>
  <c r="AH359" i="2"/>
  <c r="AH695" i="2"/>
  <c r="AH137" i="2"/>
  <c r="AH379" i="2"/>
  <c r="AH327" i="2"/>
  <c r="AH530" i="2"/>
  <c r="AH117" i="2"/>
  <c r="AH265" i="2"/>
  <c r="AH294" i="2"/>
  <c r="AH460" i="2"/>
  <c r="AH457" i="2"/>
  <c r="AH556" i="2"/>
  <c r="AH417" i="2"/>
  <c r="AH561" i="2"/>
  <c r="O117" i="3" s="1"/>
  <c r="AH709" i="2"/>
  <c r="AH661" i="2"/>
  <c r="AH377" i="2"/>
  <c r="AH220" i="2"/>
  <c r="AH286" i="2"/>
  <c r="AH574" i="2"/>
  <c r="AH163" i="2"/>
  <c r="AH593" i="2"/>
  <c r="AH543" i="2"/>
  <c r="AH296" i="2"/>
  <c r="AH449" i="2"/>
  <c r="AH374" i="2"/>
  <c r="AH685" i="2"/>
  <c r="AH653" i="2"/>
  <c r="O122" i="3" s="1"/>
  <c r="AH487" i="2"/>
  <c r="AH617" i="2"/>
  <c r="AH562" i="2"/>
  <c r="AH557" i="2"/>
  <c r="AH440" i="2"/>
  <c r="AH581" i="2"/>
  <c r="AH726" i="2"/>
  <c r="AH370" i="2"/>
  <c r="AH693" i="2"/>
  <c r="AH271" i="2"/>
  <c r="AH679" i="2"/>
  <c r="AH639" i="2"/>
  <c r="AH704" i="2"/>
  <c r="AH411" i="2"/>
  <c r="AH662" i="2"/>
  <c r="AH692" i="2"/>
  <c r="AH550" i="2"/>
  <c r="AH690" i="2"/>
  <c r="AH632" i="2"/>
  <c r="AH646" i="2"/>
  <c r="AH663" i="2"/>
  <c r="AH502" i="2"/>
  <c r="AH677" i="2"/>
  <c r="O123" i="3" s="1"/>
  <c r="AH723" i="2"/>
  <c r="AH572" i="2"/>
  <c r="AH691" i="2"/>
  <c r="AH687" i="2"/>
  <c r="AH696" i="2"/>
  <c r="AH722" i="2"/>
  <c r="AH708" i="2"/>
  <c r="AH730" i="2"/>
  <c r="AH682" i="2"/>
  <c r="AH656" i="2"/>
  <c r="AH717" i="2"/>
  <c r="AG610" i="2"/>
  <c r="AG524" i="2"/>
  <c r="AG513" i="2"/>
  <c r="AG62" i="2"/>
  <c r="AG300" i="2"/>
  <c r="AG372" i="2"/>
  <c r="AG412" i="2"/>
  <c r="AG312" i="2"/>
  <c r="AG547" i="2"/>
  <c r="AG531" i="2"/>
  <c r="AG226" i="2"/>
  <c r="AG455" i="2"/>
  <c r="AG103" i="2"/>
  <c r="AG671" i="2"/>
  <c r="AG118" i="2"/>
  <c r="AG393" i="2"/>
  <c r="AG540" i="2"/>
  <c r="AG598" i="2"/>
  <c r="AG380" i="2"/>
  <c r="AG59" i="2"/>
  <c r="AG448" i="2"/>
  <c r="AG348" i="2"/>
  <c r="AG495" i="2"/>
  <c r="AG215" i="2"/>
  <c r="AG566" i="2"/>
  <c r="AG90" i="2"/>
  <c r="AG277" i="2"/>
  <c r="AG241" i="2"/>
  <c r="N83" i="3" s="1"/>
  <c r="AG450" i="2"/>
  <c r="AG621" i="2"/>
  <c r="AG89" i="2"/>
  <c r="AG585" i="2"/>
  <c r="AG654" i="2"/>
  <c r="AG3" i="2"/>
  <c r="AG337" i="2"/>
  <c r="AG72" i="2"/>
  <c r="AG444" i="2"/>
  <c r="AG157" i="2"/>
  <c r="AG75" i="2"/>
  <c r="AG667" i="2"/>
  <c r="AG202" i="2"/>
  <c r="AG378" i="2"/>
  <c r="AG63" i="2"/>
  <c r="AG130" i="2"/>
  <c r="N46" i="3" s="1"/>
  <c r="AG528" i="2"/>
  <c r="AG373" i="2"/>
  <c r="AG589" i="2"/>
  <c r="AG185" i="2"/>
  <c r="AG224" i="2"/>
  <c r="AG325" i="2"/>
  <c r="AG476" i="2"/>
  <c r="AG167" i="2"/>
  <c r="N82" i="3" s="1"/>
  <c r="AG268" i="2"/>
  <c r="AG413" i="2"/>
  <c r="AG394" i="2"/>
  <c r="AG84" i="2"/>
  <c r="AG242" i="2"/>
  <c r="AG492" i="2"/>
  <c r="AG352" i="2"/>
  <c r="AG126" i="2"/>
  <c r="AG344" i="2"/>
  <c r="AG516" i="2"/>
  <c r="AG258" i="2"/>
  <c r="AG255" i="2"/>
  <c r="AG97" i="2"/>
  <c r="AG119" i="2"/>
  <c r="AG307" i="2"/>
  <c r="AG426" i="2"/>
  <c r="AG354" i="2"/>
  <c r="AG404" i="2"/>
  <c r="AG386" i="2"/>
  <c r="AG217" i="2"/>
  <c r="AG82" i="2"/>
  <c r="AG132" i="2"/>
  <c r="AG93" i="2"/>
  <c r="AG264" i="2"/>
  <c r="AG41" i="2"/>
  <c r="AG181" i="2"/>
  <c r="AG584" i="2"/>
  <c r="AG456" i="2"/>
  <c r="AG475" i="2"/>
  <c r="AG400" i="2"/>
  <c r="AG252" i="2"/>
  <c r="AG314" i="2"/>
  <c r="AG416" i="2"/>
  <c r="AG92" i="2"/>
  <c r="AG329" i="2"/>
  <c r="AG247" i="2"/>
  <c r="AG238" i="2"/>
  <c r="AG68" i="2"/>
  <c r="AG447" i="2"/>
  <c r="AG67" i="2"/>
  <c r="AG213" i="2"/>
  <c r="AG230" i="2"/>
  <c r="AG608" i="2"/>
  <c r="AG591" i="2"/>
  <c r="AG371" i="2"/>
  <c r="AG483" i="2"/>
  <c r="AG69" i="2"/>
  <c r="AG50" i="2"/>
  <c r="AG111" i="2"/>
  <c r="AG237" i="2"/>
  <c r="AG43" i="2"/>
  <c r="AG22" i="2"/>
  <c r="AG151" i="2"/>
  <c r="AG349" i="2"/>
  <c r="AG616" i="2"/>
  <c r="AG98" i="2"/>
  <c r="N12" i="3" s="1"/>
  <c r="AG465" i="2"/>
  <c r="N114" i="3" s="1"/>
  <c r="AG351" i="2"/>
  <c r="N85" i="3" s="1"/>
  <c r="AG14" i="2"/>
  <c r="AG45" i="2"/>
  <c r="AG454" i="2"/>
  <c r="AG244" i="2"/>
  <c r="AG37" i="2"/>
  <c r="AG342" i="2"/>
  <c r="AG142" i="2"/>
  <c r="AG453" i="2"/>
  <c r="AG525" i="2"/>
  <c r="AG10" i="2"/>
  <c r="AG254" i="2"/>
  <c r="AG728" i="2"/>
  <c r="AG603" i="2"/>
  <c r="AG166" i="2"/>
  <c r="AG73" i="2"/>
  <c r="AG323" i="2"/>
  <c r="AG315" i="2"/>
  <c r="AG280" i="2"/>
  <c r="AG149" i="2"/>
  <c r="AG44" i="2"/>
  <c r="AG211" i="2"/>
  <c r="AG101" i="2"/>
  <c r="AG11" i="2"/>
  <c r="AG356" i="2"/>
  <c r="AG702" i="2"/>
  <c r="N125" i="3" s="1"/>
  <c r="AG350" i="2"/>
  <c r="AG672" i="2"/>
  <c r="AG321" i="2"/>
  <c r="AG357" i="2"/>
  <c r="AG637" i="2"/>
  <c r="AG395" i="2"/>
  <c r="N87" i="3" s="1"/>
  <c r="AG331" i="2"/>
  <c r="AG611" i="2"/>
  <c r="AG232" i="2"/>
  <c r="AG61" i="2"/>
  <c r="AG544" i="2"/>
  <c r="AG408" i="2"/>
  <c r="AG339" i="2"/>
  <c r="AG320" i="2"/>
  <c r="AG168" i="2"/>
  <c r="AG340" i="2"/>
  <c r="AG20" i="2"/>
  <c r="AG313" i="2"/>
  <c r="AG458" i="2"/>
  <c r="AG39" i="2"/>
  <c r="AG535" i="2"/>
  <c r="AG290" i="2"/>
  <c r="AG493" i="2"/>
  <c r="AG125" i="2"/>
  <c r="AG281" i="2"/>
  <c r="AG720" i="2"/>
  <c r="AG243" i="2"/>
  <c r="AG221" i="2"/>
  <c r="AG533" i="2"/>
  <c r="AG32" i="2"/>
  <c r="AG510" i="2"/>
  <c r="AG634" i="2"/>
  <c r="AG170" i="2"/>
  <c r="AG498" i="2"/>
  <c r="AG229" i="2"/>
  <c r="AG273" i="2"/>
  <c r="AG499" i="2"/>
  <c r="AG297" i="2"/>
  <c r="AG571" i="2"/>
  <c r="N118" i="3" s="1"/>
  <c r="AG605" i="2"/>
  <c r="AG635" i="2"/>
  <c r="AG470" i="2"/>
  <c r="AG670" i="2"/>
  <c r="AG484" i="2"/>
  <c r="AG140" i="2"/>
  <c r="AG31" i="2"/>
  <c r="AG624" i="2"/>
  <c r="AG256" i="2"/>
  <c r="AG225" i="2"/>
  <c r="AG636" i="2"/>
  <c r="AG83" i="2"/>
  <c r="AG292" i="2"/>
  <c r="AG587" i="2"/>
  <c r="AG165" i="2"/>
  <c r="AG462" i="2"/>
  <c r="AG515" i="2"/>
  <c r="AG595" i="2"/>
  <c r="AG482" i="2"/>
  <c r="AG192" i="2"/>
  <c r="AG6" i="2"/>
  <c r="AG299" i="2"/>
  <c r="AG607" i="2"/>
  <c r="AG623" i="2"/>
  <c r="AG628" i="2"/>
  <c r="AG532" i="2"/>
  <c r="AG114" i="2"/>
  <c r="AG257" i="2"/>
  <c r="AG640" i="2"/>
  <c r="AG155" i="2"/>
  <c r="AG362" i="2"/>
  <c r="N90" i="3" s="1"/>
  <c r="AG479" i="2"/>
  <c r="AG193" i="2"/>
  <c r="AG52" i="2"/>
  <c r="AG442" i="2"/>
  <c r="N111" i="3" s="1"/>
  <c r="AG54" i="2"/>
  <c r="AG135" i="2"/>
  <c r="AG496" i="2"/>
  <c r="AG490" i="2"/>
  <c r="N89" i="3" s="1"/>
  <c r="AG308" i="2"/>
  <c r="AG298" i="2"/>
  <c r="AG113" i="2"/>
  <c r="AG94" i="2"/>
  <c r="AG443" i="2"/>
  <c r="AG429" i="2"/>
  <c r="AG563" i="2"/>
  <c r="AG91" i="2"/>
  <c r="AG291" i="2"/>
  <c r="AG542" i="2"/>
  <c r="AG201" i="2"/>
  <c r="AG214" i="2"/>
  <c r="AG138" i="2"/>
  <c r="AG70" i="2"/>
  <c r="AG293" i="2"/>
  <c r="AG641" i="2"/>
  <c r="AG152" i="2"/>
  <c r="AG509" i="2"/>
  <c r="AG23" i="2"/>
  <c r="AG173" i="2"/>
  <c r="AG480" i="2"/>
  <c r="AG12" i="2"/>
  <c r="AG88" i="2"/>
  <c r="AG410" i="2"/>
  <c r="AG384" i="2"/>
  <c r="AG46" i="2"/>
  <c r="AG673" i="2"/>
  <c r="AG461" i="2"/>
  <c r="AG514" i="2"/>
  <c r="AG415" i="2"/>
  <c r="AG387" i="2"/>
  <c r="AG49" i="2"/>
  <c r="AG403" i="2"/>
  <c r="AG346" i="2"/>
  <c r="AG107" i="2"/>
  <c r="AG77" i="2"/>
  <c r="AG284" i="2"/>
  <c r="AG638" i="2"/>
  <c r="AG122" i="2"/>
  <c r="AG332" i="2"/>
  <c r="AG452" i="2"/>
  <c r="AG558" i="2"/>
  <c r="AG441" i="2"/>
  <c r="AG317" i="2"/>
  <c r="AG364" i="2"/>
  <c r="AG576" i="2"/>
  <c r="AG15" i="2"/>
  <c r="AG471" i="2"/>
  <c r="AG545" i="2"/>
  <c r="AG706" i="2"/>
  <c r="AG279" i="2"/>
  <c r="AG721" i="2"/>
  <c r="AG33" i="2"/>
  <c r="AG657" i="2"/>
  <c r="AG519" i="2"/>
  <c r="AG355" i="2"/>
  <c r="N86" i="3" s="1"/>
  <c r="AG56" i="2"/>
  <c r="AG446" i="2"/>
  <c r="AG376" i="2"/>
  <c r="AG57" i="2"/>
  <c r="N3" i="3" s="1"/>
  <c r="AG430" i="2"/>
  <c r="AG418" i="2"/>
  <c r="AG396" i="2"/>
  <c r="AG402" i="2"/>
  <c r="AG405" i="2"/>
  <c r="AG474" i="2"/>
  <c r="AG365" i="2"/>
  <c r="AG497" i="2"/>
  <c r="AG353" i="2"/>
  <c r="AG234" i="2"/>
  <c r="AG508" i="2"/>
  <c r="AG407" i="2"/>
  <c r="AG85" i="2"/>
  <c r="AG253" i="2"/>
  <c r="AG198" i="2"/>
  <c r="AG233" i="2"/>
  <c r="AG190" i="2"/>
  <c r="AG537" i="2"/>
  <c r="AG223" i="2"/>
  <c r="AG630" i="2"/>
  <c r="AG95" i="2"/>
  <c r="AG183" i="2"/>
  <c r="AG328" i="2"/>
  <c r="AG4" i="2"/>
  <c r="AG647" i="2"/>
  <c r="AG206" i="2"/>
  <c r="AG110" i="2"/>
  <c r="AG171" i="2"/>
  <c r="AG55" i="2"/>
  <c r="AG276" i="2"/>
  <c r="AG488" i="2"/>
  <c r="AG182" i="2"/>
  <c r="AG177" i="2"/>
  <c r="AG270" i="2"/>
  <c r="AG388" i="2"/>
  <c r="AG162" i="2"/>
  <c r="AG86" i="2"/>
  <c r="AG248" i="2"/>
  <c r="N41" i="3" s="1"/>
  <c r="AG631" i="2"/>
  <c r="AG397" i="2"/>
  <c r="AG622" i="2"/>
  <c r="AG500" i="2"/>
  <c r="AG505" i="2"/>
  <c r="AG573" i="2"/>
  <c r="AG582" i="2"/>
  <c r="AG131" i="2"/>
  <c r="AG263" i="2"/>
  <c r="AG187" i="2"/>
  <c r="AG141" i="2"/>
  <c r="AG363" i="2"/>
  <c r="AG381" i="2"/>
  <c r="AG156" i="2"/>
  <c r="AG463" i="2"/>
  <c r="AG245" i="2"/>
  <c r="AG330" i="2"/>
  <c r="AG249" i="2"/>
  <c r="AG306" i="2"/>
  <c r="AG437" i="2"/>
  <c r="AG79" i="2"/>
  <c r="AG604" i="2"/>
  <c r="AG227" i="2"/>
  <c r="AG360" i="2"/>
  <c r="AG197" i="2"/>
  <c r="AG287" i="2"/>
  <c r="AG204" i="2"/>
  <c r="AG123" i="2"/>
  <c r="AG136" i="2"/>
  <c r="AG718" i="2"/>
  <c r="AG5" i="2"/>
  <c r="AG191" i="2"/>
  <c r="AG375" i="2"/>
  <c r="AG259" i="2"/>
  <c r="AG664" i="2"/>
  <c r="AG124" i="2"/>
  <c r="AG100" i="2"/>
  <c r="AG150" i="2"/>
  <c r="AG34" i="2"/>
  <c r="AG36" i="2"/>
  <c r="AG9" i="2"/>
  <c r="AG577" i="2"/>
  <c r="AG560" i="2"/>
  <c r="AG594" i="2"/>
  <c r="AG66" i="2"/>
  <c r="AG106" i="2"/>
  <c r="AG369" i="2"/>
  <c r="AG147" i="2"/>
  <c r="AG620" i="2"/>
  <c r="AG40" i="2"/>
  <c r="AG219" i="2"/>
  <c r="AG18" i="2"/>
  <c r="AG35" i="2"/>
  <c r="AG518" i="2"/>
  <c r="AG175" i="2"/>
  <c r="AG434" i="2"/>
  <c r="AG694" i="2"/>
  <c r="AG539" i="2"/>
  <c r="AG567" i="2"/>
  <c r="AG665" i="2"/>
  <c r="AG283" i="2"/>
  <c r="AG189" i="2"/>
  <c r="AG148" i="2"/>
  <c r="AG551" i="2"/>
  <c r="AG199" i="2"/>
  <c r="N9" i="3" s="1"/>
  <c r="AG128" i="2"/>
  <c r="AG7" i="2"/>
  <c r="AG614" i="2"/>
  <c r="AG361" i="2"/>
  <c r="AG2" i="2"/>
  <c r="AG121" i="2"/>
  <c r="AG316" i="2"/>
  <c r="AG485" i="2"/>
  <c r="AG305" i="2"/>
  <c r="AG609" i="2"/>
  <c r="N91" i="3" s="1"/>
  <c r="AG688" i="2"/>
  <c r="AG368" i="2"/>
  <c r="AG260" i="2"/>
  <c r="AG105" i="2"/>
  <c r="AG338" i="2"/>
  <c r="AG266" i="2"/>
  <c r="AG240" i="2"/>
  <c r="AG58" i="2"/>
  <c r="AG529" i="2"/>
  <c r="AG262" i="2"/>
  <c r="AG143" i="2"/>
  <c r="AG590" i="2"/>
  <c r="AG30" i="2"/>
  <c r="AG108" i="2"/>
  <c r="AG13" i="2"/>
  <c r="N40" i="3" s="1"/>
  <c r="AG618" i="2"/>
  <c r="AG216" i="2"/>
  <c r="AG188" i="2"/>
  <c r="AG504" i="2"/>
  <c r="AG104" i="2"/>
  <c r="AG599" i="2"/>
  <c r="AG341" i="2"/>
  <c r="AG178" i="2"/>
  <c r="AG186" i="2"/>
  <c r="AG382" i="2"/>
  <c r="AG267" i="2"/>
  <c r="AG541" i="2"/>
  <c r="AG17" i="2"/>
  <c r="AG76" i="2"/>
  <c r="AG153" i="2"/>
  <c r="AG652" i="2"/>
  <c r="AG209" i="2"/>
  <c r="AG486" i="2"/>
  <c r="AG644" i="2"/>
  <c r="AG333" i="2"/>
  <c r="AG552" i="2"/>
  <c r="AG47" i="2"/>
  <c r="AG699" i="2"/>
  <c r="AG466" i="2"/>
  <c r="AG179" i="2"/>
  <c r="AG158" i="2"/>
  <c r="AG26" i="2"/>
  <c r="AG251" i="2"/>
  <c r="AG501" i="2"/>
  <c r="AG592" i="2"/>
  <c r="AG27" i="2"/>
  <c r="AG272" i="2"/>
  <c r="AG96" i="2"/>
  <c r="AG659" i="2"/>
  <c r="AG235" i="2"/>
  <c r="AG583" i="2"/>
  <c r="AG326" i="2"/>
  <c r="AG686" i="2"/>
  <c r="AG246" i="2"/>
  <c r="AG729" i="2"/>
  <c r="AG546" i="2"/>
  <c r="AG414" i="2"/>
  <c r="AG176" i="2"/>
  <c r="AG318" i="2"/>
  <c r="AG425" i="2"/>
  <c r="AG129" i="2"/>
  <c r="AG133" i="2"/>
  <c r="AG80" i="2"/>
  <c r="AG494" i="2"/>
  <c r="AG19" i="2"/>
  <c r="AG71" i="2"/>
  <c r="AG261" i="2"/>
  <c r="AG421" i="2"/>
  <c r="AG553" i="2"/>
  <c r="AG29" i="2"/>
  <c r="AG606" i="2"/>
  <c r="AG207" i="2"/>
  <c r="AG419" i="2"/>
  <c r="AG549" i="2"/>
  <c r="AG658" i="2"/>
  <c r="AG53" i="2"/>
  <c r="AG99" i="2"/>
  <c r="AG358" i="2"/>
  <c r="AG390" i="2"/>
  <c r="AG619" i="2"/>
  <c r="AG398" i="2"/>
  <c r="AG678" i="2"/>
  <c r="AG423" i="2"/>
  <c r="AG491" i="2"/>
  <c r="N115" i="3" s="1"/>
  <c r="AG612" i="2"/>
  <c r="N121" i="3" s="1"/>
  <c r="AG697" i="2"/>
  <c r="AG719" i="2"/>
  <c r="AG310" i="2"/>
  <c r="AG8" i="2"/>
  <c r="N2" i="3" s="1"/>
  <c r="AG725" i="2"/>
  <c r="AG433" i="2"/>
  <c r="AG698" i="2"/>
  <c r="AG681" i="2"/>
  <c r="AG112" i="2"/>
  <c r="AG144" i="2"/>
  <c r="AG643" i="2"/>
  <c r="AG385" i="2"/>
  <c r="AG87" i="2"/>
  <c r="AG222" i="2"/>
  <c r="AG322" i="2"/>
  <c r="AG196" i="2"/>
  <c r="AG174" i="2"/>
  <c r="AG109" i="2"/>
  <c r="AG389" i="2"/>
  <c r="AG16" i="2"/>
  <c r="AG409" i="2"/>
  <c r="AG660" i="2"/>
  <c r="AG523" i="2"/>
  <c r="AG21" i="2"/>
  <c r="AG527" i="2"/>
  <c r="AG172" i="2"/>
  <c r="AG25" i="2"/>
  <c r="AG580" i="2"/>
  <c r="AG714" i="2"/>
  <c r="AG436" i="2"/>
  <c r="AG625" i="2"/>
  <c r="AG184" i="2"/>
  <c r="AG569" i="2"/>
  <c r="AG521" i="2"/>
  <c r="AG712" i="2"/>
  <c r="AG159" i="2"/>
  <c r="AG392" i="2"/>
  <c r="AG335" i="2"/>
  <c r="AG503" i="2"/>
  <c r="AG200" i="2"/>
  <c r="AG274" i="2"/>
  <c r="AG629" i="2"/>
  <c r="AG596" i="2"/>
  <c r="AG468" i="2"/>
  <c r="N98" i="3" s="1"/>
  <c r="AG301" i="2"/>
  <c r="AG431" i="2"/>
  <c r="AG324" i="2"/>
  <c r="AG435" i="2"/>
  <c r="AG127" i="2"/>
  <c r="AG600" i="2"/>
  <c r="AG48" i="2"/>
  <c r="AG24" i="2"/>
  <c r="AG74" i="2"/>
  <c r="AG154" i="2"/>
  <c r="AG424" i="2"/>
  <c r="AG432" i="2"/>
  <c r="AG319" i="2"/>
  <c r="AG236" i="2"/>
  <c r="AG559" i="2"/>
  <c r="AG302" i="2"/>
  <c r="AG343" i="2"/>
  <c r="AG597" i="2"/>
  <c r="AG568" i="2"/>
  <c r="AG707" i="2"/>
  <c r="AG716" i="2"/>
  <c r="AG164" i="2"/>
  <c r="AG469" i="2"/>
  <c r="AG459" i="2"/>
  <c r="AG683" i="2"/>
  <c r="AG564" i="2"/>
  <c r="AG366" i="2"/>
  <c r="AG275" i="2"/>
  <c r="N109" i="3" s="1"/>
  <c r="AG613" i="2"/>
  <c r="AG602" i="2"/>
  <c r="AG579" i="2"/>
  <c r="AG120" i="2"/>
  <c r="AG507" i="2"/>
  <c r="AG578" i="2"/>
  <c r="AG511" i="2"/>
  <c r="AG116" i="2"/>
  <c r="AG710" i="2"/>
  <c r="AG472" i="2"/>
  <c r="AG311" i="2"/>
  <c r="AG203" i="2"/>
  <c r="AG615" i="2"/>
  <c r="AG588" i="2"/>
  <c r="AG102" i="2"/>
  <c r="AG512" i="2"/>
  <c r="AG420" i="2"/>
  <c r="AG391" i="2"/>
  <c r="AG438" i="2"/>
  <c r="AG731" i="2"/>
  <c r="AG534" i="2"/>
  <c r="N116" i="3" s="1"/>
  <c r="AG250" i="2"/>
  <c r="AG668" i="2"/>
  <c r="AG115" i="2"/>
  <c r="AG218" i="2"/>
  <c r="AG651" i="2"/>
  <c r="AG309" i="2"/>
  <c r="AG565" i="2"/>
  <c r="AG467" i="2"/>
  <c r="AG38" i="2"/>
  <c r="AG655" i="2"/>
  <c r="AG674" i="2"/>
  <c r="AG445" i="2"/>
  <c r="AG701" i="2"/>
  <c r="AG146" i="2"/>
  <c r="AG345" i="2"/>
  <c r="AG427" i="2"/>
  <c r="AG522" i="2"/>
  <c r="AG473" i="2"/>
  <c r="AG477" i="2"/>
  <c r="AG715" i="2"/>
  <c r="AG680" i="2"/>
  <c r="AG160" i="2"/>
  <c r="AG422" i="2"/>
  <c r="AG134" i="2"/>
  <c r="AG586" i="2"/>
  <c r="AG60" i="2"/>
  <c r="AG42" i="2"/>
  <c r="AG78" i="2"/>
  <c r="AG554" i="2"/>
  <c r="AG399" i="2"/>
  <c r="AG295" i="2"/>
  <c r="AG285" i="2"/>
  <c r="AG669" i="2"/>
  <c r="AG194" i="2"/>
  <c r="AG278" i="2"/>
  <c r="AG489" i="2"/>
  <c r="AG689" i="2"/>
  <c r="AG269" i="2"/>
  <c r="AG161" i="2"/>
  <c r="AG367" i="2"/>
  <c r="AG633" i="2"/>
  <c r="AG304" i="2"/>
  <c r="AG139" i="2"/>
  <c r="AG282" i="2"/>
  <c r="AG538" i="2"/>
  <c r="AG601" i="2"/>
  <c r="N120" i="3" s="1"/>
  <c r="AG51" i="2"/>
  <c r="AG645" i="2"/>
  <c r="AG439" i="2"/>
  <c r="AG575" i="2"/>
  <c r="AG406" i="2"/>
  <c r="AG724" i="2"/>
  <c r="AG210" i="2"/>
  <c r="AG727" i="2"/>
  <c r="AG205" i="2"/>
  <c r="AG383" i="2"/>
  <c r="AG334" i="2"/>
  <c r="AG428" i="2"/>
  <c r="AG231" i="2"/>
  <c r="AG208" i="2"/>
  <c r="AG676" i="2"/>
  <c r="AG675" i="2"/>
  <c r="AG145" i="2"/>
  <c r="AG648" i="2"/>
  <c r="AG536" i="2"/>
  <c r="AG700" i="2"/>
  <c r="AG684" i="2"/>
  <c r="AG195" i="2"/>
  <c r="AG713" i="2"/>
  <c r="AG65" i="2"/>
  <c r="AG548" i="2"/>
  <c r="AG336" i="2"/>
  <c r="AG288" i="2"/>
  <c r="AG64" i="2"/>
  <c r="AG526" i="2"/>
  <c r="AG28" i="2"/>
  <c r="AG555" i="2"/>
  <c r="AG347" i="2"/>
  <c r="AG401" i="2"/>
  <c r="AG626" i="2"/>
  <c r="AG464" i="2"/>
  <c r="AG649" i="2"/>
  <c r="AG703" i="2"/>
  <c r="AG303" i="2"/>
  <c r="AG81" i="2"/>
  <c r="AG228" i="2"/>
  <c r="AG212" i="2"/>
  <c r="AG289" i="2"/>
  <c r="AG711" i="2"/>
  <c r="AG481" i="2"/>
  <c r="AG732" i="2"/>
  <c r="AG520" i="2"/>
  <c r="AG650" i="2"/>
  <c r="AG180" i="2"/>
  <c r="AG570" i="2"/>
  <c r="AG169" i="2"/>
  <c r="AG627" i="2"/>
  <c r="AG239" i="2"/>
  <c r="AG705" i="2"/>
  <c r="AG666" i="2"/>
  <c r="AG506" i="2"/>
  <c r="AG642" i="2"/>
  <c r="AG517" i="2"/>
  <c r="AG451" i="2"/>
  <c r="N112" i="3" s="1"/>
  <c r="AG478" i="2"/>
  <c r="AG359" i="2"/>
  <c r="AG695" i="2"/>
  <c r="AG137" i="2"/>
  <c r="AG379" i="2"/>
  <c r="AG327" i="2"/>
  <c r="AG530" i="2"/>
  <c r="AG117" i="2"/>
  <c r="AG265" i="2"/>
  <c r="AG294" i="2"/>
  <c r="AG460" i="2"/>
  <c r="AG457" i="2"/>
  <c r="AG556" i="2"/>
  <c r="AG417" i="2"/>
  <c r="AG561" i="2"/>
  <c r="N117" i="3" s="1"/>
  <c r="AG709" i="2"/>
  <c r="AG661" i="2"/>
  <c r="AG377" i="2"/>
  <c r="AG220" i="2"/>
  <c r="AG286" i="2"/>
  <c r="AG574" i="2"/>
  <c r="AG163" i="2"/>
  <c r="AG593" i="2"/>
  <c r="AG543" i="2"/>
  <c r="AG296" i="2"/>
  <c r="AG449" i="2"/>
  <c r="AG374" i="2"/>
  <c r="AG685" i="2"/>
  <c r="AG653" i="2"/>
  <c r="N122" i="3" s="1"/>
  <c r="AG487" i="2"/>
  <c r="AG617" i="2"/>
  <c r="AG562" i="2"/>
  <c r="AG557" i="2"/>
  <c r="AG440" i="2"/>
  <c r="AG581" i="2"/>
  <c r="AG726" i="2"/>
  <c r="AG370" i="2"/>
  <c r="AG693" i="2"/>
  <c r="AG271" i="2"/>
  <c r="AG679" i="2"/>
  <c r="AG639" i="2"/>
  <c r="AG704" i="2"/>
  <c r="AG411" i="2"/>
  <c r="AG662" i="2"/>
  <c r="AG692" i="2"/>
  <c r="AG550" i="2"/>
  <c r="AG690" i="2"/>
  <c r="AG632" i="2"/>
  <c r="AG646" i="2"/>
  <c r="AG663" i="2"/>
  <c r="AG502" i="2"/>
  <c r="AG677" i="2"/>
  <c r="N123" i="3" s="1"/>
  <c r="AG723" i="2"/>
  <c r="AG572" i="2"/>
  <c r="AG691" i="2"/>
  <c r="AG687" i="2"/>
  <c r="AG696" i="2"/>
  <c r="AG722" i="2"/>
  <c r="AG708" i="2"/>
  <c r="AG730" i="2"/>
  <c r="AG682" i="2"/>
  <c r="AG656" i="2"/>
  <c r="AG717" i="2"/>
  <c r="AF610" i="2"/>
  <c r="AF524" i="2"/>
  <c r="AF513" i="2"/>
  <c r="AF62" i="2"/>
  <c r="AF300" i="2"/>
  <c r="AF372" i="2"/>
  <c r="AF412" i="2"/>
  <c r="AF312" i="2"/>
  <c r="AF547" i="2"/>
  <c r="AF531" i="2"/>
  <c r="AF226" i="2"/>
  <c r="AF455" i="2"/>
  <c r="AF103" i="2"/>
  <c r="AF671" i="2"/>
  <c r="AF118" i="2"/>
  <c r="AF393" i="2"/>
  <c r="AF540" i="2"/>
  <c r="AF598" i="2"/>
  <c r="AF380" i="2"/>
  <c r="AF59" i="2"/>
  <c r="AF448" i="2"/>
  <c r="AF348" i="2"/>
  <c r="AF495" i="2"/>
  <c r="AF215" i="2"/>
  <c r="AF566" i="2"/>
  <c r="AF90" i="2"/>
  <c r="AF277" i="2"/>
  <c r="AF241" i="2"/>
  <c r="M83" i="3" s="1"/>
  <c r="AF450" i="2"/>
  <c r="AF621" i="2"/>
  <c r="AF89" i="2"/>
  <c r="AF585" i="2"/>
  <c r="AF654" i="2"/>
  <c r="AF3" i="2"/>
  <c r="AF337" i="2"/>
  <c r="AF72" i="2"/>
  <c r="AF444" i="2"/>
  <c r="AF157" i="2"/>
  <c r="AF75" i="2"/>
  <c r="AF667" i="2"/>
  <c r="AF202" i="2"/>
  <c r="AF378" i="2"/>
  <c r="AF63" i="2"/>
  <c r="AF130" i="2"/>
  <c r="M46" i="3" s="1"/>
  <c r="AF528" i="2"/>
  <c r="AF373" i="2"/>
  <c r="AF589" i="2"/>
  <c r="AF185" i="2"/>
  <c r="AF224" i="2"/>
  <c r="AF325" i="2"/>
  <c r="AF476" i="2"/>
  <c r="AF167" i="2"/>
  <c r="M82" i="3" s="1"/>
  <c r="AF268" i="2"/>
  <c r="AF413" i="2"/>
  <c r="AF394" i="2"/>
  <c r="AF84" i="2"/>
  <c r="AF242" i="2"/>
  <c r="AF492" i="2"/>
  <c r="AF352" i="2"/>
  <c r="AF126" i="2"/>
  <c r="AF344" i="2"/>
  <c r="AF516" i="2"/>
  <c r="AF258" i="2"/>
  <c r="AF255" i="2"/>
  <c r="AF97" i="2"/>
  <c r="AF119" i="2"/>
  <c r="AF307" i="2"/>
  <c r="AF426" i="2"/>
  <c r="AF354" i="2"/>
  <c r="AF404" i="2"/>
  <c r="AF386" i="2"/>
  <c r="AF217" i="2"/>
  <c r="AF82" i="2"/>
  <c r="AF132" i="2"/>
  <c r="AF93" i="2"/>
  <c r="AF264" i="2"/>
  <c r="AF41" i="2"/>
  <c r="AF181" i="2"/>
  <c r="AF584" i="2"/>
  <c r="AF456" i="2"/>
  <c r="AF475" i="2"/>
  <c r="AF400" i="2"/>
  <c r="AF252" i="2"/>
  <c r="AF314" i="2"/>
  <c r="AF416" i="2"/>
  <c r="AF92" i="2"/>
  <c r="AF329" i="2"/>
  <c r="AF247" i="2"/>
  <c r="AF238" i="2"/>
  <c r="AF68" i="2"/>
  <c r="AF447" i="2"/>
  <c r="AF67" i="2"/>
  <c r="AF213" i="2"/>
  <c r="AF230" i="2"/>
  <c r="AF608" i="2"/>
  <c r="AF591" i="2"/>
  <c r="AF371" i="2"/>
  <c r="AF483" i="2"/>
  <c r="AF69" i="2"/>
  <c r="AF50" i="2"/>
  <c r="AF111" i="2"/>
  <c r="AF237" i="2"/>
  <c r="AF43" i="2"/>
  <c r="AF22" i="2"/>
  <c r="AF151" i="2"/>
  <c r="AF349" i="2"/>
  <c r="AF616" i="2"/>
  <c r="AF98" i="2"/>
  <c r="M12" i="3" s="1"/>
  <c r="AF465" i="2"/>
  <c r="M114" i="3" s="1"/>
  <c r="AF351" i="2"/>
  <c r="M85" i="3" s="1"/>
  <c r="AF14" i="2"/>
  <c r="AF45" i="2"/>
  <c r="AF454" i="2"/>
  <c r="AF244" i="2"/>
  <c r="AF37" i="2"/>
  <c r="AF342" i="2"/>
  <c r="AF142" i="2"/>
  <c r="AF453" i="2"/>
  <c r="AF525" i="2"/>
  <c r="AF10" i="2"/>
  <c r="AF254" i="2"/>
  <c r="AF728" i="2"/>
  <c r="AF603" i="2"/>
  <c r="AF166" i="2"/>
  <c r="AF73" i="2"/>
  <c r="AF323" i="2"/>
  <c r="AF315" i="2"/>
  <c r="AF280" i="2"/>
  <c r="AF149" i="2"/>
  <c r="AF44" i="2"/>
  <c r="AF211" i="2"/>
  <c r="AF101" i="2"/>
  <c r="AF11" i="2"/>
  <c r="AF356" i="2"/>
  <c r="AF702" i="2"/>
  <c r="M125" i="3" s="1"/>
  <c r="AF350" i="2"/>
  <c r="AF672" i="2"/>
  <c r="AF321" i="2"/>
  <c r="AF357" i="2"/>
  <c r="AF637" i="2"/>
  <c r="AF395" i="2"/>
  <c r="M87" i="3" s="1"/>
  <c r="AF331" i="2"/>
  <c r="AF611" i="2"/>
  <c r="AF232" i="2"/>
  <c r="AF61" i="2"/>
  <c r="AF544" i="2"/>
  <c r="AF408" i="2"/>
  <c r="AF339" i="2"/>
  <c r="AF320" i="2"/>
  <c r="AF168" i="2"/>
  <c r="AF340" i="2"/>
  <c r="AF20" i="2"/>
  <c r="AF313" i="2"/>
  <c r="AF458" i="2"/>
  <c r="AF39" i="2"/>
  <c r="AF535" i="2"/>
  <c r="AF290" i="2"/>
  <c r="AF493" i="2"/>
  <c r="AF125" i="2"/>
  <c r="AF281" i="2"/>
  <c r="AF720" i="2"/>
  <c r="AF243" i="2"/>
  <c r="AF221" i="2"/>
  <c r="AF533" i="2"/>
  <c r="AF32" i="2"/>
  <c r="AF510" i="2"/>
  <c r="AF634" i="2"/>
  <c r="AF170" i="2"/>
  <c r="AF498" i="2"/>
  <c r="AF229" i="2"/>
  <c r="AF273" i="2"/>
  <c r="AF499" i="2"/>
  <c r="AF297" i="2"/>
  <c r="AF571" i="2"/>
  <c r="M118" i="3" s="1"/>
  <c r="AF605" i="2"/>
  <c r="AF635" i="2"/>
  <c r="AF470" i="2"/>
  <c r="AF670" i="2"/>
  <c r="AF484" i="2"/>
  <c r="AF140" i="2"/>
  <c r="AF31" i="2"/>
  <c r="AF624" i="2"/>
  <c r="AF256" i="2"/>
  <c r="AF225" i="2"/>
  <c r="AF636" i="2"/>
  <c r="AF83" i="2"/>
  <c r="AF292" i="2"/>
  <c r="AF587" i="2"/>
  <c r="AF165" i="2"/>
  <c r="AF462" i="2"/>
  <c r="AF515" i="2"/>
  <c r="AF595" i="2"/>
  <c r="AF482" i="2"/>
  <c r="AF192" i="2"/>
  <c r="AF6" i="2"/>
  <c r="AF299" i="2"/>
  <c r="AF607" i="2"/>
  <c r="AF623" i="2"/>
  <c r="AF628" i="2"/>
  <c r="AF532" i="2"/>
  <c r="AF114" i="2"/>
  <c r="AF257" i="2"/>
  <c r="AF640" i="2"/>
  <c r="AF155" i="2"/>
  <c r="AF362" i="2"/>
  <c r="M90" i="3" s="1"/>
  <c r="AF479" i="2"/>
  <c r="AF193" i="2"/>
  <c r="AF52" i="2"/>
  <c r="AF442" i="2"/>
  <c r="M111" i="3" s="1"/>
  <c r="AF54" i="2"/>
  <c r="AF135" i="2"/>
  <c r="AF496" i="2"/>
  <c r="AF490" i="2"/>
  <c r="M89" i="3" s="1"/>
  <c r="AF308" i="2"/>
  <c r="AF298" i="2"/>
  <c r="AF113" i="2"/>
  <c r="AF94" i="2"/>
  <c r="AF443" i="2"/>
  <c r="AF429" i="2"/>
  <c r="AF563" i="2"/>
  <c r="AF91" i="2"/>
  <c r="AF291" i="2"/>
  <c r="AF542" i="2"/>
  <c r="AF201" i="2"/>
  <c r="AF214" i="2"/>
  <c r="AF138" i="2"/>
  <c r="AF70" i="2"/>
  <c r="AF293" i="2"/>
  <c r="AF641" i="2"/>
  <c r="AF152" i="2"/>
  <c r="AF509" i="2"/>
  <c r="AF23" i="2"/>
  <c r="AF173" i="2"/>
  <c r="AF480" i="2"/>
  <c r="AF12" i="2"/>
  <c r="AF88" i="2"/>
  <c r="AF410" i="2"/>
  <c r="AF384" i="2"/>
  <c r="AF46" i="2"/>
  <c r="AF673" i="2"/>
  <c r="AF461" i="2"/>
  <c r="AF514" i="2"/>
  <c r="AF415" i="2"/>
  <c r="AF387" i="2"/>
  <c r="AF49" i="2"/>
  <c r="AF403" i="2"/>
  <c r="AF346" i="2"/>
  <c r="AF107" i="2"/>
  <c r="AF77" i="2"/>
  <c r="AF284" i="2"/>
  <c r="AF638" i="2"/>
  <c r="AF122" i="2"/>
  <c r="AF332" i="2"/>
  <c r="AF452" i="2"/>
  <c r="AF558" i="2"/>
  <c r="AF441" i="2"/>
  <c r="AF317" i="2"/>
  <c r="AF364" i="2"/>
  <c r="AF576" i="2"/>
  <c r="AF15" i="2"/>
  <c r="AF471" i="2"/>
  <c r="AF545" i="2"/>
  <c r="AF706" i="2"/>
  <c r="AF279" i="2"/>
  <c r="AF721" i="2"/>
  <c r="AF33" i="2"/>
  <c r="AF657" i="2"/>
  <c r="AF519" i="2"/>
  <c r="AF355" i="2"/>
  <c r="M86" i="3" s="1"/>
  <c r="AF56" i="2"/>
  <c r="AF446" i="2"/>
  <c r="AF376" i="2"/>
  <c r="AF57" i="2"/>
  <c r="M3" i="3" s="1"/>
  <c r="AF430" i="2"/>
  <c r="AF418" i="2"/>
  <c r="AF396" i="2"/>
  <c r="AF402" i="2"/>
  <c r="AF405" i="2"/>
  <c r="AF474" i="2"/>
  <c r="AF365" i="2"/>
  <c r="AF497" i="2"/>
  <c r="AF353" i="2"/>
  <c r="AF234" i="2"/>
  <c r="AF508" i="2"/>
  <c r="AF407" i="2"/>
  <c r="AF85" i="2"/>
  <c r="AF253" i="2"/>
  <c r="AF198" i="2"/>
  <c r="AF233" i="2"/>
  <c r="AF190" i="2"/>
  <c r="AF537" i="2"/>
  <c r="AF223" i="2"/>
  <c r="AF630" i="2"/>
  <c r="AF95" i="2"/>
  <c r="AF183" i="2"/>
  <c r="AF328" i="2"/>
  <c r="AF4" i="2"/>
  <c r="AF647" i="2"/>
  <c r="AF206" i="2"/>
  <c r="AF110" i="2"/>
  <c r="AF171" i="2"/>
  <c r="AF55" i="2"/>
  <c r="AF276" i="2"/>
  <c r="AF488" i="2"/>
  <c r="AF182" i="2"/>
  <c r="AF177" i="2"/>
  <c r="AF270" i="2"/>
  <c r="AF388" i="2"/>
  <c r="AF162" i="2"/>
  <c r="AF86" i="2"/>
  <c r="AF248" i="2"/>
  <c r="M41" i="3" s="1"/>
  <c r="AF631" i="2"/>
  <c r="AF397" i="2"/>
  <c r="AF622" i="2"/>
  <c r="AF500" i="2"/>
  <c r="AF505" i="2"/>
  <c r="AF573" i="2"/>
  <c r="AF582" i="2"/>
  <c r="AF131" i="2"/>
  <c r="AF263" i="2"/>
  <c r="AF187" i="2"/>
  <c r="AF141" i="2"/>
  <c r="AF363" i="2"/>
  <c r="AF381" i="2"/>
  <c r="AF156" i="2"/>
  <c r="AF463" i="2"/>
  <c r="AF245" i="2"/>
  <c r="AF330" i="2"/>
  <c r="AF249" i="2"/>
  <c r="AF306" i="2"/>
  <c r="AF437" i="2"/>
  <c r="AF79" i="2"/>
  <c r="AF604" i="2"/>
  <c r="AF227" i="2"/>
  <c r="AF360" i="2"/>
  <c r="AF197" i="2"/>
  <c r="AF287" i="2"/>
  <c r="AF204" i="2"/>
  <c r="AF123" i="2"/>
  <c r="AF136" i="2"/>
  <c r="AF718" i="2"/>
  <c r="AF5" i="2"/>
  <c r="AF191" i="2"/>
  <c r="AF375" i="2"/>
  <c r="AF259" i="2"/>
  <c r="AF664" i="2"/>
  <c r="AF124" i="2"/>
  <c r="AF100" i="2"/>
  <c r="AF150" i="2"/>
  <c r="AF34" i="2"/>
  <c r="AF36" i="2"/>
  <c r="AF9" i="2"/>
  <c r="AF577" i="2"/>
  <c r="AF560" i="2"/>
  <c r="AF594" i="2"/>
  <c r="AF66" i="2"/>
  <c r="AF106" i="2"/>
  <c r="AF369" i="2"/>
  <c r="AF147" i="2"/>
  <c r="AF620" i="2"/>
  <c r="AF40" i="2"/>
  <c r="AF219" i="2"/>
  <c r="AF18" i="2"/>
  <c r="AF35" i="2"/>
  <c r="AF518" i="2"/>
  <c r="AF175" i="2"/>
  <c r="AF434" i="2"/>
  <c r="AF694" i="2"/>
  <c r="AF539" i="2"/>
  <c r="AF567" i="2"/>
  <c r="AF665" i="2"/>
  <c r="AF283" i="2"/>
  <c r="AF189" i="2"/>
  <c r="AF148" i="2"/>
  <c r="AF551" i="2"/>
  <c r="AF199" i="2"/>
  <c r="M9" i="3" s="1"/>
  <c r="AF128" i="2"/>
  <c r="AF7" i="2"/>
  <c r="AF614" i="2"/>
  <c r="AF361" i="2"/>
  <c r="AF2" i="2"/>
  <c r="AF121" i="2"/>
  <c r="AF316" i="2"/>
  <c r="AF485" i="2"/>
  <c r="AF305" i="2"/>
  <c r="AF609" i="2"/>
  <c r="M91" i="3" s="1"/>
  <c r="AF688" i="2"/>
  <c r="AF368" i="2"/>
  <c r="AF260" i="2"/>
  <c r="AF105" i="2"/>
  <c r="AF338" i="2"/>
  <c r="AF266" i="2"/>
  <c r="AF240" i="2"/>
  <c r="AF58" i="2"/>
  <c r="AF529" i="2"/>
  <c r="AF262" i="2"/>
  <c r="AF143" i="2"/>
  <c r="AF590" i="2"/>
  <c r="AF30" i="2"/>
  <c r="AF108" i="2"/>
  <c r="AF13" i="2"/>
  <c r="M40" i="3" s="1"/>
  <c r="AF618" i="2"/>
  <c r="AF216" i="2"/>
  <c r="AF188" i="2"/>
  <c r="AF504" i="2"/>
  <c r="AF104" i="2"/>
  <c r="AF599" i="2"/>
  <c r="AF341" i="2"/>
  <c r="AF178" i="2"/>
  <c r="AF186" i="2"/>
  <c r="AF382" i="2"/>
  <c r="AF267" i="2"/>
  <c r="AF541" i="2"/>
  <c r="AF17" i="2"/>
  <c r="AF76" i="2"/>
  <c r="AF153" i="2"/>
  <c r="AF652" i="2"/>
  <c r="AF209" i="2"/>
  <c r="AF486" i="2"/>
  <c r="AF644" i="2"/>
  <c r="AF333" i="2"/>
  <c r="AF552" i="2"/>
  <c r="AF47" i="2"/>
  <c r="AF699" i="2"/>
  <c r="AF466" i="2"/>
  <c r="AF179" i="2"/>
  <c r="AF158" i="2"/>
  <c r="AF26" i="2"/>
  <c r="AF251" i="2"/>
  <c r="AF501" i="2"/>
  <c r="AF592" i="2"/>
  <c r="AF27" i="2"/>
  <c r="AF272" i="2"/>
  <c r="AF96" i="2"/>
  <c r="AF659" i="2"/>
  <c r="AF235" i="2"/>
  <c r="AF583" i="2"/>
  <c r="AF326" i="2"/>
  <c r="AF686" i="2"/>
  <c r="AF246" i="2"/>
  <c r="AF729" i="2"/>
  <c r="AF546" i="2"/>
  <c r="AF414" i="2"/>
  <c r="AF176" i="2"/>
  <c r="AF318" i="2"/>
  <c r="AF425" i="2"/>
  <c r="AF129" i="2"/>
  <c r="AF133" i="2"/>
  <c r="AF80" i="2"/>
  <c r="AF494" i="2"/>
  <c r="AF19" i="2"/>
  <c r="AF71" i="2"/>
  <c r="AF261" i="2"/>
  <c r="AF421" i="2"/>
  <c r="AF553" i="2"/>
  <c r="AF29" i="2"/>
  <c r="AF606" i="2"/>
  <c r="AF207" i="2"/>
  <c r="AF419" i="2"/>
  <c r="AF549" i="2"/>
  <c r="AF658" i="2"/>
  <c r="AF53" i="2"/>
  <c r="AF99" i="2"/>
  <c r="AF358" i="2"/>
  <c r="AF390" i="2"/>
  <c r="AF619" i="2"/>
  <c r="AF398" i="2"/>
  <c r="AF678" i="2"/>
  <c r="AF423" i="2"/>
  <c r="AF491" i="2"/>
  <c r="M115" i="3" s="1"/>
  <c r="AF612" i="2"/>
  <c r="M121" i="3" s="1"/>
  <c r="AF697" i="2"/>
  <c r="AF719" i="2"/>
  <c r="AF310" i="2"/>
  <c r="AF8" i="2"/>
  <c r="M2" i="3" s="1"/>
  <c r="AF725" i="2"/>
  <c r="AF433" i="2"/>
  <c r="AF698" i="2"/>
  <c r="AF681" i="2"/>
  <c r="AF112" i="2"/>
  <c r="AF144" i="2"/>
  <c r="AF643" i="2"/>
  <c r="AF385" i="2"/>
  <c r="AF87" i="2"/>
  <c r="AF222" i="2"/>
  <c r="AF322" i="2"/>
  <c r="AF196" i="2"/>
  <c r="AF174" i="2"/>
  <c r="AF109" i="2"/>
  <c r="AF389" i="2"/>
  <c r="AF16" i="2"/>
  <c r="AF409" i="2"/>
  <c r="AF660" i="2"/>
  <c r="AF523" i="2"/>
  <c r="AF21" i="2"/>
  <c r="AF527" i="2"/>
  <c r="AF172" i="2"/>
  <c r="AF25" i="2"/>
  <c r="AF580" i="2"/>
  <c r="AF714" i="2"/>
  <c r="M57" i="3" s="1"/>
  <c r="AF436" i="2"/>
  <c r="AF625" i="2"/>
  <c r="AF184" i="2"/>
  <c r="AF569" i="2"/>
  <c r="AF521" i="2"/>
  <c r="AF712" i="2"/>
  <c r="AF159" i="2"/>
  <c r="AF392" i="2"/>
  <c r="AF335" i="2"/>
  <c r="AF503" i="2"/>
  <c r="AF200" i="2"/>
  <c r="AF274" i="2"/>
  <c r="AF629" i="2"/>
  <c r="AF596" i="2"/>
  <c r="AF468" i="2"/>
  <c r="M98" i="3" s="1"/>
  <c r="AF301" i="2"/>
  <c r="AF431" i="2"/>
  <c r="AF324" i="2"/>
  <c r="AF435" i="2"/>
  <c r="AF127" i="2"/>
  <c r="AF600" i="2"/>
  <c r="AF48" i="2"/>
  <c r="AF24" i="2"/>
  <c r="AF74" i="2"/>
  <c r="AF154" i="2"/>
  <c r="AF424" i="2"/>
  <c r="AF432" i="2"/>
  <c r="AF319" i="2"/>
  <c r="AF236" i="2"/>
  <c r="AF559" i="2"/>
  <c r="AF302" i="2"/>
  <c r="AF343" i="2"/>
  <c r="AF597" i="2"/>
  <c r="AF568" i="2"/>
  <c r="AF707" i="2"/>
  <c r="AF716" i="2"/>
  <c r="AF164" i="2"/>
  <c r="AF469" i="2"/>
  <c r="AF459" i="2"/>
  <c r="AF683" i="2"/>
  <c r="AF564" i="2"/>
  <c r="AF366" i="2"/>
  <c r="AF275" i="2"/>
  <c r="M109" i="3" s="1"/>
  <c r="AF613" i="2"/>
  <c r="AF602" i="2"/>
  <c r="AF579" i="2"/>
  <c r="AF120" i="2"/>
  <c r="AF507" i="2"/>
  <c r="AF578" i="2"/>
  <c r="AF511" i="2"/>
  <c r="AF116" i="2"/>
  <c r="AF710" i="2"/>
  <c r="AF472" i="2"/>
  <c r="AF311" i="2"/>
  <c r="AF203" i="2"/>
  <c r="AF615" i="2"/>
  <c r="AF588" i="2"/>
  <c r="AF102" i="2"/>
  <c r="AF512" i="2"/>
  <c r="AF420" i="2"/>
  <c r="AF391" i="2"/>
  <c r="AF438" i="2"/>
  <c r="AF731" i="2"/>
  <c r="AF534" i="2"/>
  <c r="M116" i="3" s="1"/>
  <c r="AF250" i="2"/>
  <c r="AF668" i="2"/>
  <c r="AF115" i="2"/>
  <c r="AF218" i="2"/>
  <c r="AF651" i="2"/>
  <c r="AF309" i="2"/>
  <c r="AF565" i="2"/>
  <c r="AF467" i="2"/>
  <c r="AF38" i="2"/>
  <c r="AF655" i="2"/>
  <c r="AF674" i="2"/>
  <c r="AF445" i="2"/>
  <c r="AF701" i="2"/>
  <c r="AF146" i="2"/>
  <c r="AF345" i="2"/>
  <c r="AF427" i="2"/>
  <c r="AF522" i="2"/>
  <c r="AF473" i="2"/>
  <c r="AF477" i="2"/>
  <c r="AF715" i="2"/>
  <c r="AF680" i="2"/>
  <c r="AF160" i="2"/>
  <c r="AF422" i="2"/>
  <c r="AF134" i="2"/>
  <c r="AF586" i="2"/>
  <c r="AF60" i="2"/>
  <c r="AF42" i="2"/>
  <c r="AF78" i="2"/>
  <c r="AF554" i="2"/>
  <c r="AF399" i="2"/>
  <c r="AF295" i="2"/>
  <c r="AF285" i="2"/>
  <c r="AF669" i="2"/>
  <c r="AF194" i="2"/>
  <c r="AF278" i="2"/>
  <c r="AF489" i="2"/>
  <c r="AF689" i="2"/>
  <c r="AF269" i="2"/>
  <c r="AF161" i="2"/>
  <c r="AF367" i="2"/>
  <c r="AF633" i="2"/>
  <c r="AF304" i="2"/>
  <c r="AF139" i="2"/>
  <c r="AF282" i="2"/>
  <c r="AF538" i="2"/>
  <c r="AF601" i="2"/>
  <c r="M120" i="3" s="1"/>
  <c r="AF51" i="2"/>
  <c r="AF645" i="2"/>
  <c r="AF439" i="2"/>
  <c r="AF575" i="2"/>
  <c r="AF406" i="2"/>
  <c r="AF724" i="2"/>
  <c r="AF210" i="2"/>
  <c r="AF727" i="2"/>
  <c r="AF205" i="2"/>
  <c r="AF383" i="2"/>
  <c r="AF334" i="2"/>
  <c r="AF428" i="2"/>
  <c r="AF231" i="2"/>
  <c r="AF208" i="2"/>
  <c r="AF676" i="2"/>
  <c r="AF675" i="2"/>
  <c r="AF145" i="2"/>
  <c r="AF648" i="2"/>
  <c r="AF536" i="2"/>
  <c r="AF700" i="2"/>
  <c r="AF684" i="2"/>
  <c r="AF195" i="2"/>
  <c r="AF713" i="2"/>
  <c r="AF65" i="2"/>
  <c r="AF548" i="2"/>
  <c r="AF336" i="2"/>
  <c r="AF288" i="2"/>
  <c r="AF64" i="2"/>
  <c r="AF526" i="2"/>
  <c r="AF28" i="2"/>
  <c r="AF555" i="2"/>
  <c r="AF347" i="2"/>
  <c r="AF401" i="2"/>
  <c r="AF626" i="2"/>
  <c r="AF464" i="2"/>
  <c r="AF649" i="2"/>
  <c r="AF703" i="2"/>
  <c r="AF303" i="2"/>
  <c r="AF81" i="2"/>
  <c r="AF228" i="2"/>
  <c r="AF212" i="2"/>
  <c r="AF289" i="2"/>
  <c r="AF711" i="2"/>
  <c r="AF481" i="2"/>
  <c r="AF732" i="2"/>
  <c r="AF520" i="2"/>
  <c r="AF650" i="2"/>
  <c r="AF180" i="2"/>
  <c r="AF570" i="2"/>
  <c r="AF169" i="2"/>
  <c r="AF627" i="2"/>
  <c r="AF239" i="2"/>
  <c r="AF705" i="2"/>
  <c r="AF666" i="2"/>
  <c r="AF506" i="2"/>
  <c r="AF642" i="2"/>
  <c r="AF517" i="2"/>
  <c r="AF451" i="2"/>
  <c r="M112" i="3" s="1"/>
  <c r="AF478" i="2"/>
  <c r="AF359" i="2"/>
  <c r="AF695" i="2"/>
  <c r="AF137" i="2"/>
  <c r="AF379" i="2"/>
  <c r="AF327" i="2"/>
  <c r="AF530" i="2"/>
  <c r="AF117" i="2"/>
  <c r="AF265" i="2"/>
  <c r="AF294" i="2"/>
  <c r="AF460" i="2"/>
  <c r="AF457" i="2"/>
  <c r="AF556" i="2"/>
  <c r="AF417" i="2"/>
  <c r="AF561" i="2"/>
  <c r="M117" i="3" s="1"/>
  <c r="AF709" i="2"/>
  <c r="AF661" i="2"/>
  <c r="AF377" i="2"/>
  <c r="AF220" i="2"/>
  <c r="AF286" i="2"/>
  <c r="AF574" i="2"/>
  <c r="AF163" i="2"/>
  <c r="AF593" i="2"/>
  <c r="AF543" i="2"/>
  <c r="AF296" i="2"/>
  <c r="AF449" i="2"/>
  <c r="AF374" i="2"/>
  <c r="AF685" i="2"/>
  <c r="AF653" i="2"/>
  <c r="M122" i="3" s="1"/>
  <c r="AF487" i="2"/>
  <c r="AF617" i="2"/>
  <c r="AF562" i="2"/>
  <c r="AF557" i="2"/>
  <c r="AF440" i="2"/>
  <c r="AF581" i="2"/>
  <c r="AF726" i="2"/>
  <c r="AF370" i="2"/>
  <c r="AF693" i="2"/>
  <c r="AF271" i="2"/>
  <c r="AF679" i="2"/>
  <c r="AF639" i="2"/>
  <c r="AF704" i="2"/>
  <c r="AF411" i="2"/>
  <c r="AF662" i="2"/>
  <c r="AF692" i="2"/>
  <c r="AF550" i="2"/>
  <c r="AF690" i="2"/>
  <c r="AF632" i="2"/>
  <c r="AF646" i="2"/>
  <c r="AF663" i="2"/>
  <c r="AF502" i="2"/>
  <c r="AF677" i="2"/>
  <c r="M123" i="3" s="1"/>
  <c r="AF723" i="2"/>
  <c r="AF572" i="2"/>
  <c r="AF691" i="2"/>
  <c r="AF687" i="2"/>
  <c r="AF696" i="2"/>
  <c r="AF722" i="2"/>
  <c r="AF708" i="2"/>
  <c r="AF730" i="2"/>
  <c r="AF682" i="2"/>
  <c r="AF656" i="2"/>
  <c r="AF717" i="2"/>
  <c r="AE610" i="2"/>
  <c r="AE524" i="2"/>
  <c r="AE513" i="2"/>
  <c r="AE62" i="2"/>
  <c r="AE300" i="2"/>
  <c r="AE372" i="2"/>
  <c r="AE412" i="2"/>
  <c r="AE312" i="2"/>
  <c r="AE547" i="2"/>
  <c r="AE531" i="2"/>
  <c r="AE226" i="2"/>
  <c r="AE455" i="2"/>
  <c r="AE103" i="2"/>
  <c r="AE671" i="2"/>
  <c r="AE118" i="2"/>
  <c r="AE393" i="2"/>
  <c r="AE540" i="2"/>
  <c r="AE598" i="2"/>
  <c r="AE380" i="2"/>
  <c r="AE59" i="2"/>
  <c r="AE448" i="2"/>
  <c r="AE348" i="2"/>
  <c r="AE495" i="2"/>
  <c r="AE215" i="2"/>
  <c r="AE566" i="2"/>
  <c r="AE90" i="2"/>
  <c r="AE277" i="2"/>
  <c r="AE241" i="2"/>
  <c r="L83" i="3" s="1"/>
  <c r="AE450" i="2"/>
  <c r="AE621" i="2"/>
  <c r="AE89" i="2"/>
  <c r="AE585" i="2"/>
  <c r="AE654" i="2"/>
  <c r="AE3" i="2"/>
  <c r="AE337" i="2"/>
  <c r="AE72" i="2"/>
  <c r="AE444" i="2"/>
  <c r="AE157" i="2"/>
  <c r="AE75" i="2"/>
  <c r="AE667" i="2"/>
  <c r="AE202" i="2"/>
  <c r="AE378" i="2"/>
  <c r="AE63" i="2"/>
  <c r="AE130" i="2"/>
  <c r="L46" i="3" s="1"/>
  <c r="AE528" i="2"/>
  <c r="AE373" i="2"/>
  <c r="AE589" i="2"/>
  <c r="AE185" i="2"/>
  <c r="AE224" i="2"/>
  <c r="AE325" i="2"/>
  <c r="AE476" i="2"/>
  <c r="AE167" i="2"/>
  <c r="L82" i="3" s="1"/>
  <c r="AE268" i="2"/>
  <c r="AE413" i="2"/>
  <c r="AE394" i="2"/>
  <c r="AE84" i="2"/>
  <c r="AE242" i="2"/>
  <c r="AE492" i="2"/>
  <c r="AE352" i="2"/>
  <c r="AE126" i="2"/>
  <c r="AE344" i="2"/>
  <c r="AE516" i="2"/>
  <c r="AE258" i="2"/>
  <c r="AE255" i="2"/>
  <c r="AE97" i="2"/>
  <c r="AE119" i="2"/>
  <c r="AE307" i="2"/>
  <c r="AE426" i="2"/>
  <c r="AE354" i="2"/>
  <c r="AE404" i="2"/>
  <c r="AE386" i="2"/>
  <c r="AE217" i="2"/>
  <c r="AE82" i="2"/>
  <c r="AE132" i="2"/>
  <c r="AE93" i="2"/>
  <c r="AE264" i="2"/>
  <c r="AE41" i="2"/>
  <c r="AE181" i="2"/>
  <c r="AE584" i="2"/>
  <c r="AE456" i="2"/>
  <c r="AE475" i="2"/>
  <c r="AE400" i="2"/>
  <c r="AE252" i="2"/>
  <c r="AE314" i="2"/>
  <c r="AE416" i="2"/>
  <c r="AE92" i="2"/>
  <c r="AE329" i="2"/>
  <c r="AE247" i="2"/>
  <c r="AE238" i="2"/>
  <c r="AE68" i="2"/>
  <c r="AE447" i="2"/>
  <c r="AE67" i="2"/>
  <c r="AE213" i="2"/>
  <c r="AE230" i="2"/>
  <c r="AE608" i="2"/>
  <c r="AE591" i="2"/>
  <c r="AE371" i="2"/>
  <c r="AE483" i="2"/>
  <c r="AE69" i="2"/>
  <c r="AE50" i="2"/>
  <c r="AE111" i="2"/>
  <c r="AE237" i="2"/>
  <c r="AE43" i="2"/>
  <c r="AE22" i="2"/>
  <c r="AE151" i="2"/>
  <c r="AE349" i="2"/>
  <c r="AE616" i="2"/>
  <c r="AE98" i="2"/>
  <c r="L12" i="3" s="1"/>
  <c r="AE465" i="2"/>
  <c r="L114" i="3" s="1"/>
  <c r="AE351" i="2"/>
  <c r="L85" i="3" s="1"/>
  <c r="AE14" i="2"/>
  <c r="AE45" i="2"/>
  <c r="AE454" i="2"/>
  <c r="AE244" i="2"/>
  <c r="AE37" i="2"/>
  <c r="AE342" i="2"/>
  <c r="AE142" i="2"/>
  <c r="AE453" i="2"/>
  <c r="AE525" i="2"/>
  <c r="AE10" i="2"/>
  <c r="AE254" i="2"/>
  <c r="AE728" i="2"/>
  <c r="AE603" i="2"/>
  <c r="AE166" i="2"/>
  <c r="AE73" i="2"/>
  <c r="AE323" i="2"/>
  <c r="AE315" i="2"/>
  <c r="AE280" i="2"/>
  <c r="AE149" i="2"/>
  <c r="AE44" i="2"/>
  <c r="AE211" i="2"/>
  <c r="AE101" i="2"/>
  <c r="AE11" i="2"/>
  <c r="AE356" i="2"/>
  <c r="AE702" i="2"/>
  <c r="L125" i="3" s="1"/>
  <c r="AE350" i="2"/>
  <c r="AE672" i="2"/>
  <c r="AE321" i="2"/>
  <c r="AE357" i="2"/>
  <c r="AE637" i="2"/>
  <c r="AE395" i="2"/>
  <c r="L87" i="3" s="1"/>
  <c r="AE331" i="2"/>
  <c r="AE611" i="2"/>
  <c r="AE232" i="2"/>
  <c r="AE61" i="2"/>
  <c r="AE544" i="2"/>
  <c r="AE408" i="2"/>
  <c r="AE339" i="2"/>
  <c r="AE320" i="2"/>
  <c r="AE168" i="2"/>
  <c r="AE340" i="2"/>
  <c r="AE20" i="2"/>
  <c r="AE313" i="2"/>
  <c r="AE458" i="2"/>
  <c r="AE39" i="2"/>
  <c r="AE535" i="2"/>
  <c r="AE290" i="2"/>
  <c r="AE493" i="2"/>
  <c r="AE125" i="2"/>
  <c r="AE281" i="2"/>
  <c r="AE720" i="2"/>
  <c r="AE243" i="2"/>
  <c r="AE221" i="2"/>
  <c r="AE533" i="2"/>
  <c r="AE32" i="2"/>
  <c r="AE510" i="2"/>
  <c r="AE634" i="2"/>
  <c r="AE170" i="2"/>
  <c r="AE498" i="2"/>
  <c r="AE229" i="2"/>
  <c r="AE273" i="2"/>
  <c r="AE499" i="2"/>
  <c r="AE297" i="2"/>
  <c r="AE571" i="2"/>
  <c r="L118" i="3" s="1"/>
  <c r="AE605" i="2"/>
  <c r="AE635" i="2"/>
  <c r="AE470" i="2"/>
  <c r="AE670" i="2"/>
  <c r="AE484" i="2"/>
  <c r="AE140" i="2"/>
  <c r="AE31" i="2"/>
  <c r="AE624" i="2"/>
  <c r="AE256" i="2"/>
  <c r="AE225" i="2"/>
  <c r="AE636" i="2"/>
  <c r="AE83" i="2"/>
  <c r="AE292" i="2"/>
  <c r="AE587" i="2"/>
  <c r="AE165" i="2"/>
  <c r="AE462" i="2"/>
  <c r="AE515" i="2"/>
  <c r="AE595" i="2"/>
  <c r="AE482" i="2"/>
  <c r="AE192" i="2"/>
  <c r="AE6" i="2"/>
  <c r="AE299" i="2"/>
  <c r="AE607" i="2"/>
  <c r="AE623" i="2"/>
  <c r="AE628" i="2"/>
  <c r="AE532" i="2"/>
  <c r="AE114" i="2"/>
  <c r="AE257" i="2"/>
  <c r="AE640" i="2"/>
  <c r="AE155" i="2"/>
  <c r="AE362" i="2"/>
  <c r="L90" i="3" s="1"/>
  <c r="AE479" i="2"/>
  <c r="AE193" i="2"/>
  <c r="AE52" i="2"/>
  <c r="AE442" i="2"/>
  <c r="L111" i="3" s="1"/>
  <c r="AE54" i="2"/>
  <c r="AE135" i="2"/>
  <c r="AE496" i="2"/>
  <c r="AE490" i="2"/>
  <c r="L89" i="3" s="1"/>
  <c r="AE308" i="2"/>
  <c r="AE298" i="2"/>
  <c r="AE113" i="2"/>
  <c r="AE94" i="2"/>
  <c r="AE443" i="2"/>
  <c r="AE429" i="2"/>
  <c r="AE563" i="2"/>
  <c r="AE91" i="2"/>
  <c r="AE291" i="2"/>
  <c r="AE542" i="2"/>
  <c r="AE201" i="2"/>
  <c r="AE214" i="2"/>
  <c r="AE138" i="2"/>
  <c r="AE70" i="2"/>
  <c r="AE293" i="2"/>
  <c r="AE641" i="2"/>
  <c r="AE152" i="2"/>
  <c r="AE509" i="2"/>
  <c r="AE23" i="2"/>
  <c r="AE173" i="2"/>
  <c r="AE480" i="2"/>
  <c r="AE12" i="2"/>
  <c r="AE88" i="2"/>
  <c r="AE410" i="2"/>
  <c r="AE384" i="2"/>
  <c r="AE46" i="2"/>
  <c r="AE673" i="2"/>
  <c r="AE461" i="2"/>
  <c r="AE514" i="2"/>
  <c r="AE415" i="2"/>
  <c r="AE387" i="2"/>
  <c r="AE49" i="2"/>
  <c r="AE403" i="2"/>
  <c r="AE346" i="2"/>
  <c r="AE107" i="2"/>
  <c r="AE77" i="2"/>
  <c r="AE284" i="2"/>
  <c r="AE638" i="2"/>
  <c r="AE122" i="2"/>
  <c r="AE332" i="2"/>
  <c r="AE452" i="2"/>
  <c r="AE558" i="2"/>
  <c r="AE441" i="2"/>
  <c r="AE317" i="2"/>
  <c r="AE364" i="2"/>
  <c r="AE576" i="2"/>
  <c r="AE15" i="2"/>
  <c r="AE471" i="2"/>
  <c r="AE545" i="2"/>
  <c r="AE706" i="2"/>
  <c r="AE279" i="2"/>
  <c r="AE721" i="2"/>
  <c r="AE33" i="2"/>
  <c r="AE657" i="2"/>
  <c r="AE519" i="2"/>
  <c r="AE355" i="2"/>
  <c r="L86" i="3" s="1"/>
  <c r="AE56" i="2"/>
  <c r="AE446" i="2"/>
  <c r="AE376" i="2"/>
  <c r="AE57" i="2"/>
  <c r="L3" i="3" s="1"/>
  <c r="AE430" i="2"/>
  <c r="AE418" i="2"/>
  <c r="AE396" i="2"/>
  <c r="AE402" i="2"/>
  <c r="AE405" i="2"/>
  <c r="AE474" i="2"/>
  <c r="AE365" i="2"/>
  <c r="AE497" i="2"/>
  <c r="AE353" i="2"/>
  <c r="AE234" i="2"/>
  <c r="AE508" i="2"/>
  <c r="AE407" i="2"/>
  <c r="AE85" i="2"/>
  <c r="AE253" i="2"/>
  <c r="AE198" i="2"/>
  <c r="AE233" i="2"/>
  <c r="AE190" i="2"/>
  <c r="AE537" i="2"/>
  <c r="AE223" i="2"/>
  <c r="AE630" i="2"/>
  <c r="AE95" i="2"/>
  <c r="AE183" i="2"/>
  <c r="AE328" i="2"/>
  <c r="AE4" i="2"/>
  <c r="AE647" i="2"/>
  <c r="AE206" i="2"/>
  <c r="AE110" i="2"/>
  <c r="AE171" i="2"/>
  <c r="AE55" i="2"/>
  <c r="AE276" i="2"/>
  <c r="AE488" i="2"/>
  <c r="AE182" i="2"/>
  <c r="AE177" i="2"/>
  <c r="AE270" i="2"/>
  <c r="AE388" i="2"/>
  <c r="AE162" i="2"/>
  <c r="AE86" i="2"/>
  <c r="AE248" i="2"/>
  <c r="L41" i="3" s="1"/>
  <c r="AE631" i="2"/>
  <c r="AE397" i="2"/>
  <c r="AE622" i="2"/>
  <c r="AE500" i="2"/>
  <c r="AE505" i="2"/>
  <c r="AE573" i="2"/>
  <c r="AE582" i="2"/>
  <c r="AE131" i="2"/>
  <c r="AE263" i="2"/>
  <c r="AE187" i="2"/>
  <c r="AE141" i="2"/>
  <c r="AE363" i="2"/>
  <c r="AE381" i="2"/>
  <c r="AE156" i="2"/>
  <c r="AE463" i="2"/>
  <c r="AE245" i="2"/>
  <c r="AE330" i="2"/>
  <c r="AE249" i="2"/>
  <c r="AE306" i="2"/>
  <c r="AE437" i="2"/>
  <c r="AE79" i="2"/>
  <c r="AE604" i="2"/>
  <c r="AE227" i="2"/>
  <c r="AE360" i="2"/>
  <c r="AE197" i="2"/>
  <c r="AE287" i="2"/>
  <c r="AE204" i="2"/>
  <c r="AE123" i="2"/>
  <c r="AE136" i="2"/>
  <c r="AE718" i="2"/>
  <c r="AE5" i="2"/>
  <c r="AE191" i="2"/>
  <c r="AE375" i="2"/>
  <c r="AE259" i="2"/>
  <c r="AE664" i="2"/>
  <c r="AE124" i="2"/>
  <c r="AE100" i="2"/>
  <c r="AE150" i="2"/>
  <c r="AE34" i="2"/>
  <c r="AE36" i="2"/>
  <c r="AE9" i="2"/>
  <c r="AE577" i="2"/>
  <c r="AE560" i="2"/>
  <c r="AE594" i="2"/>
  <c r="AE66" i="2"/>
  <c r="AE106" i="2"/>
  <c r="AE369" i="2"/>
  <c r="AE147" i="2"/>
  <c r="AE620" i="2"/>
  <c r="AE40" i="2"/>
  <c r="AE219" i="2"/>
  <c r="AE18" i="2"/>
  <c r="AE35" i="2"/>
  <c r="AE518" i="2"/>
  <c r="AE175" i="2"/>
  <c r="AE434" i="2"/>
  <c r="AE694" i="2"/>
  <c r="AE539" i="2"/>
  <c r="AE567" i="2"/>
  <c r="AE665" i="2"/>
  <c r="AE283" i="2"/>
  <c r="AE189" i="2"/>
  <c r="AE148" i="2"/>
  <c r="AE551" i="2"/>
  <c r="AE199" i="2"/>
  <c r="L9" i="3" s="1"/>
  <c r="AE128" i="2"/>
  <c r="AE7" i="2"/>
  <c r="AE614" i="2"/>
  <c r="AE361" i="2"/>
  <c r="AE2" i="2"/>
  <c r="AE121" i="2"/>
  <c r="AE316" i="2"/>
  <c r="AE485" i="2"/>
  <c r="AE305" i="2"/>
  <c r="AE609" i="2"/>
  <c r="L91" i="3" s="1"/>
  <c r="AE688" i="2"/>
  <c r="AE368" i="2"/>
  <c r="AE260" i="2"/>
  <c r="AE105" i="2"/>
  <c r="AE338" i="2"/>
  <c r="AE266" i="2"/>
  <c r="AE240" i="2"/>
  <c r="AE58" i="2"/>
  <c r="AE529" i="2"/>
  <c r="AE262" i="2"/>
  <c r="AE143" i="2"/>
  <c r="AE590" i="2"/>
  <c r="AE30" i="2"/>
  <c r="AE108" i="2"/>
  <c r="AE13" i="2"/>
  <c r="L40" i="3" s="1"/>
  <c r="AE618" i="2"/>
  <c r="AE216" i="2"/>
  <c r="AE188" i="2"/>
  <c r="AE504" i="2"/>
  <c r="AE104" i="2"/>
  <c r="AE599" i="2"/>
  <c r="AE341" i="2"/>
  <c r="AE178" i="2"/>
  <c r="AE186" i="2"/>
  <c r="AE382" i="2"/>
  <c r="AE267" i="2"/>
  <c r="AE541" i="2"/>
  <c r="AE17" i="2"/>
  <c r="AE76" i="2"/>
  <c r="AE153" i="2"/>
  <c r="AE652" i="2"/>
  <c r="AE209" i="2"/>
  <c r="AE486" i="2"/>
  <c r="AE644" i="2"/>
  <c r="AE333" i="2"/>
  <c r="AE552" i="2"/>
  <c r="AE47" i="2"/>
  <c r="AE699" i="2"/>
  <c r="AE466" i="2"/>
  <c r="AE179" i="2"/>
  <c r="AE158" i="2"/>
  <c r="AE26" i="2"/>
  <c r="AE251" i="2"/>
  <c r="AE501" i="2"/>
  <c r="AE592" i="2"/>
  <c r="AE27" i="2"/>
  <c r="AE272" i="2"/>
  <c r="AE96" i="2"/>
  <c r="AE659" i="2"/>
  <c r="AE235" i="2"/>
  <c r="AE583" i="2"/>
  <c r="AE326" i="2"/>
  <c r="AE686" i="2"/>
  <c r="AE246" i="2"/>
  <c r="AE729" i="2"/>
  <c r="AE546" i="2"/>
  <c r="AE414" i="2"/>
  <c r="AE176" i="2"/>
  <c r="AE318" i="2"/>
  <c r="AE425" i="2"/>
  <c r="AE129" i="2"/>
  <c r="AE133" i="2"/>
  <c r="AE80" i="2"/>
  <c r="AE494" i="2"/>
  <c r="AE19" i="2"/>
  <c r="AE71" i="2"/>
  <c r="AE261" i="2"/>
  <c r="AE421" i="2"/>
  <c r="AE553" i="2"/>
  <c r="AE29" i="2"/>
  <c r="AE606" i="2"/>
  <c r="AE207" i="2"/>
  <c r="AE419" i="2"/>
  <c r="AE549" i="2"/>
  <c r="AE658" i="2"/>
  <c r="AE53" i="2"/>
  <c r="AE99" i="2"/>
  <c r="AE358" i="2"/>
  <c r="AE390" i="2"/>
  <c r="AE619" i="2"/>
  <c r="AE398" i="2"/>
  <c r="AE678" i="2"/>
  <c r="AE423" i="2"/>
  <c r="AE491" i="2"/>
  <c r="L115" i="3" s="1"/>
  <c r="AE612" i="2"/>
  <c r="L121" i="3" s="1"/>
  <c r="AE697" i="2"/>
  <c r="AE719" i="2"/>
  <c r="AE310" i="2"/>
  <c r="AE8" i="2"/>
  <c r="L2" i="3" s="1"/>
  <c r="AE725" i="2"/>
  <c r="AE433" i="2"/>
  <c r="AE698" i="2"/>
  <c r="AE681" i="2"/>
  <c r="AE112" i="2"/>
  <c r="AE144" i="2"/>
  <c r="AE643" i="2"/>
  <c r="AE385" i="2"/>
  <c r="AE87" i="2"/>
  <c r="AE222" i="2"/>
  <c r="AE322" i="2"/>
  <c r="AE196" i="2"/>
  <c r="AE174" i="2"/>
  <c r="AE109" i="2"/>
  <c r="AE389" i="2"/>
  <c r="AE16" i="2"/>
  <c r="AE409" i="2"/>
  <c r="AE660" i="2"/>
  <c r="AE523" i="2"/>
  <c r="AE21" i="2"/>
  <c r="AE527" i="2"/>
  <c r="AE172" i="2"/>
  <c r="AE25" i="2"/>
  <c r="AE580" i="2"/>
  <c r="AE714" i="2"/>
  <c r="AE436" i="2"/>
  <c r="AE625" i="2"/>
  <c r="AE184" i="2"/>
  <c r="AE569" i="2"/>
  <c r="AE521" i="2"/>
  <c r="AE712" i="2"/>
  <c r="AE159" i="2"/>
  <c r="AE392" i="2"/>
  <c r="AE335" i="2"/>
  <c r="AE503" i="2"/>
  <c r="AE200" i="2"/>
  <c r="AE274" i="2"/>
  <c r="AE629" i="2"/>
  <c r="AE596" i="2"/>
  <c r="AE468" i="2"/>
  <c r="L98" i="3" s="1"/>
  <c r="AE301" i="2"/>
  <c r="AE431" i="2"/>
  <c r="AE324" i="2"/>
  <c r="AE435" i="2"/>
  <c r="AE127" i="2"/>
  <c r="AE600" i="2"/>
  <c r="AE48" i="2"/>
  <c r="AE24" i="2"/>
  <c r="AE74" i="2"/>
  <c r="AE154" i="2"/>
  <c r="AE424" i="2"/>
  <c r="AE432" i="2"/>
  <c r="AE319" i="2"/>
  <c r="AE236" i="2"/>
  <c r="AE559" i="2"/>
  <c r="AE302" i="2"/>
  <c r="AE343" i="2"/>
  <c r="AE597" i="2"/>
  <c r="AE568" i="2"/>
  <c r="AE707" i="2"/>
  <c r="AE716" i="2"/>
  <c r="AE164" i="2"/>
  <c r="AE469" i="2"/>
  <c r="AE459" i="2"/>
  <c r="AE683" i="2"/>
  <c r="AE564" i="2"/>
  <c r="AE366" i="2"/>
  <c r="AE275" i="2"/>
  <c r="L109" i="3" s="1"/>
  <c r="AE613" i="2"/>
  <c r="AE602" i="2"/>
  <c r="AE579" i="2"/>
  <c r="AE120" i="2"/>
  <c r="AE507" i="2"/>
  <c r="AE578" i="2"/>
  <c r="AE511" i="2"/>
  <c r="AE116" i="2"/>
  <c r="AE710" i="2"/>
  <c r="AE472" i="2"/>
  <c r="AE311" i="2"/>
  <c r="AE203" i="2"/>
  <c r="AE615" i="2"/>
  <c r="AE588" i="2"/>
  <c r="AE102" i="2"/>
  <c r="AE512" i="2"/>
  <c r="AE420" i="2"/>
  <c r="AE391" i="2"/>
  <c r="AE438" i="2"/>
  <c r="AE731" i="2"/>
  <c r="AE534" i="2"/>
  <c r="L116" i="3" s="1"/>
  <c r="AE250" i="2"/>
  <c r="AE668" i="2"/>
  <c r="AE115" i="2"/>
  <c r="AE218" i="2"/>
  <c r="AE651" i="2"/>
  <c r="AE309" i="2"/>
  <c r="AE565" i="2"/>
  <c r="AE467" i="2"/>
  <c r="AE38" i="2"/>
  <c r="AE655" i="2"/>
  <c r="AE674" i="2"/>
  <c r="AE445" i="2"/>
  <c r="AE701" i="2"/>
  <c r="AE146" i="2"/>
  <c r="AE345" i="2"/>
  <c r="AE427" i="2"/>
  <c r="AE522" i="2"/>
  <c r="AE473" i="2"/>
  <c r="AE477" i="2"/>
  <c r="AE715" i="2"/>
  <c r="AE680" i="2"/>
  <c r="AE160" i="2"/>
  <c r="AE422" i="2"/>
  <c r="AE134" i="2"/>
  <c r="AE586" i="2"/>
  <c r="AE60" i="2"/>
  <c r="AE42" i="2"/>
  <c r="AE78" i="2"/>
  <c r="AE554" i="2"/>
  <c r="AE399" i="2"/>
  <c r="AE295" i="2"/>
  <c r="AE285" i="2"/>
  <c r="AE669" i="2"/>
  <c r="AE194" i="2"/>
  <c r="AE278" i="2"/>
  <c r="AE489" i="2"/>
  <c r="AE689" i="2"/>
  <c r="AE269" i="2"/>
  <c r="AE161" i="2"/>
  <c r="AE367" i="2"/>
  <c r="AE633" i="2"/>
  <c r="AE304" i="2"/>
  <c r="AE139" i="2"/>
  <c r="AE282" i="2"/>
  <c r="AE538" i="2"/>
  <c r="AE601" i="2"/>
  <c r="L120" i="3" s="1"/>
  <c r="AE51" i="2"/>
  <c r="AE645" i="2"/>
  <c r="AE439" i="2"/>
  <c r="AE575" i="2"/>
  <c r="AE406" i="2"/>
  <c r="AE724" i="2"/>
  <c r="AE210" i="2"/>
  <c r="AE727" i="2"/>
  <c r="AE205" i="2"/>
  <c r="AE383" i="2"/>
  <c r="AE334" i="2"/>
  <c r="AE428" i="2"/>
  <c r="AE231" i="2"/>
  <c r="AE208" i="2"/>
  <c r="AE676" i="2"/>
  <c r="AE675" i="2"/>
  <c r="AE145" i="2"/>
  <c r="AE648" i="2"/>
  <c r="AE536" i="2"/>
  <c r="AE700" i="2"/>
  <c r="AE684" i="2"/>
  <c r="AE195" i="2"/>
  <c r="AE713" i="2"/>
  <c r="AE65" i="2"/>
  <c r="AE548" i="2"/>
  <c r="AE336" i="2"/>
  <c r="AE288" i="2"/>
  <c r="AE64" i="2"/>
  <c r="AE526" i="2"/>
  <c r="AE28" i="2"/>
  <c r="AE555" i="2"/>
  <c r="AE347" i="2"/>
  <c r="AE401" i="2"/>
  <c r="AE626" i="2"/>
  <c r="AE464" i="2"/>
  <c r="AE649" i="2"/>
  <c r="AE703" i="2"/>
  <c r="AE303" i="2"/>
  <c r="AE81" i="2"/>
  <c r="AE228" i="2"/>
  <c r="AE212" i="2"/>
  <c r="AE289" i="2"/>
  <c r="AE711" i="2"/>
  <c r="AE481" i="2"/>
  <c r="AE732" i="2"/>
  <c r="AE520" i="2"/>
  <c r="AE650" i="2"/>
  <c r="AE180" i="2"/>
  <c r="AE570" i="2"/>
  <c r="AE169" i="2"/>
  <c r="AE627" i="2"/>
  <c r="AE239" i="2"/>
  <c r="AE705" i="2"/>
  <c r="AE666" i="2"/>
  <c r="AE506" i="2"/>
  <c r="AE642" i="2"/>
  <c r="AE517" i="2"/>
  <c r="AE451" i="2"/>
  <c r="L112" i="3" s="1"/>
  <c r="AE478" i="2"/>
  <c r="AE359" i="2"/>
  <c r="AE695" i="2"/>
  <c r="AE137" i="2"/>
  <c r="AE379" i="2"/>
  <c r="AE327" i="2"/>
  <c r="AE530" i="2"/>
  <c r="AE117" i="2"/>
  <c r="AE265" i="2"/>
  <c r="AE294" i="2"/>
  <c r="AE460" i="2"/>
  <c r="AE457" i="2"/>
  <c r="AE556" i="2"/>
  <c r="AE417" i="2"/>
  <c r="AE561" i="2"/>
  <c r="L117" i="3" s="1"/>
  <c r="AE709" i="2"/>
  <c r="AE661" i="2"/>
  <c r="AE377" i="2"/>
  <c r="AE220" i="2"/>
  <c r="AE286" i="2"/>
  <c r="AE574" i="2"/>
  <c r="AE163" i="2"/>
  <c r="AE593" i="2"/>
  <c r="AE543" i="2"/>
  <c r="AE296" i="2"/>
  <c r="AE449" i="2"/>
  <c r="AE374" i="2"/>
  <c r="AE685" i="2"/>
  <c r="AE653" i="2"/>
  <c r="L122" i="3" s="1"/>
  <c r="AE487" i="2"/>
  <c r="AE617" i="2"/>
  <c r="AE562" i="2"/>
  <c r="AE557" i="2"/>
  <c r="AE440" i="2"/>
  <c r="AE581" i="2"/>
  <c r="AE726" i="2"/>
  <c r="AE370" i="2"/>
  <c r="AE693" i="2"/>
  <c r="AE271" i="2"/>
  <c r="AE679" i="2"/>
  <c r="AE639" i="2"/>
  <c r="AE704" i="2"/>
  <c r="AE411" i="2"/>
  <c r="AE662" i="2"/>
  <c r="AE692" i="2"/>
  <c r="AE550" i="2"/>
  <c r="AE690" i="2"/>
  <c r="AE632" i="2"/>
  <c r="AE646" i="2"/>
  <c r="AE663" i="2"/>
  <c r="AE502" i="2"/>
  <c r="AE677" i="2"/>
  <c r="L123" i="3" s="1"/>
  <c r="AE723" i="2"/>
  <c r="AE572" i="2"/>
  <c r="AE691" i="2"/>
  <c r="AE687" i="2"/>
  <c r="AE696" i="2"/>
  <c r="AE722" i="2"/>
  <c r="AE708" i="2"/>
  <c r="AE730" i="2"/>
  <c r="AE682" i="2"/>
  <c r="AE656" i="2"/>
  <c r="AE717" i="2"/>
  <c r="AD610" i="2"/>
  <c r="AD524" i="2"/>
  <c r="AD513" i="2"/>
  <c r="AD62" i="2"/>
  <c r="AD300" i="2"/>
  <c r="AD372" i="2"/>
  <c r="AD412" i="2"/>
  <c r="AD312" i="2"/>
  <c r="AD547" i="2"/>
  <c r="AD531" i="2"/>
  <c r="AD226" i="2"/>
  <c r="AD455" i="2"/>
  <c r="AD103" i="2"/>
  <c r="AD671" i="2"/>
  <c r="AD118" i="2"/>
  <c r="AD393" i="2"/>
  <c r="AD540" i="2"/>
  <c r="AD598" i="2"/>
  <c r="AD380" i="2"/>
  <c r="AD59" i="2"/>
  <c r="AD448" i="2"/>
  <c r="AD348" i="2"/>
  <c r="AD495" i="2"/>
  <c r="AD215" i="2"/>
  <c r="AD566" i="2"/>
  <c r="AD90" i="2"/>
  <c r="AD277" i="2"/>
  <c r="AD241" i="2"/>
  <c r="K83" i="3" s="1"/>
  <c r="AD450" i="2"/>
  <c r="AD621" i="2"/>
  <c r="AD89" i="2"/>
  <c r="AD585" i="2"/>
  <c r="AD654" i="2"/>
  <c r="AD3" i="2"/>
  <c r="AD337" i="2"/>
  <c r="AD72" i="2"/>
  <c r="AD444" i="2"/>
  <c r="AD157" i="2"/>
  <c r="AD75" i="2"/>
  <c r="AD667" i="2"/>
  <c r="AD202" i="2"/>
  <c r="AD378" i="2"/>
  <c r="AD63" i="2"/>
  <c r="AD130" i="2"/>
  <c r="K46" i="3" s="1"/>
  <c r="AD528" i="2"/>
  <c r="AD373" i="2"/>
  <c r="AD589" i="2"/>
  <c r="AD185" i="2"/>
  <c r="AD224" i="2"/>
  <c r="AD325" i="2"/>
  <c r="AD476" i="2"/>
  <c r="AD167" i="2"/>
  <c r="K82" i="3" s="1"/>
  <c r="AD268" i="2"/>
  <c r="AD413" i="2"/>
  <c r="AD394" i="2"/>
  <c r="AD84" i="2"/>
  <c r="AD242" i="2"/>
  <c r="AD492" i="2"/>
  <c r="AD352" i="2"/>
  <c r="AD126" i="2"/>
  <c r="AD344" i="2"/>
  <c r="AD516" i="2"/>
  <c r="AD258" i="2"/>
  <c r="AD255" i="2"/>
  <c r="AD97" i="2"/>
  <c r="AD119" i="2"/>
  <c r="AD307" i="2"/>
  <c r="AD426" i="2"/>
  <c r="AD354" i="2"/>
  <c r="AD404" i="2"/>
  <c r="AD386" i="2"/>
  <c r="AD217" i="2"/>
  <c r="AD82" i="2"/>
  <c r="AD132" i="2"/>
  <c r="AD93" i="2"/>
  <c r="AD264" i="2"/>
  <c r="AD41" i="2"/>
  <c r="AD181" i="2"/>
  <c r="AD584" i="2"/>
  <c r="AD456" i="2"/>
  <c r="AD475" i="2"/>
  <c r="AD400" i="2"/>
  <c r="AD252" i="2"/>
  <c r="AD314" i="2"/>
  <c r="AD416" i="2"/>
  <c r="AD92" i="2"/>
  <c r="AD329" i="2"/>
  <c r="AD247" i="2"/>
  <c r="AD238" i="2"/>
  <c r="AD68" i="2"/>
  <c r="AD447" i="2"/>
  <c r="AD67" i="2"/>
  <c r="AD213" i="2"/>
  <c r="AD230" i="2"/>
  <c r="AD608" i="2"/>
  <c r="AD591" i="2"/>
  <c r="AD371" i="2"/>
  <c r="AD483" i="2"/>
  <c r="AD69" i="2"/>
  <c r="AD50" i="2"/>
  <c r="AD111" i="2"/>
  <c r="AD237" i="2"/>
  <c r="AD43" i="2"/>
  <c r="AD22" i="2"/>
  <c r="AD151" i="2"/>
  <c r="AD349" i="2"/>
  <c r="AD616" i="2"/>
  <c r="AD98" i="2"/>
  <c r="K12" i="3" s="1"/>
  <c r="AD465" i="2"/>
  <c r="K114" i="3" s="1"/>
  <c r="AD351" i="2"/>
  <c r="K85" i="3" s="1"/>
  <c r="AD14" i="2"/>
  <c r="AD45" i="2"/>
  <c r="AD454" i="2"/>
  <c r="AD244" i="2"/>
  <c r="AD37" i="2"/>
  <c r="AD342" i="2"/>
  <c r="AD142" i="2"/>
  <c r="AD453" i="2"/>
  <c r="AD525" i="2"/>
  <c r="AD10" i="2"/>
  <c r="AD254" i="2"/>
  <c r="AD728" i="2"/>
  <c r="AD603" i="2"/>
  <c r="AD166" i="2"/>
  <c r="AD73" i="2"/>
  <c r="AD323" i="2"/>
  <c r="AD315" i="2"/>
  <c r="AD280" i="2"/>
  <c r="AD149" i="2"/>
  <c r="AD44" i="2"/>
  <c r="AD211" i="2"/>
  <c r="AD101" i="2"/>
  <c r="AD11" i="2"/>
  <c r="AD356" i="2"/>
  <c r="AD702" i="2"/>
  <c r="K125" i="3" s="1"/>
  <c r="AD350" i="2"/>
  <c r="AD672" i="2"/>
  <c r="AD321" i="2"/>
  <c r="AD357" i="2"/>
  <c r="AD637" i="2"/>
  <c r="AD395" i="2"/>
  <c r="K87" i="3" s="1"/>
  <c r="AD331" i="2"/>
  <c r="AD611" i="2"/>
  <c r="AD232" i="2"/>
  <c r="AD61" i="2"/>
  <c r="AD544" i="2"/>
  <c r="AD408" i="2"/>
  <c r="AD339" i="2"/>
  <c r="AD320" i="2"/>
  <c r="AD168" i="2"/>
  <c r="AD340" i="2"/>
  <c r="AD20" i="2"/>
  <c r="AD313" i="2"/>
  <c r="AD458" i="2"/>
  <c r="AD39" i="2"/>
  <c r="AD535" i="2"/>
  <c r="AD290" i="2"/>
  <c r="AD493" i="2"/>
  <c r="AD125" i="2"/>
  <c r="AD281" i="2"/>
  <c r="AD720" i="2"/>
  <c r="AD243" i="2"/>
  <c r="AD221" i="2"/>
  <c r="AD533" i="2"/>
  <c r="AD32" i="2"/>
  <c r="AD510" i="2"/>
  <c r="AD634" i="2"/>
  <c r="AD170" i="2"/>
  <c r="AD498" i="2"/>
  <c r="AD229" i="2"/>
  <c r="AD273" i="2"/>
  <c r="AD499" i="2"/>
  <c r="AD297" i="2"/>
  <c r="AD571" i="2"/>
  <c r="K118" i="3" s="1"/>
  <c r="AD605" i="2"/>
  <c r="AD635" i="2"/>
  <c r="AD470" i="2"/>
  <c r="AD670" i="2"/>
  <c r="AD484" i="2"/>
  <c r="AD140" i="2"/>
  <c r="AD31" i="2"/>
  <c r="AD624" i="2"/>
  <c r="AD256" i="2"/>
  <c r="AD225" i="2"/>
  <c r="AD636" i="2"/>
  <c r="AD83" i="2"/>
  <c r="AD292" i="2"/>
  <c r="AD587" i="2"/>
  <c r="AD165" i="2"/>
  <c r="AD462" i="2"/>
  <c r="AD515" i="2"/>
  <c r="AD595" i="2"/>
  <c r="AD482" i="2"/>
  <c r="AD192" i="2"/>
  <c r="AD6" i="2"/>
  <c r="AD299" i="2"/>
  <c r="AD607" i="2"/>
  <c r="AD623" i="2"/>
  <c r="AD628" i="2"/>
  <c r="AD532" i="2"/>
  <c r="AD114" i="2"/>
  <c r="AD257" i="2"/>
  <c r="AD640" i="2"/>
  <c r="AD155" i="2"/>
  <c r="AD362" i="2"/>
  <c r="K90" i="3" s="1"/>
  <c r="AD479" i="2"/>
  <c r="AD193" i="2"/>
  <c r="AD52" i="2"/>
  <c r="AD442" i="2"/>
  <c r="K111" i="3" s="1"/>
  <c r="AD54" i="2"/>
  <c r="AD135" i="2"/>
  <c r="AD496" i="2"/>
  <c r="AD490" i="2"/>
  <c r="K89" i="3" s="1"/>
  <c r="AD308" i="2"/>
  <c r="AD298" i="2"/>
  <c r="AD113" i="2"/>
  <c r="AD94" i="2"/>
  <c r="AD443" i="2"/>
  <c r="AD429" i="2"/>
  <c r="AD563" i="2"/>
  <c r="AD91" i="2"/>
  <c r="AD291" i="2"/>
  <c r="AD542" i="2"/>
  <c r="AD201" i="2"/>
  <c r="AD214" i="2"/>
  <c r="AD138" i="2"/>
  <c r="AD70" i="2"/>
  <c r="AD293" i="2"/>
  <c r="AD641" i="2"/>
  <c r="AD152" i="2"/>
  <c r="AD509" i="2"/>
  <c r="AD23" i="2"/>
  <c r="AD173" i="2"/>
  <c r="AD480" i="2"/>
  <c r="AD12" i="2"/>
  <c r="AD88" i="2"/>
  <c r="AD410" i="2"/>
  <c r="AD384" i="2"/>
  <c r="AD46" i="2"/>
  <c r="AD673" i="2"/>
  <c r="AD461" i="2"/>
  <c r="AD514" i="2"/>
  <c r="AD415" i="2"/>
  <c r="AD387" i="2"/>
  <c r="AD49" i="2"/>
  <c r="AD403" i="2"/>
  <c r="AD346" i="2"/>
  <c r="AD107" i="2"/>
  <c r="AD77" i="2"/>
  <c r="AD284" i="2"/>
  <c r="AD638" i="2"/>
  <c r="AD122" i="2"/>
  <c r="AD332" i="2"/>
  <c r="AD452" i="2"/>
  <c r="AD558" i="2"/>
  <c r="AD441" i="2"/>
  <c r="AD317" i="2"/>
  <c r="AD364" i="2"/>
  <c r="AD576" i="2"/>
  <c r="AD15" i="2"/>
  <c r="AD471" i="2"/>
  <c r="AD545" i="2"/>
  <c r="AD706" i="2"/>
  <c r="AD279" i="2"/>
  <c r="AD721" i="2"/>
  <c r="AD33" i="2"/>
  <c r="AD657" i="2"/>
  <c r="AD519" i="2"/>
  <c r="AD355" i="2"/>
  <c r="K86" i="3" s="1"/>
  <c r="AD56" i="2"/>
  <c r="AD446" i="2"/>
  <c r="AD376" i="2"/>
  <c r="AD57" i="2"/>
  <c r="K3" i="3" s="1"/>
  <c r="AD430" i="2"/>
  <c r="AD418" i="2"/>
  <c r="AD396" i="2"/>
  <c r="AD402" i="2"/>
  <c r="AD405" i="2"/>
  <c r="AD474" i="2"/>
  <c r="AD365" i="2"/>
  <c r="AD497" i="2"/>
  <c r="AD353" i="2"/>
  <c r="AD234" i="2"/>
  <c r="AD508" i="2"/>
  <c r="AD407" i="2"/>
  <c r="AD85" i="2"/>
  <c r="AD253" i="2"/>
  <c r="AD198" i="2"/>
  <c r="AD233" i="2"/>
  <c r="AD190" i="2"/>
  <c r="AD537" i="2"/>
  <c r="AD223" i="2"/>
  <c r="AD630" i="2"/>
  <c r="AD95" i="2"/>
  <c r="AD183" i="2"/>
  <c r="AD328" i="2"/>
  <c r="AD4" i="2"/>
  <c r="AD647" i="2"/>
  <c r="AD206" i="2"/>
  <c r="AD110" i="2"/>
  <c r="AD171" i="2"/>
  <c r="AD55" i="2"/>
  <c r="AD276" i="2"/>
  <c r="AD488" i="2"/>
  <c r="AD182" i="2"/>
  <c r="AD177" i="2"/>
  <c r="AD270" i="2"/>
  <c r="AD388" i="2"/>
  <c r="AD162" i="2"/>
  <c r="AD86" i="2"/>
  <c r="AD248" i="2"/>
  <c r="K41" i="3" s="1"/>
  <c r="AD631" i="2"/>
  <c r="AD397" i="2"/>
  <c r="AD622" i="2"/>
  <c r="AD500" i="2"/>
  <c r="AD505" i="2"/>
  <c r="AD573" i="2"/>
  <c r="AD582" i="2"/>
  <c r="AD131" i="2"/>
  <c r="AD263" i="2"/>
  <c r="AD187" i="2"/>
  <c r="AD141" i="2"/>
  <c r="AD363" i="2"/>
  <c r="AD381" i="2"/>
  <c r="AD156" i="2"/>
  <c r="AD463" i="2"/>
  <c r="AD245" i="2"/>
  <c r="AD330" i="2"/>
  <c r="AD249" i="2"/>
  <c r="AD306" i="2"/>
  <c r="AD437" i="2"/>
  <c r="AD79" i="2"/>
  <c r="AD604" i="2"/>
  <c r="AD227" i="2"/>
  <c r="AD360" i="2"/>
  <c r="AD197" i="2"/>
  <c r="AD287" i="2"/>
  <c r="AD204" i="2"/>
  <c r="AD123" i="2"/>
  <c r="AD136" i="2"/>
  <c r="AD718" i="2"/>
  <c r="AD5" i="2"/>
  <c r="AD191" i="2"/>
  <c r="AD375" i="2"/>
  <c r="AD259" i="2"/>
  <c r="AD664" i="2"/>
  <c r="AD124" i="2"/>
  <c r="AD100" i="2"/>
  <c r="AD150" i="2"/>
  <c r="AD34" i="2"/>
  <c r="AD36" i="2"/>
  <c r="AD9" i="2"/>
  <c r="AD577" i="2"/>
  <c r="AD560" i="2"/>
  <c r="AD594" i="2"/>
  <c r="AD66" i="2"/>
  <c r="AD106" i="2"/>
  <c r="AD369" i="2"/>
  <c r="AD147" i="2"/>
  <c r="AD620" i="2"/>
  <c r="AD40" i="2"/>
  <c r="AD219" i="2"/>
  <c r="AD18" i="2"/>
  <c r="AD35" i="2"/>
  <c r="AD518" i="2"/>
  <c r="AD175" i="2"/>
  <c r="AD434" i="2"/>
  <c r="AD694" i="2"/>
  <c r="AD539" i="2"/>
  <c r="AD567" i="2"/>
  <c r="AD665" i="2"/>
  <c r="AD283" i="2"/>
  <c r="AD189" i="2"/>
  <c r="AD148" i="2"/>
  <c r="AD551" i="2"/>
  <c r="AD199" i="2"/>
  <c r="K9" i="3" s="1"/>
  <c r="AD128" i="2"/>
  <c r="AD7" i="2"/>
  <c r="AD614" i="2"/>
  <c r="AD361" i="2"/>
  <c r="AD2" i="2"/>
  <c r="AD121" i="2"/>
  <c r="AD316" i="2"/>
  <c r="AD485" i="2"/>
  <c r="AD305" i="2"/>
  <c r="AD609" i="2"/>
  <c r="K91" i="3" s="1"/>
  <c r="AD688" i="2"/>
  <c r="AD368" i="2"/>
  <c r="AD260" i="2"/>
  <c r="AD105" i="2"/>
  <c r="AD338" i="2"/>
  <c r="AD266" i="2"/>
  <c r="AD240" i="2"/>
  <c r="AD58" i="2"/>
  <c r="AD529" i="2"/>
  <c r="AD262" i="2"/>
  <c r="AD143" i="2"/>
  <c r="AD590" i="2"/>
  <c r="AD30" i="2"/>
  <c r="AD108" i="2"/>
  <c r="AD13" i="2"/>
  <c r="K40" i="3" s="1"/>
  <c r="AD618" i="2"/>
  <c r="AD216" i="2"/>
  <c r="AD188" i="2"/>
  <c r="AD504" i="2"/>
  <c r="AD104" i="2"/>
  <c r="AD599" i="2"/>
  <c r="AD341" i="2"/>
  <c r="AD178" i="2"/>
  <c r="AD186" i="2"/>
  <c r="AD382" i="2"/>
  <c r="AD267" i="2"/>
  <c r="AD541" i="2"/>
  <c r="AD17" i="2"/>
  <c r="AD76" i="2"/>
  <c r="AD153" i="2"/>
  <c r="AD652" i="2"/>
  <c r="AD209" i="2"/>
  <c r="AD486" i="2"/>
  <c r="AD644" i="2"/>
  <c r="AD333" i="2"/>
  <c r="AD552" i="2"/>
  <c r="AD47" i="2"/>
  <c r="AD699" i="2"/>
  <c r="AD466" i="2"/>
  <c r="AD179" i="2"/>
  <c r="AD158" i="2"/>
  <c r="AD26" i="2"/>
  <c r="AD251" i="2"/>
  <c r="AD501" i="2"/>
  <c r="AD592" i="2"/>
  <c r="AD27" i="2"/>
  <c r="AD272" i="2"/>
  <c r="AD96" i="2"/>
  <c r="AD659" i="2"/>
  <c r="AD235" i="2"/>
  <c r="AD583" i="2"/>
  <c r="AD326" i="2"/>
  <c r="AD686" i="2"/>
  <c r="AD246" i="2"/>
  <c r="AD729" i="2"/>
  <c r="AD546" i="2"/>
  <c r="AD414" i="2"/>
  <c r="AD176" i="2"/>
  <c r="AD318" i="2"/>
  <c r="AD425" i="2"/>
  <c r="AD129" i="2"/>
  <c r="AD133" i="2"/>
  <c r="AD80" i="2"/>
  <c r="AD494" i="2"/>
  <c r="AD19" i="2"/>
  <c r="AD71" i="2"/>
  <c r="AD261" i="2"/>
  <c r="AD421" i="2"/>
  <c r="AD553" i="2"/>
  <c r="AD29" i="2"/>
  <c r="AD606" i="2"/>
  <c r="AD207" i="2"/>
  <c r="AD419" i="2"/>
  <c r="AD549" i="2"/>
  <c r="AD658" i="2"/>
  <c r="AD53" i="2"/>
  <c r="AD99" i="2"/>
  <c r="AD358" i="2"/>
  <c r="AD390" i="2"/>
  <c r="AD619" i="2"/>
  <c r="AD398" i="2"/>
  <c r="AD678" i="2"/>
  <c r="AD423" i="2"/>
  <c r="AD491" i="2"/>
  <c r="K115" i="3" s="1"/>
  <c r="AD612" i="2"/>
  <c r="K121" i="3" s="1"/>
  <c r="AD697" i="2"/>
  <c r="AD719" i="2"/>
  <c r="AD310" i="2"/>
  <c r="AD8" i="2"/>
  <c r="K2" i="3" s="1"/>
  <c r="AD725" i="2"/>
  <c r="AD433" i="2"/>
  <c r="AD698" i="2"/>
  <c r="AD681" i="2"/>
  <c r="AD112" i="2"/>
  <c r="AD144" i="2"/>
  <c r="AD643" i="2"/>
  <c r="AD385" i="2"/>
  <c r="AD87" i="2"/>
  <c r="AD222" i="2"/>
  <c r="AD322" i="2"/>
  <c r="AD196" i="2"/>
  <c r="AD174" i="2"/>
  <c r="AD109" i="2"/>
  <c r="AD389" i="2"/>
  <c r="AD16" i="2"/>
  <c r="AD409" i="2"/>
  <c r="AD660" i="2"/>
  <c r="AD523" i="2"/>
  <c r="AD21" i="2"/>
  <c r="AD527" i="2"/>
  <c r="AD172" i="2"/>
  <c r="AD25" i="2"/>
  <c r="K11" i="3" s="1"/>
  <c r="AD580" i="2"/>
  <c r="AD714" i="2"/>
  <c r="AD436" i="2"/>
  <c r="AD625" i="2"/>
  <c r="AD184" i="2"/>
  <c r="AD569" i="2"/>
  <c r="AD521" i="2"/>
  <c r="AD712" i="2"/>
  <c r="AD159" i="2"/>
  <c r="AD392" i="2"/>
  <c r="AD335" i="2"/>
  <c r="AD503" i="2"/>
  <c r="AD200" i="2"/>
  <c r="AD274" i="2"/>
  <c r="AD629" i="2"/>
  <c r="AD596" i="2"/>
  <c r="AD468" i="2"/>
  <c r="K98" i="3" s="1"/>
  <c r="AD301" i="2"/>
  <c r="AD431" i="2"/>
  <c r="AD324" i="2"/>
  <c r="AD435" i="2"/>
  <c r="AD127" i="2"/>
  <c r="AD600" i="2"/>
  <c r="AD48" i="2"/>
  <c r="AD24" i="2"/>
  <c r="AD74" i="2"/>
  <c r="AD154" i="2"/>
  <c r="AD424" i="2"/>
  <c r="AD432" i="2"/>
  <c r="AD319" i="2"/>
  <c r="AD236" i="2"/>
  <c r="AD559" i="2"/>
  <c r="AD302" i="2"/>
  <c r="AD343" i="2"/>
  <c r="AD597" i="2"/>
  <c r="AD568" i="2"/>
  <c r="AD707" i="2"/>
  <c r="AD716" i="2"/>
  <c r="AD164" i="2"/>
  <c r="AD469" i="2"/>
  <c r="AD459" i="2"/>
  <c r="AD683" i="2"/>
  <c r="AD564" i="2"/>
  <c r="AD366" i="2"/>
  <c r="AD275" i="2"/>
  <c r="K109" i="3" s="1"/>
  <c r="AD613" i="2"/>
  <c r="AD602" i="2"/>
  <c r="AD579" i="2"/>
  <c r="AD120" i="2"/>
  <c r="AD507" i="2"/>
  <c r="AD578" i="2"/>
  <c r="AD511" i="2"/>
  <c r="AD116" i="2"/>
  <c r="AD710" i="2"/>
  <c r="AD472" i="2"/>
  <c r="AD311" i="2"/>
  <c r="AD203" i="2"/>
  <c r="AD615" i="2"/>
  <c r="AD588" i="2"/>
  <c r="AD102" i="2"/>
  <c r="AD512" i="2"/>
  <c r="AD420" i="2"/>
  <c r="AD391" i="2"/>
  <c r="AD438" i="2"/>
  <c r="AD731" i="2"/>
  <c r="AD534" i="2"/>
  <c r="K116" i="3" s="1"/>
  <c r="AD250" i="2"/>
  <c r="AD668" i="2"/>
  <c r="AD115" i="2"/>
  <c r="AD218" i="2"/>
  <c r="AD651" i="2"/>
  <c r="AD309" i="2"/>
  <c r="AD565" i="2"/>
  <c r="AD467" i="2"/>
  <c r="AD38" i="2"/>
  <c r="AD655" i="2"/>
  <c r="AD674" i="2"/>
  <c r="AD445" i="2"/>
  <c r="AD701" i="2"/>
  <c r="AD146" i="2"/>
  <c r="AD345" i="2"/>
  <c r="AD427" i="2"/>
  <c r="AD522" i="2"/>
  <c r="AD473" i="2"/>
  <c r="AD477" i="2"/>
  <c r="AD715" i="2"/>
  <c r="AD680" i="2"/>
  <c r="AD160" i="2"/>
  <c r="AD422" i="2"/>
  <c r="AD134" i="2"/>
  <c r="AD586" i="2"/>
  <c r="AD60" i="2"/>
  <c r="AD42" i="2"/>
  <c r="AD78" i="2"/>
  <c r="AD554" i="2"/>
  <c r="AD399" i="2"/>
  <c r="AD295" i="2"/>
  <c r="AD285" i="2"/>
  <c r="AD669" i="2"/>
  <c r="AD194" i="2"/>
  <c r="AD278" i="2"/>
  <c r="AD489" i="2"/>
  <c r="AD689" i="2"/>
  <c r="AD269" i="2"/>
  <c r="AD161" i="2"/>
  <c r="AD367" i="2"/>
  <c r="AD633" i="2"/>
  <c r="AD304" i="2"/>
  <c r="AD139" i="2"/>
  <c r="AD282" i="2"/>
  <c r="AD538" i="2"/>
  <c r="AD601" i="2"/>
  <c r="K120" i="3" s="1"/>
  <c r="AD51" i="2"/>
  <c r="AD645" i="2"/>
  <c r="AD439" i="2"/>
  <c r="AD575" i="2"/>
  <c r="AD406" i="2"/>
  <c r="AD724" i="2"/>
  <c r="AD210" i="2"/>
  <c r="AD727" i="2"/>
  <c r="AD205" i="2"/>
  <c r="AD383" i="2"/>
  <c r="AD334" i="2"/>
  <c r="AD428" i="2"/>
  <c r="AD231" i="2"/>
  <c r="AD208" i="2"/>
  <c r="AD676" i="2"/>
  <c r="AD675" i="2"/>
  <c r="AD145" i="2"/>
  <c r="AD648" i="2"/>
  <c r="AD536" i="2"/>
  <c r="AD700" i="2"/>
  <c r="AD684" i="2"/>
  <c r="AD195" i="2"/>
  <c r="AD713" i="2"/>
  <c r="AD65" i="2"/>
  <c r="AD548" i="2"/>
  <c r="AD336" i="2"/>
  <c r="AD288" i="2"/>
  <c r="AD64" i="2"/>
  <c r="AD526" i="2"/>
  <c r="AD28" i="2"/>
  <c r="AD555" i="2"/>
  <c r="AD347" i="2"/>
  <c r="AD401" i="2"/>
  <c r="AD626" i="2"/>
  <c r="AD464" i="2"/>
  <c r="AD649" i="2"/>
  <c r="AD703" i="2"/>
  <c r="AD303" i="2"/>
  <c r="AD81" i="2"/>
  <c r="AD228" i="2"/>
  <c r="AD212" i="2"/>
  <c r="AD289" i="2"/>
  <c r="AD711" i="2"/>
  <c r="AD481" i="2"/>
  <c r="AD732" i="2"/>
  <c r="AD520" i="2"/>
  <c r="AD650" i="2"/>
  <c r="AD180" i="2"/>
  <c r="AD570" i="2"/>
  <c r="AD169" i="2"/>
  <c r="AD627" i="2"/>
  <c r="AD239" i="2"/>
  <c r="AD705" i="2"/>
  <c r="AD666" i="2"/>
  <c r="AD506" i="2"/>
  <c r="AD642" i="2"/>
  <c r="AD517" i="2"/>
  <c r="AD451" i="2"/>
  <c r="K112" i="3" s="1"/>
  <c r="AD478" i="2"/>
  <c r="AD359" i="2"/>
  <c r="AD695" i="2"/>
  <c r="AD137" i="2"/>
  <c r="AD379" i="2"/>
  <c r="AD327" i="2"/>
  <c r="AD530" i="2"/>
  <c r="AD117" i="2"/>
  <c r="AD265" i="2"/>
  <c r="AD294" i="2"/>
  <c r="AD460" i="2"/>
  <c r="AD457" i="2"/>
  <c r="AD556" i="2"/>
  <c r="AD417" i="2"/>
  <c r="AD561" i="2"/>
  <c r="K117" i="3" s="1"/>
  <c r="AD709" i="2"/>
  <c r="AD661" i="2"/>
  <c r="AD377" i="2"/>
  <c r="AD220" i="2"/>
  <c r="AD286" i="2"/>
  <c r="AD574" i="2"/>
  <c r="AD163" i="2"/>
  <c r="AD593" i="2"/>
  <c r="AD543" i="2"/>
  <c r="AD296" i="2"/>
  <c r="AD449" i="2"/>
  <c r="AD374" i="2"/>
  <c r="AD685" i="2"/>
  <c r="AD653" i="2"/>
  <c r="K122" i="3" s="1"/>
  <c r="AD487" i="2"/>
  <c r="AD617" i="2"/>
  <c r="AD562" i="2"/>
  <c r="AD557" i="2"/>
  <c r="AD440" i="2"/>
  <c r="AD581" i="2"/>
  <c r="AD726" i="2"/>
  <c r="AD370" i="2"/>
  <c r="AD693" i="2"/>
  <c r="AD271" i="2"/>
  <c r="AD679" i="2"/>
  <c r="AD639" i="2"/>
  <c r="AD704" i="2"/>
  <c r="AD411" i="2"/>
  <c r="AD662" i="2"/>
  <c r="AD692" i="2"/>
  <c r="AD550" i="2"/>
  <c r="AD690" i="2"/>
  <c r="AD632" i="2"/>
  <c r="AD646" i="2"/>
  <c r="AD663" i="2"/>
  <c r="AD502" i="2"/>
  <c r="AD677" i="2"/>
  <c r="K123" i="3" s="1"/>
  <c r="AD723" i="2"/>
  <c r="AD572" i="2"/>
  <c r="AD691" i="2"/>
  <c r="AD687" i="2"/>
  <c r="AD696" i="2"/>
  <c r="AD722" i="2"/>
  <c r="AD708" i="2"/>
  <c r="AD730" i="2"/>
  <c r="AD682" i="2"/>
  <c r="AD656" i="2"/>
  <c r="AD717" i="2"/>
  <c r="AC610" i="2"/>
  <c r="AC524" i="2"/>
  <c r="AC513" i="2"/>
  <c r="AC62" i="2"/>
  <c r="AC300" i="2"/>
  <c r="AC372" i="2"/>
  <c r="AC412" i="2"/>
  <c r="AC312" i="2"/>
  <c r="AC547" i="2"/>
  <c r="AC531" i="2"/>
  <c r="AC226" i="2"/>
  <c r="AC455" i="2"/>
  <c r="AC103" i="2"/>
  <c r="AC671" i="2"/>
  <c r="AC118" i="2"/>
  <c r="AC393" i="2"/>
  <c r="AC540" i="2"/>
  <c r="AC598" i="2"/>
  <c r="AC380" i="2"/>
  <c r="AC59" i="2"/>
  <c r="AC448" i="2"/>
  <c r="AC348" i="2"/>
  <c r="AC495" i="2"/>
  <c r="AC215" i="2"/>
  <c r="AC566" i="2"/>
  <c r="AC90" i="2"/>
  <c r="AC277" i="2"/>
  <c r="AC241" i="2"/>
  <c r="J83" i="3" s="1"/>
  <c r="AC450" i="2"/>
  <c r="AC621" i="2"/>
  <c r="AC89" i="2"/>
  <c r="AC585" i="2"/>
  <c r="AC654" i="2"/>
  <c r="AC3" i="2"/>
  <c r="AC337" i="2"/>
  <c r="AC72" i="2"/>
  <c r="AC444" i="2"/>
  <c r="AC157" i="2"/>
  <c r="AC75" i="2"/>
  <c r="AC667" i="2"/>
  <c r="AC202" i="2"/>
  <c r="AC378" i="2"/>
  <c r="AC63" i="2"/>
  <c r="AC130" i="2"/>
  <c r="J46" i="3" s="1"/>
  <c r="AC528" i="2"/>
  <c r="AC373" i="2"/>
  <c r="AC589" i="2"/>
  <c r="AC185" i="2"/>
  <c r="AC224" i="2"/>
  <c r="AC325" i="2"/>
  <c r="AC476" i="2"/>
  <c r="AC167" i="2"/>
  <c r="J82" i="3" s="1"/>
  <c r="AC268" i="2"/>
  <c r="AC413" i="2"/>
  <c r="AC394" i="2"/>
  <c r="AC84" i="2"/>
  <c r="AC242" i="2"/>
  <c r="AC492" i="2"/>
  <c r="AC352" i="2"/>
  <c r="AC126" i="2"/>
  <c r="AC344" i="2"/>
  <c r="AC516" i="2"/>
  <c r="AC258" i="2"/>
  <c r="AC255" i="2"/>
  <c r="AC97" i="2"/>
  <c r="AC119" i="2"/>
  <c r="AC307" i="2"/>
  <c r="AC426" i="2"/>
  <c r="AC354" i="2"/>
  <c r="AC404" i="2"/>
  <c r="AC386" i="2"/>
  <c r="AC217" i="2"/>
  <c r="AC82" i="2"/>
  <c r="AC132" i="2"/>
  <c r="AC93" i="2"/>
  <c r="AC264" i="2"/>
  <c r="AC41" i="2"/>
  <c r="AC181" i="2"/>
  <c r="AC584" i="2"/>
  <c r="AC456" i="2"/>
  <c r="AC475" i="2"/>
  <c r="AC400" i="2"/>
  <c r="AC252" i="2"/>
  <c r="AC314" i="2"/>
  <c r="AC416" i="2"/>
  <c r="AC92" i="2"/>
  <c r="AC329" i="2"/>
  <c r="AC247" i="2"/>
  <c r="AC238" i="2"/>
  <c r="AC68" i="2"/>
  <c r="AC447" i="2"/>
  <c r="AC67" i="2"/>
  <c r="AC213" i="2"/>
  <c r="AC230" i="2"/>
  <c r="AC608" i="2"/>
  <c r="AC591" i="2"/>
  <c r="AC371" i="2"/>
  <c r="AC483" i="2"/>
  <c r="AC69" i="2"/>
  <c r="AC50" i="2"/>
  <c r="AC111" i="2"/>
  <c r="AC237" i="2"/>
  <c r="AC43" i="2"/>
  <c r="AC22" i="2"/>
  <c r="AC151" i="2"/>
  <c r="AC349" i="2"/>
  <c r="AC616" i="2"/>
  <c r="AC98" i="2"/>
  <c r="J12" i="3" s="1"/>
  <c r="AC465" i="2"/>
  <c r="J114" i="3" s="1"/>
  <c r="AC351" i="2"/>
  <c r="J85" i="3" s="1"/>
  <c r="AC14" i="2"/>
  <c r="AC45" i="2"/>
  <c r="AC454" i="2"/>
  <c r="AC244" i="2"/>
  <c r="AC37" i="2"/>
  <c r="AC342" i="2"/>
  <c r="AC142" i="2"/>
  <c r="AC453" i="2"/>
  <c r="AC525" i="2"/>
  <c r="AC10" i="2"/>
  <c r="AC254" i="2"/>
  <c r="AC728" i="2"/>
  <c r="AC603" i="2"/>
  <c r="AC166" i="2"/>
  <c r="AC73" i="2"/>
  <c r="AC323" i="2"/>
  <c r="AC315" i="2"/>
  <c r="AC280" i="2"/>
  <c r="AC149" i="2"/>
  <c r="AC44" i="2"/>
  <c r="AC211" i="2"/>
  <c r="AC101" i="2"/>
  <c r="AC11" i="2"/>
  <c r="AC356" i="2"/>
  <c r="AC702" i="2"/>
  <c r="J125" i="3" s="1"/>
  <c r="AC350" i="2"/>
  <c r="AC672" i="2"/>
  <c r="AC321" i="2"/>
  <c r="AC357" i="2"/>
  <c r="AC637" i="2"/>
  <c r="AC395" i="2"/>
  <c r="J87" i="3" s="1"/>
  <c r="AC331" i="2"/>
  <c r="AC611" i="2"/>
  <c r="AC232" i="2"/>
  <c r="AC61" i="2"/>
  <c r="AC544" i="2"/>
  <c r="AC408" i="2"/>
  <c r="AC339" i="2"/>
  <c r="AC320" i="2"/>
  <c r="AC168" i="2"/>
  <c r="AC340" i="2"/>
  <c r="AC20" i="2"/>
  <c r="AC313" i="2"/>
  <c r="AC458" i="2"/>
  <c r="AC39" i="2"/>
  <c r="AC535" i="2"/>
  <c r="AC290" i="2"/>
  <c r="AC493" i="2"/>
  <c r="AC125" i="2"/>
  <c r="AC281" i="2"/>
  <c r="AC720" i="2"/>
  <c r="AC243" i="2"/>
  <c r="AC221" i="2"/>
  <c r="AC533" i="2"/>
  <c r="AC32" i="2"/>
  <c r="AC510" i="2"/>
  <c r="AC634" i="2"/>
  <c r="AC170" i="2"/>
  <c r="AC498" i="2"/>
  <c r="AC229" i="2"/>
  <c r="AC273" i="2"/>
  <c r="AC499" i="2"/>
  <c r="AC297" i="2"/>
  <c r="AC571" i="2"/>
  <c r="J118" i="3" s="1"/>
  <c r="AC605" i="2"/>
  <c r="AC635" i="2"/>
  <c r="AC470" i="2"/>
  <c r="AC670" i="2"/>
  <c r="AC484" i="2"/>
  <c r="AC140" i="2"/>
  <c r="AC31" i="2"/>
  <c r="AC624" i="2"/>
  <c r="AC256" i="2"/>
  <c r="AC225" i="2"/>
  <c r="AC636" i="2"/>
  <c r="AC83" i="2"/>
  <c r="AC292" i="2"/>
  <c r="AC587" i="2"/>
  <c r="AC165" i="2"/>
  <c r="AC462" i="2"/>
  <c r="AC515" i="2"/>
  <c r="AC595" i="2"/>
  <c r="AC482" i="2"/>
  <c r="AC192" i="2"/>
  <c r="AC6" i="2"/>
  <c r="AC299" i="2"/>
  <c r="AC607" i="2"/>
  <c r="AC623" i="2"/>
  <c r="AC628" i="2"/>
  <c r="AC532" i="2"/>
  <c r="AC114" i="2"/>
  <c r="AC257" i="2"/>
  <c r="AC640" i="2"/>
  <c r="AC155" i="2"/>
  <c r="AC362" i="2"/>
  <c r="J90" i="3" s="1"/>
  <c r="AC479" i="2"/>
  <c r="AC193" i="2"/>
  <c r="AC52" i="2"/>
  <c r="AC442" i="2"/>
  <c r="J111" i="3" s="1"/>
  <c r="AC54" i="2"/>
  <c r="AC135" i="2"/>
  <c r="AC496" i="2"/>
  <c r="AC490" i="2"/>
  <c r="J89" i="3" s="1"/>
  <c r="AC308" i="2"/>
  <c r="AC298" i="2"/>
  <c r="AC113" i="2"/>
  <c r="AC94" i="2"/>
  <c r="AC443" i="2"/>
  <c r="AC429" i="2"/>
  <c r="AC563" i="2"/>
  <c r="AC91" i="2"/>
  <c r="AC291" i="2"/>
  <c r="AC542" i="2"/>
  <c r="AC201" i="2"/>
  <c r="AC214" i="2"/>
  <c r="AC138" i="2"/>
  <c r="AC70" i="2"/>
  <c r="AC293" i="2"/>
  <c r="AC641" i="2"/>
  <c r="AC152" i="2"/>
  <c r="AC509" i="2"/>
  <c r="AC23" i="2"/>
  <c r="AC173" i="2"/>
  <c r="AC480" i="2"/>
  <c r="AC12" i="2"/>
  <c r="AC88" i="2"/>
  <c r="AC410" i="2"/>
  <c r="AC384" i="2"/>
  <c r="AC46" i="2"/>
  <c r="AC673" i="2"/>
  <c r="AC461" i="2"/>
  <c r="AC514" i="2"/>
  <c r="AC415" i="2"/>
  <c r="AC387" i="2"/>
  <c r="AC49" i="2"/>
  <c r="AC403" i="2"/>
  <c r="AC346" i="2"/>
  <c r="AC107" i="2"/>
  <c r="AC77" i="2"/>
  <c r="AC284" i="2"/>
  <c r="AC638" i="2"/>
  <c r="AC122" i="2"/>
  <c r="AC332" i="2"/>
  <c r="AC452" i="2"/>
  <c r="AC558" i="2"/>
  <c r="AC441" i="2"/>
  <c r="AC317" i="2"/>
  <c r="AC364" i="2"/>
  <c r="AC576" i="2"/>
  <c r="AC15" i="2"/>
  <c r="AC471" i="2"/>
  <c r="AC545" i="2"/>
  <c r="AC706" i="2"/>
  <c r="AC279" i="2"/>
  <c r="AC721" i="2"/>
  <c r="AC33" i="2"/>
  <c r="AC657" i="2"/>
  <c r="AC519" i="2"/>
  <c r="AC355" i="2"/>
  <c r="J86" i="3" s="1"/>
  <c r="AC56" i="2"/>
  <c r="AC446" i="2"/>
  <c r="AC376" i="2"/>
  <c r="AC57" i="2"/>
  <c r="J3" i="3" s="1"/>
  <c r="AC430" i="2"/>
  <c r="AC418" i="2"/>
  <c r="AC396" i="2"/>
  <c r="AC402" i="2"/>
  <c r="AC405" i="2"/>
  <c r="AC474" i="2"/>
  <c r="AC365" i="2"/>
  <c r="AC497" i="2"/>
  <c r="AC353" i="2"/>
  <c r="AC234" i="2"/>
  <c r="AC508" i="2"/>
  <c r="AC407" i="2"/>
  <c r="AC85" i="2"/>
  <c r="AC253" i="2"/>
  <c r="AC198" i="2"/>
  <c r="AC233" i="2"/>
  <c r="AC190" i="2"/>
  <c r="AC537" i="2"/>
  <c r="AC223" i="2"/>
  <c r="AC630" i="2"/>
  <c r="AC95" i="2"/>
  <c r="AC183" i="2"/>
  <c r="AC328" i="2"/>
  <c r="AC4" i="2"/>
  <c r="AC647" i="2"/>
  <c r="AC206" i="2"/>
  <c r="AC110" i="2"/>
  <c r="AC171" i="2"/>
  <c r="AC55" i="2"/>
  <c r="AC276" i="2"/>
  <c r="AC488" i="2"/>
  <c r="AC182" i="2"/>
  <c r="AC177" i="2"/>
  <c r="AC270" i="2"/>
  <c r="AC388" i="2"/>
  <c r="AC162" i="2"/>
  <c r="AC86" i="2"/>
  <c r="AC248" i="2"/>
  <c r="J41" i="3" s="1"/>
  <c r="AC631" i="2"/>
  <c r="AC397" i="2"/>
  <c r="AC622" i="2"/>
  <c r="AC500" i="2"/>
  <c r="AC505" i="2"/>
  <c r="AC573" i="2"/>
  <c r="AC582" i="2"/>
  <c r="AC131" i="2"/>
  <c r="AC263" i="2"/>
  <c r="AC187" i="2"/>
  <c r="AC141" i="2"/>
  <c r="AC363" i="2"/>
  <c r="AC381" i="2"/>
  <c r="AC156" i="2"/>
  <c r="AC463" i="2"/>
  <c r="AC245" i="2"/>
  <c r="AC330" i="2"/>
  <c r="AC249" i="2"/>
  <c r="AC306" i="2"/>
  <c r="AC437" i="2"/>
  <c r="AC79" i="2"/>
  <c r="AC604" i="2"/>
  <c r="AC227" i="2"/>
  <c r="AC360" i="2"/>
  <c r="AC197" i="2"/>
  <c r="AC287" i="2"/>
  <c r="AC204" i="2"/>
  <c r="AC123" i="2"/>
  <c r="AC136" i="2"/>
  <c r="AC718" i="2"/>
  <c r="AC5" i="2"/>
  <c r="AC191" i="2"/>
  <c r="AC375" i="2"/>
  <c r="AC259" i="2"/>
  <c r="AC664" i="2"/>
  <c r="AC124" i="2"/>
  <c r="AC100" i="2"/>
  <c r="AC150" i="2"/>
  <c r="AC34" i="2"/>
  <c r="AC36" i="2"/>
  <c r="AC9" i="2"/>
  <c r="AC577" i="2"/>
  <c r="AC560" i="2"/>
  <c r="AC594" i="2"/>
  <c r="AC66" i="2"/>
  <c r="AC106" i="2"/>
  <c r="AC369" i="2"/>
  <c r="AC147" i="2"/>
  <c r="AC620" i="2"/>
  <c r="AC40" i="2"/>
  <c r="AC219" i="2"/>
  <c r="AC18" i="2"/>
  <c r="AC35" i="2"/>
  <c r="AC518" i="2"/>
  <c r="AC175" i="2"/>
  <c r="AC434" i="2"/>
  <c r="AC694" i="2"/>
  <c r="AC539" i="2"/>
  <c r="AC567" i="2"/>
  <c r="AC665" i="2"/>
  <c r="AC283" i="2"/>
  <c r="AC189" i="2"/>
  <c r="AC148" i="2"/>
  <c r="AC551" i="2"/>
  <c r="AC199" i="2"/>
  <c r="J9" i="3" s="1"/>
  <c r="AC128" i="2"/>
  <c r="AC7" i="2"/>
  <c r="AC614" i="2"/>
  <c r="AC361" i="2"/>
  <c r="AC2" i="2"/>
  <c r="AC121" i="2"/>
  <c r="AC316" i="2"/>
  <c r="AC485" i="2"/>
  <c r="AC305" i="2"/>
  <c r="AC609" i="2"/>
  <c r="J91" i="3" s="1"/>
  <c r="AC688" i="2"/>
  <c r="AC368" i="2"/>
  <c r="AC260" i="2"/>
  <c r="AC105" i="2"/>
  <c r="AC338" i="2"/>
  <c r="AC266" i="2"/>
  <c r="AC240" i="2"/>
  <c r="AC58" i="2"/>
  <c r="AC529" i="2"/>
  <c r="AC262" i="2"/>
  <c r="AC143" i="2"/>
  <c r="AC590" i="2"/>
  <c r="AC30" i="2"/>
  <c r="AC108" i="2"/>
  <c r="AC13" i="2"/>
  <c r="J40" i="3" s="1"/>
  <c r="AC618" i="2"/>
  <c r="AC216" i="2"/>
  <c r="AC188" i="2"/>
  <c r="AC504" i="2"/>
  <c r="AC104" i="2"/>
  <c r="AC599" i="2"/>
  <c r="AC341" i="2"/>
  <c r="AC178" i="2"/>
  <c r="AC186" i="2"/>
  <c r="AC382" i="2"/>
  <c r="AC267" i="2"/>
  <c r="AC541" i="2"/>
  <c r="AC17" i="2"/>
  <c r="AC76" i="2"/>
  <c r="AC153" i="2"/>
  <c r="AC652" i="2"/>
  <c r="AC209" i="2"/>
  <c r="AC486" i="2"/>
  <c r="AC644" i="2"/>
  <c r="AC333" i="2"/>
  <c r="AC552" i="2"/>
  <c r="AC47" i="2"/>
  <c r="AC699" i="2"/>
  <c r="AC466" i="2"/>
  <c r="AC179" i="2"/>
  <c r="AC158" i="2"/>
  <c r="AC26" i="2"/>
  <c r="AC251" i="2"/>
  <c r="AC501" i="2"/>
  <c r="AC592" i="2"/>
  <c r="AC27" i="2"/>
  <c r="AC272" i="2"/>
  <c r="AC96" i="2"/>
  <c r="AC659" i="2"/>
  <c r="AC235" i="2"/>
  <c r="AC583" i="2"/>
  <c r="AC326" i="2"/>
  <c r="AC686" i="2"/>
  <c r="AC246" i="2"/>
  <c r="AC729" i="2"/>
  <c r="AC546" i="2"/>
  <c r="AC414" i="2"/>
  <c r="AC176" i="2"/>
  <c r="AC318" i="2"/>
  <c r="AC425" i="2"/>
  <c r="AC129" i="2"/>
  <c r="AC133" i="2"/>
  <c r="AC80" i="2"/>
  <c r="AC494" i="2"/>
  <c r="AC19" i="2"/>
  <c r="AC71" i="2"/>
  <c r="AC261" i="2"/>
  <c r="AC421" i="2"/>
  <c r="AC553" i="2"/>
  <c r="AC29" i="2"/>
  <c r="AC606" i="2"/>
  <c r="AC207" i="2"/>
  <c r="AC419" i="2"/>
  <c r="AC549" i="2"/>
  <c r="AC658" i="2"/>
  <c r="AC53" i="2"/>
  <c r="AC99" i="2"/>
  <c r="AC358" i="2"/>
  <c r="AC390" i="2"/>
  <c r="AC619" i="2"/>
  <c r="AC398" i="2"/>
  <c r="AC678" i="2"/>
  <c r="AC423" i="2"/>
  <c r="AC491" i="2"/>
  <c r="J115" i="3" s="1"/>
  <c r="AC612" i="2"/>
  <c r="J121" i="3" s="1"/>
  <c r="AC697" i="2"/>
  <c r="AC719" i="2"/>
  <c r="AC310" i="2"/>
  <c r="AC8" i="2"/>
  <c r="J2" i="3" s="1"/>
  <c r="AC725" i="2"/>
  <c r="AC433" i="2"/>
  <c r="AC698" i="2"/>
  <c r="AC681" i="2"/>
  <c r="AC112" i="2"/>
  <c r="AC144" i="2"/>
  <c r="AC643" i="2"/>
  <c r="AC385" i="2"/>
  <c r="AC87" i="2"/>
  <c r="AC222" i="2"/>
  <c r="AC322" i="2"/>
  <c r="AC196" i="2"/>
  <c r="AC174" i="2"/>
  <c r="AC109" i="2"/>
  <c r="AC389" i="2"/>
  <c r="AC16" i="2"/>
  <c r="AC409" i="2"/>
  <c r="AC660" i="2"/>
  <c r="AC523" i="2"/>
  <c r="AC21" i="2"/>
  <c r="AC527" i="2"/>
  <c r="AC172" i="2"/>
  <c r="AC25" i="2"/>
  <c r="AC580" i="2"/>
  <c r="AC714" i="2"/>
  <c r="AC436" i="2"/>
  <c r="AC625" i="2"/>
  <c r="AC184" i="2"/>
  <c r="AC569" i="2"/>
  <c r="AC521" i="2"/>
  <c r="AC712" i="2"/>
  <c r="AC159" i="2"/>
  <c r="AC392" i="2"/>
  <c r="AC335" i="2"/>
  <c r="AC503" i="2"/>
  <c r="AC200" i="2"/>
  <c r="AC274" i="2"/>
  <c r="AC629" i="2"/>
  <c r="AC596" i="2"/>
  <c r="AC468" i="2"/>
  <c r="J98" i="3" s="1"/>
  <c r="AC301" i="2"/>
  <c r="AC431" i="2"/>
  <c r="AC324" i="2"/>
  <c r="AC435" i="2"/>
  <c r="AC127" i="2"/>
  <c r="AC600" i="2"/>
  <c r="AC48" i="2"/>
  <c r="AC24" i="2"/>
  <c r="AC74" i="2"/>
  <c r="AC154" i="2"/>
  <c r="AC424" i="2"/>
  <c r="AC432" i="2"/>
  <c r="AC319" i="2"/>
  <c r="AC236" i="2"/>
  <c r="AC559" i="2"/>
  <c r="AC302" i="2"/>
  <c r="AC343" i="2"/>
  <c r="AC597" i="2"/>
  <c r="AC568" i="2"/>
  <c r="AC707" i="2"/>
  <c r="AC716" i="2"/>
  <c r="AC164" i="2"/>
  <c r="AC469" i="2"/>
  <c r="AC459" i="2"/>
  <c r="AC683" i="2"/>
  <c r="AC564" i="2"/>
  <c r="AC366" i="2"/>
  <c r="AC275" i="2"/>
  <c r="J109" i="3" s="1"/>
  <c r="AC613" i="2"/>
  <c r="AC602" i="2"/>
  <c r="AC579" i="2"/>
  <c r="AC120" i="2"/>
  <c r="AC507" i="2"/>
  <c r="AC578" i="2"/>
  <c r="AC511" i="2"/>
  <c r="AC116" i="2"/>
  <c r="AC710" i="2"/>
  <c r="AC472" i="2"/>
  <c r="AC311" i="2"/>
  <c r="AC203" i="2"/>
  <c r="AC615" i="2"/>
  <c r="AC588" i="2"/>
  <c r="AC102" i="2"/>
  <c r="AC512" i="2"/>
  <c r="AC420" i="2"/>
  <c r="AC391" i="2"/>
  <c r="AC438" i="2"/>
  <c r="AC731" i="2"/>
  <c r="AC534" i="2"/>
  <c r="J116" i="3" s="1"/>
  <c r="AC250" i="2"/>
  <c r="AC668" i="2"/>
  <c r="AC115" i="2"/>
  <c r="AC218" i="2"/>
  <c r="AC651" i="2"/>
  <c r="AC309" i="2"/>
  <c r="AC565" i="2"/>
  <c r="AC467" i="2"/>
  <c r="AC38" i="2"/>
  <c r="AC655" i="2"/>
  <c r="AC674" i="2"/>
  <c r="AC445" i="2"/>
  <c r="AC701" i="2"/>
  <c r="AC146" i="2"/>
  <c r="AC345" i="2"/>
  <c r="AC427" i="2"/>
  <c r="AC522" i="2"/>
  <c r="AC473" i="2"/>
  <c r="AC477" i="2"/>
  <c r="AC715" i="2"/>
  <c r="AC680" i="2"/>
  <c r="AC160" i="2"/>
  <c r="AC422" i="2"/>
  <c r="AC134" i="2"/>
  <c r="AC586" i="2"/>
  <c r="AC60" i="2"/>
  <c r="AC42" i="2"/>
  <c r="AC78" i="2"/>
  <c r="AC554" i="2"/>
  <c r="AC399" i="2"/>
  <c r="AC295" i="2"/>
  <c r="AC285" i="2"/>
  <c r="AC669" i="2"/>
  <c r="AC194" i="2"/>
  <c r="AC278" i="2"/>
  <c r="AC489" i="2"/>
  <c r="AC689" i="2"/>
  <c r="AC269" i="2"/>
  <c r="AC161" i="2"/>
  <c r="AC367" i="2"/>
  <c r="AC633" i="2"/>
  <c r="AC304" i="2"/>
  <c r="AC139" i="2"/>
  <c r="AC282" i="2"/>
  <c r="AC538" i="2"/>
  <c r="AC601" i="2"/>
  <c r="J120" i="3" s="1"/>
  <c r="AC51" i="2"/>
  <c r="AC645" i="2"/>
  <c r="AC439" i="2"/>
  <c r="AC575" i="2"/>
  <c r="AC406" i="2"/>
  <c r="AC724" i="2"/>
  <c r="AC210" i="2"/>
  <c r="AC727" i="2"/>
  <c r="AC205" i="2"/>
  <c r="AC383" i="2"/>
  <c r="AC334" i="2"/>
  <c r="AC428" i="2"/>
  <c r="AC231" i="2"/>
  <c r="AC208" i="2"/>
  <c r="AC676" i="2"/>
  <c r="AC675" i="2"/>
  <c r="AC145" i="2"/>
  <c r="AC648" i="2"/>
  <c r="AC536" i="2"/>
  <c r="AC700" i="2"/>
  <c r="AC684" i="2"/>
  <c r="AC195" i="2"/>
  <c r="AC713" i="2"/>
  <c r="AC65" i="2"/>
  <c r="AC548" i="2"/>
  <c r="AC336" i="2"/>
  <c r="AC288" i="2"/>
  <c r="AC64" i="2"/>
  <c r="AC526" i="2"/>
  <c r="AC28" i="2"/>
  <c r="AC555" i="2"/>
  <c r="AC347" i="2"/>
  <c r="AC401" i="2"/>
  <c r="AC626" i="2"/>
  <c r="AC464" i="2"/>
  <c r="AC649" i="2"/>
  <c r="AC703" i="2"/>
  <c r="AC303" i="2"/>
  <c r="AC81" i="2"/>
  <c r="AC228" i="2"/>
  <c r="AC212" i="2"/>
  <c r="AC289" i="2"/>
  <c r="AC711" i="2"/>
  <c r="AC481" i="2"/>
  <c r="AC732" i="2"/>
  <c r="AC520" i="2"/>
  <c r="AC650" i="2"/>
  <c r="AC180" i="2"/>
  <c r="AC570" i="2"/>
  <c r="AC169" i="2"/>
  <c r="AC627" i="2"/>
  <c r="AC239" i="2"/>
  <c r="AC705" i="2"/>
  <c r="AC666" i="2"/>
  <c r="AC506" i="2"/>
  <c r="AC642" i="2"/>
  <c r="AC517" i="2"/>
  <c r="AC451" i="2"/>
  <c r="J112" i="3" s="1"/>
  <c r="AC478" i="2"/>
  <c r="AC359" i="2"/>
  <c r="AC695" i="2"/>
  <c r="AC137" i="2"/>
  <c r="AC379" i="2"/>
  <c r="AC327" i="2"/>
  <c r="AC530" i="2"/>
  <c r="AC117" i="2"/>
  <c r="AC265" i="2"/>
  <c r="AC294" i="2"/>
  <c r="AC460" i="2"/>
  <c r="AC457" i="2"/>
  <c r="AC556" i="2"/>
  <c r="AC417" i="2"/>
  <c r="AC561" i="2"/>
  <c r="J117" i="3" s="1"/>
  <c r="AC709" i="2"/>
  <c r="AC661" i="2"/>
  <c r="AC377" i="2"/>
  <c r="AC220" i="2"/>
  <c r="AC286" i="2"/>
  <c r="AC574" i="2"/>
  <c r="AC163" i="2"/>
  <c r="AC593" i="2"/>
  <c r="AC543" i="2"/>
  <c r="AC296" i="2"/>
  <c r="AC449" i="2"/>
  <c r="AC374" i="2"/>
  <c r="AC685" i="2"/>
  <c r="AC653" i="2"/>
  <c r="J122" i="3" s="1"/>
  <c r="AC487" i="2"/>
  <c r="AC617" i="2"/>
  <c r="AC562" i="2"/>
  <c r="AC557" i="2"/>
  <c r="AC440" i="2"/>
  <c r="AC581" i="2"/>
  <c r="AC726" i="2"/>
  <c r="AC370" i="2"/>
  <c r="AC693" i="2"/>
  <c r="AC271" i="2"/>
  <c r="AC679" i="2"/>
  <c r="AC639" i="2"/>
  <c r="AC704" i="2"/>
  <c r="AC411" i="2"/>
  <c r="AC662" i="2"/>
  <c r="AC692" i="2"/>
  <c r="AC550" i="2"/>
  <c r="AC690" i="2"/>
  <c r="AC632" i="2"/>
  <c r="AC646" i="2"/>
  <c r="AC663" i="2"/>
  <c r="AC502" i="2"/>
  <c r="AC677" i="2"/>
  <c r="J123" i="3" s="1"/>
  <c r="AC723" i="2"/>
  <c r="AC572" i="2"/>
  <c r="AC691" i="2"/>
  <c r="AC687" i="2"/>
  <c r="AC696" i="2"/>
  <c r="AC722" i="2"/>
  <c r="AC708" i="2"/>
  <c r="AC730" i="2"/>
  <c r="AC682" i="2"/>
  <c r="AC656" i="2"/>
  <c r="AC717" i="2"/>
  <c r="U610" i="2"/>
  <c r="U524" i="2"/>
  <c r="U513" i="2"/>
  <c r="U62" i="2"/>
  <c r="U300" i="2"/>
  <c r="U372" i="2"/>
  <c r="U412" i="2"/>
  <c r="U312" i="2"/>
  <c r="U547" i="2"/>
  <c r="U531" i="2"/>
  <c r="U226" i="2"/>
  <c r="U455" i="2"/>
  <c r="U103" i="2"/>
  <c r="U671" i="2"/>
  <c r="U118" i="2"/>
  <c r="U393" i="2"/>
  <c r="U540" i="2"/>
  <c r="U598" i="2"/>
  <c r="U380" i="2"/>
  <c r="U59" i="2"/>
  <c r="U448" i="2"/>
  <c r="U348" i="2"/>
  <c r="U495" i="2"/>
  <c r="U215" i="2"/>
  <c r="U566" i="2"/>
  <c r="U90" i="2"/>
  <c r="U277" i="2"/>
  <c r="U241" i="2"/>
  <c r="T83" i="3" s="1"/>
  <c r="U450" i="2"/>
  <c r="U621" i="2"/>
  <c r="U89" i="2"/>
  <c r="U585" i="2"/>
  <c r="U654" i="2"/>
  <c r="U3" i="2"/>
  <c r="U337" i="2"/>
  <c r="U72" i="2"/>
  <c r="U444" i="2"/>
  <c r="U157" i="2"/>
  <c r="U75" i="2"/>
  <c r="U667" i="2"/>
  <c r="U202" i="2"/>
  <c r="U378" i="2"/>
  <c r="U63" i="2"/>
  <c r="U130" i="2"/>
  <c r="T46" i="3" s="1"/>
  <c r="U528" i="2"/>
  <c r="U373" i="2"/>
  <c r="U589" i="2"/>
  <c r="U185" i="2"/>
  <c r="U224" i="2"/>
  <c r="U325" i="2"/>
  <c r="U476" i="2"/>
  <c r="U167" i="2"/>
  <c r="T82" i="3" s="1"/>
  <c r="U268" i="2"/>
  <c r="U413" i="2"/>
  <c r="U394" i="2"/>
  <c r="U84" i="2"/>
  <c r="U242" i="2"/>
  <c r="U492" i="2"/>
  <c r="U352" i="2"/>
  <c r="U126" i="2"/>
  <c r="U344" i="2"/>
  <c r="U516" i="2"/>
  <c r="U258" i="2"/>
  <c r="U255" i="2"/>
  <c r="U97" i="2"/>
  <c r="U119" i="2"/>
  <c r="U307" i="2"/>
  <c r="U426" i="2"/>
  <c r="U354" i="2"/>
  <c r="U404" i="2"/>
  <c r="U386" i="2"/>
  <c r="U217" i="2"/>
  <c r="U82" i="2"/>
  <c r="U132" i="2"/>
  <c r="U93" i="2"/>
  <c r="U264" i="2"/>
  <c r="U41" i="2"/>
  <c r="U181" i="2"/>
  <c r="U584" i="2"/>
  <c r="U456" i="2"/>
  <c r="U475" i="2"/>
  <c r="U400" i="2"/>
  <c r="U252" i="2"/>
  <c r="U314" i="2"/>
  <c r="U416" i="2"/>
  <c r="U92" i="2"/>
  <c r="U329" i="2"/>
  <c r="U247" i="2"/>
  <c r="U238" i="2"/>
  <c r="U68" i="2"/>
  <c r="U447" i="2"/>
  <c r="U67" i="2"/>
  <c r="U213" i="2"/>
  <c r="U230" i="2"/>
  <c r="U608" i="2"/>
  <c r="U591" i="2"/>
  <c r="U371" i="2"/>
  <c r="U483" i="2"/>
  <c r="U69" i="2"/>
  <c r="U50" i="2"/>
  <c r="U111" i="2"/>
  <c r="U237" i="2"/>
  <c r="U43" i="2"/>
  <c r="U22" i="2"/>
  <c r="U151" i="2"/>
  <c r="U349" i="2"/>
  <c r="U616" i="2"/>
  <c r="U98" i="2"/>
  <c r="T12" i="3" s="1"/>
  <c r="U465" i="2"/>
  <c r="T114" i="3" s="1"/>
  <c r="U351" i="2"/>
  <c r="T85" i="3" s="1"/>
  <c r="U14" i="2"/>
  <c r="U45" i="2"/>
  <c r="U454" i="2"/>
  <c r="U244" i="2"/>
  <c r="U37" i="2"/>
  <c r="U342" i="2"/>
  <c r="U142" i="2"/>
  <c r="U453" i="2"/>
  <c r="U525" i="2"/>
  <c r="U10" i="2"/>
  <c r="U254" i="2"/>
  <c r="U728" i="2"/>
  <c r="U603" i="2"/>
  <c r="U166" i="2"/>
  <c r="U73" i="2"/>
  <c r="U323" i="2"/>
  <c r="U315" i="2"/>
  <c r="U280" i="2"/>
  <c r="U149" i="2"/>
  <c r="U44" i="2"/>
  <c r="U211" i="2"/>
  <c r="U101" i="2"/>
  <c r="U11" i="2"/>
  <c r="U356" i="2"/>
  <c r="U702" i="2"/>
  <c r="T125" i="3" s="1"/>
  <c r="U350" i="2"/>
  <c r="U672" i="2"/>
  <c r="U321" i="2"/>
  <c r="U357" i="2"/>
  <c r="U637" i="2"/>
  <c r="U395" i="2"/>
  <c r="T87" i="3" s="1"/>
  <c r="U331" i="2"/>
  <c r="U611" i="2"/>
  <c r="U232" i="2"/>
  <c r="U61" i="2"/>
  <c r="U544" i="2"/>
  <c r="U408" i="2"/>
  <c r="U339" i="2"/>
  <c r="U320" i="2"/>
  <c r="U168" i="2"/>
  <c r="U340" i="2"/>
  <c r="U20" i="2"/>
  <c r="U313" i="2"/>
  <c r="U458" i="2"/>
  <c r="U39" i="2"/>
  <c r="U535" i="2"/>
  <c r="U290" i="2"/>
  <c r="U493" i="2"/>
  <c r="U125" i="2"/>
  <c r="U281" i="2"/>
  <c r="U720" i="2"/>
  <c r="U243" i="2"/>
  <c r="U221" i="2"/>
  <c r="U533" i="2"/>
  <c r="U32" i="2"/>
  <c r="U510" i="2"/>
  <c r="U634" i="2"/>
  <c r="U170" i="2"/>
  <c r="U498" i="2"/>
  <c r="U229" i="2"/>
  <c r="U273" i="2"/>
  <c r="U499" i="2"/>
  <c r="U297" i="2"/>
  <c r="U571" i="2"/>
  <c r="T118" i="3" s="1"/>
  <c r="U605" i="2"/>
  <c r="U635" i="2"/>
  <c r="U470" i="2"/>
  <c r="U670" i="2"/>
  <c r="U484" i="2"/>
  <c r="U140" i="2"/>
  <c r="U31" i="2"/>
  <c r="U624" i="2"/>
  <c r="U256" i="2"/>
  <c r="U225" i="2"/>
  <c r="U636" i="2"/>
  <c r="U83" i="2"/>
  <c r="U292" i="2"/>
  <c r="U587" i="2"/>
  <c r="U165" i="2"/>
  <c r="U462" i="2"/>
  <c r="U515" i="2"/>
  <c r="U595" i="2"/>
  <c r="U482" i="2"/>
  <c r="U192" i="2"/>
  <c r="U6" i="2"/>
  <c r="U299" i="2"/>
  <c r="U607" i="2"/>
  <c r="U623" i="2"/>
  <c r="U628" i="2"/>
  <c r="U532" i="2"/>
  <c r="U114" i="2"/>
  <c r="U257" i="2"/>
  <c r="U640" i="2"/>
  <c r="U155" i="2"/>
  <c r="U362" i="2"/>
  <c r="T90" i="3" s="1"/>
  <c r="U479" i="2"/>
  <c r="U193" i="2"/>
  <c r="U52" i="2"/>
  <c r="U442" i="2"/>
  <c r="T111" i="3" s="1"/>
  <c r="U54" i="2"/>
  <c r="U135" i="2"/>
  <c r="U496" i="2"/>
  <c r="U490" i="2"/>
  <c r="T89" i="3" s="1"/>
  <c r="U308" i="2"/>
  <c r="U298" i="2"/>
  <c r="U113" i="2"/>
  <c r="U94" i="2"/>
  <c r="U443" i="2"/>
  <c r="U429" i="2"/>
  <c r="U563" i="2"/>
  <c r="U91" i="2"/>
  <c r="U291" i="2"/>
  <c r="U542" i="2"/>
  <c r="U201" i="2"/>
  <c r="U214" i="2"/>
  <c r="U138" i="2"/>
  <c r="U70" i="2"/>
  <c r="U293" i="2"/>
  <c r="U641" i="2"/>
  <c r="U152" i="2"/>
  <c r="U509" i="2"/>
  <c r="U23" i="2"/>
  <c r="U173" i="2"/>
  <c r="U480" i="2"/>
  <c r="U12" i="2"/>
  <c r="U88" i="2"/>
  <c r="U410" i="2"/>
  <c r="U384" i="2"/>
  <c r="U46" i="2"/>
  <c r="U673" i="2"/>
  <c r="U461" i="2"/>
  <c r="U514" i="2"/>
  <c r="U415" i="2"/>
  <c r="U387" i="2"/>
  <c r="U49" i="2"/>
  <c r="U403" i="2"/>
  <c r="U346" i="2"/>
  <c r="U107" i="2"/>
  <c r="U77" i="2"/>
  <c r="U284" i="2"/>
  <c r="U638" i="2"/>
  <c r="U122" i="2"/>
  <c r="U332" i="2"/>
  <c r="U452" i="2"/>
  <c r="U558" i="2"/>
  <c r="U441" i="2"/>
  <c r="U317" i="2"/>
  <c r="U364" i="2"/>
  <c r="U576" i="2"/>
  <c r="U15" i="2"/>
  <c r="U471" i="2"/>
  <c r="U545" i="2"/>
  <c r="U706" i="2"/>
  <c r="U279" i="2"/>
  <c r="U721" i="2"/>
  <c r="U33" i="2"/>
  <c r="U657" i="2"/>
  <c r="U519" i="2"/>
  <c r="U355" i="2"/>
  <c r="T86" i="3" s="1"/>
  <c r="U56" i="2"/>
  <c r="U446" i="2"/>
  <c r="U376" i="2"/>
  <c r="U57" i="2"/>
  <c r="T3" i="3" s="1"/>
  <c r="U430" i="2"/>
  <c r="U418" i="2"/>
  <c r="U396" i="2"/>
  <c r="U402" i="2"/>
  <c r="U405" i="2"/>
  <c r="U474" i="2"/>
  <c r="U365" i="2"/>
  <c r="U497" i="2"/>
  <c r="U353" i="2"/>
  <c r="U234" i="2"/>
  <c r="U508" i="2"/>
  <c r="U407" i="2"/>
  <c r="U85" i="2"/>
  <c r="U253" i="2"/>
  <c r="U198" i="2"/>
  <c r="U233" i="2"/>
  <c r="U190" i="2"/>
  <c r="U537" i="2"/>
  <c r="U223" i="2"/>
  <c r="U630" i="2"/>
  <c r="U95" i="2"/>
  <c r="U183" i="2"/>
  <c r="U328" i="2"/>
  <c r="U4" i="2"/>
  <c r="U647" i="2"/>
  <c r="U206" i="2"/>
  <c r="U110" i="2"/>
  <c r="U171" i="2"/>
  <c r="U55" i="2"/>
  <c r="U276" i="2"/>
  <c r="U488" i="2"/>
  <c r="U182" i="2"/>
  <c r="U177" i="2"/>
  <c r="U270" i="2"/>
  <c r="U388" i="2"/>
  <c r="U162" i="2"/>
  <c r="U86" i="2"/>
  <c r="U248" i="2"/>
  <c r="T41" i="3" s="1"/>
  <c r="U631" i="2"/>
  <c r="U397" i="2"/>
  <c r="U622" i="2"/>
  <c r="U500" i="2"/>
  <c r="U505" i="2"/>
  <c r="U573" i="2"/>
  <c r="U582" i="2"/>
  <c r="U131" i="2"/>
  <c r="U263" i="2"/>
  <c r="U187" i="2"/>
  <c r="U141" i="2"/>
  <c r="U363" i="2"/>
  <c r="U381" i="2"/>
  <c r="U156" i="2"/>
  <c r="U463" i="2"/>
  <c r="U245" i="2"/>
  <c r="U330" i="2"/>
  <c r="U249" i="2"/>
  <c r="U306" i="2"/>
  <c r="U437" i="2"/>
  <c r="U79" i="2"/>
  <c r="U604" i="2"/>
  <c r="U227" i="2"/>
  <c r="U360" i="2"/>
  <c r="U197" i="2"/>
  <c r="U287" i="2"/>
  <c r="U204" i="2"/>
  <c r="U123" i="2"/>
  <c r="U136" i="2"/>
  <c r="U718" i="2"/>
  <c r="U5" i="2"/>
  <c r="U191" i="2"/>
  <c r="U375" i="2"/>
  <c r="U259" i="2"/>
  <c r="U664" i="2"/>
  <c r="U124" i="2"/>
  <c r="U100" i="2"/>
  <c r="U150" i="2"/>
  <c r="U34" i="2"/>
  <c r="U36" i="2"/>
  <c r="U9" i="2"/>
  <c r="U577" i="2"/>
  <c r="U560" i="2"/>
  <c r="U594" i="2"/>
  <c r="U66" i="2"/>
  <c r="U106" i="2"/>
  <c r="U369" i="2"/>
  <c r="U147" i="2"/>
  <c r="U620" i="2"/>
  <c r="U40" i="2"/>
  <c r="U219" i="2"/>
  <c r="U18" i="2"/>
  <c r="U35" i="2"/>
  <c r="U518" i="2"/>
  <c r="U175" i="2"/>
  <c r="U434" i="2"/>
  <c r="U694" i="2"/>
  <c r="U539" i="2"/>
  <c r="U567" i="2"/>
  <c r="U665" i="2"/>
  <c r="U283" i="2"/>
  <c r="U189" i="2"/>
  <c r="U148" i="2"/>
  <c r="U551" i="2"/>
  <c r="U199" i="2"/>
  <c r="T9" i="3" s="1"/>
  <c r="U128" i="2"/>
  <c r="U7" i="2"/>
  <c r="U614" i="2"/>
  <c r="U361" i="2"/>
  <c r="U2" i="2"/>
  <c r="U121" i="2"/>
  <c r="U316" i="2"/>
  <c r="U485" i="2"/>
  <c r="U305" i="2"/>
  <c r="U609" i="2"/>
  <c r="T91" i="3" s="1"/>
  <c r="U688" i="2"/>
  <c r="U368" i="2"/>
  <c r="U260" i="2"/>
  <c r="U105" i="2"/>
  <c r="U338" i="2"/>
  <c r="U266" i="2"/>
  <c r="U240" i="2"/>
  <c r="U58" i="2"/>
  <c r="U529" i="2"/>
  <c r="U262" i="2"/>
  <c r="U143" i="2"/>
  <c r="U590" i="2"/>
  <c r="U30" i="2"/>
  <c r="U108" i="2"/>
  <c r="U13" i="2"/>
  <c r="T40" i="3" s="1"/>
  <c r="U618" i="2"/>
  <c r="U216" i="2"/>
  <c r="U188" i="2"/>
  <c r="U504" i="2"/>
  <c r="U104" i="2"/>
  <c r="U599" i="2"/>
  <c r="U341" i="2"/>
  <c r="U178" i="2"/>
  <c r="U186" i="2"/>
  <c r="U382" i="2"/>
  <c r="U267" i="2"/>
  <c r="U541" i="2"/>
  <c r="U17" i="2"/>
  <c r="U76" i="2"/>
  <c r="U153" i="2"/>
  <c r="U652" i="2"/>
  <c r="U209" i="2"/>
  <c r="U486" i="2"/>
  <c r="U644" i="2"/>
  <c r="U333" i="2"/>
  <c r="U552" i="2"/>
  <c r="U47" i="2"/>
  <c r="U699" i="2"/>
  <c r="U466" i="2"/>
  <c r="U179" i="2"/>
  <c r="U158" i="2"/>
  <c r="U26" i="2"/>
  <c r="U251" i="2"/>
  <c r="U501" i="2"/>
  <c r="U592" i="2"/>
  <c r="U27" i="2"/>
  <c r="U272" i="2"/>
  <c r="U96" i="2"/>
  <c r="U659" i="2"/>
  <c r="U235" i="2"/>
  <c r="U583" i="2"/>
  <c r="U326" i="2"/>
  <c r="U686" i="2"/>
  <c r="U246" i="2"/>
  <c r="U729" i="2"/>
  <c r="U546" i="2"/>
  <c r="U414" i="2"/>
  <c r="U176" i="2"/>
  <c r="U318" i="2"/>
  <c r="U425" i="2"/>
  <c r="U129" i="2"/>
  <c r="U133" i="2"/>
  <c r="U80" i="2"/>
  <c r="U494" i="2"/>
  <c r="U19" i="2"/>
  <c r="U71" i="2"/>
  <c r="U261" i="2"/>
  <c r="U421" i="2"/>
  <c r="U553" i="2"/>
  <c r="U29" i="2"/>
  <c r="U606" i="2"/>
  <c r="U207" i="2"/>
  <c r="U419" i="2"/>
  <c r="U549" i="2"/>
  <c r="U658" i="2"/>
  <c r="U53" i="2"/>
  <c r="U99" i="2"/>
  <c r="U358" i="2"/>
  <c r="U390" i="2"/>
  <c r="U619" i="2"/>
  <c r="U398" i="2"/>
  <c r="U678" i="2"/>
  <c r="U423" i="2"/>
  <c r="U491" i="2"/>
  <c r="T115" i="3" s="1"/>
  <c r="U612" i="2"/>
  <c r="T121" i="3" s="1"/>
  <c r="U697" i="2"/>
  <c r="U719" i="2"/>
  <c r="U310" i="2"/>
  <c r="U8" i="2"/>
  <c r="T2" i="3" s="1"/>
  <c r="U725" i="2"/>
  <c r="U433" i="2"/>
  <c r="U698" i="2"/>
  <c r="U681" i="2"/>
  <c r="U112" i="2"/>
  <c r="U144" i="2"/>
  <c r="U643" i="2"/>
  <c r="U385" i="2"/>
  <c r="U87" i="2"/>
  <c r="U222" i="2"/>
  <c r="U322" i="2"/>
  <c r="U196" i="2"/>
  <c r="U174" i="2"/>
  <c r="U109" i="2"/>
  <c r="U389" i="2"/>
  <c r="U16" i="2"/>
  <c r="U409" i="2"/>
  <c r="U660" i="2"/>
  <c r="U523" i="2"/>
  <c r="U21" i="2"/>
  <c r="U527" i="2"/>
  <c r="U172" i="2"/>
  <c r="U25" i="2"/>
  <c r="U580" i="2"/>
  <c r="U714" i="2"/>
  <c r="U436" i="2"/>
  <c r="U625" i="2"/>
  <c r="U184" i="2"/>
  <c r="U569" i="2"/>
  <c r="U521" i="2"/>
  <c r="U712" i="2"/>
  <c r="U159" i="2"/>
  <c r="U392" i="2"/>
  <c r="U335" i="2"/>
  <c r="U503" i="2"/>
  <c r="U200" i="2"/>
  <c r="U274" i="2"/>
  <c r="U629" i="2"/>
  <c r="U596" i="2"/>
  <c r="U468" i="2"/>
  <c r="T98" i="3" s="1"/>
  <c r="U301" i="2"/>
  <c r="U431" i="2"/>
  <c r="U324" i="2"/>
  <c r="U435" i="2"/>
  <c r="U127" i="2"/>
  <c r="U600" i="2"/>
  <c r="U48" i="2"/>
  <c r="U24" i="2"/>
  <c r="U74" i="2"/>
  <c r="U154" i="2"/>
  <c r="U424" i="2"/>
  <c r="U432" i="2"/>
  <c r="U319" i="2"/>
  <c r="U236" i="2"/>
  <c r="U559" i="2"/>
  <c r="U302" i="2"/>
  <c r="U343" i="2"/>
  <c r="U597" i="2"/>
  <c r="U568" i="2"/>
  <c r="U707" i="2"/>
  <c r="U716" i="2"/>
  <c r="U164" i="2"/>
  <c r="U469" i="2"/>
  <c r="U459" i="2"/>
  <c r="U683" i="2"/>
  <c r="U564" i="2"/>
  <c r="U366" i="2"/>
  <c r="U275" i="2"/>
  <c r="T109" i="3" s="1"/>
  <c r="U613" i="2"/>
  <c r="U602" i="2"/>
  <c r="U579" i="2"/>
  <c r="U120" i="2"/>
  <c r="U507" i="2"/>
  <c r="U578" i="2"/>
  <c r="U511" i="2"/>
  <c r="U116" i="2"/>
  <c r="U710" i="2"/>
  <c r="U472" i="2"/>
  <c r="U311" i="2"/>
  <c r="U203" i="2"/>
  <c r="U615" i="2"/>
  <c r="U588" i="2"/>
  <c r="U102" i="2"/>
  <c r="U512" i="2"/>
  <c r="U420" i="2"/>
  <c r="U391" i="2"/>
  <c r="U438" i="2"/>
  <c r="U731" i="2"/>
  <c r="U534" i="2"/>
  <c r="T116" i="3" s="1"/>
  <c r="U250" i="2"/>
  <c r="U668" i="2"/>
  <c r="U115" i="2"/>
  <c r="U218" i="2"/>
  <c r="U651" i="2"/>
  <c r="U309" i="2"/>
  <c r="U565" i="2"/>
  <c r="U467" i="2"/>
  <c r="U38" i="2"/>
  <c r="U655" i="2"/>
  <c r="U674" i="2"/>
  <c r="U445" i="2"/>
  <c r="U701" i="2"/>
  <c r="U146" i="2"/>
  <c r="U345" i="2"/>
  <c r="U427" i="2"/>
  <c r="U522" i="2"/>
  <c r="U473" i="2"/>
  <c r="U477" i="2"/>
  <c r="U715" i="2"/>
  <c r="U680" i="2"/>
  <c r="U160" i="2"/>
  <c r="U422" i="2"/>
  <c r="U134" i="2"/>
  <c r="U586" i="2"/>
  <c r="U60" i="2"/>
  <c r="U42" i="2"/>
  <c r="U78" i="2"/>
  <c r="U554" i="2"/>
  <c r="U399" i="2"/>
  <c r="U295" i="2"/>
  <c r="U285" i="2"/>
  <c r="U669" i="2"/>
  <c r="U194" i="2"/>
  <c r="U278" i="2"/>
  <c r="U489" i="2"/>
  <c r="U689" i="2"/>
  <c r="U269" i="2"/>
  <c r="U161" i="2"/>
  <c r="U367" i="2"/>
  <c r="U633" i="2"/>
  <c r="U304" i="2"/>
  <c r="U139" i="2"/>
  <c r="U282" i="2"/>
  <c r="U538" i="2"/>
  <c r="U601" i="2"/>
  <c r="T120" i="3" s="1"/>
  <c r="U51" i="2"/>
  <c r="U645" i="2"/>
  <c r="U439" i="2"/>
  <c r="U575" i="2"/>
  <c r="U406" i="2"/>
  <c r="U724" i="2"/>
  <c r="U210" i="2"/>
  <c r="U727" i="2"/>
  <c r="U205" i="2"/>
  <c r="U383" i="2"/>
  <c r="U334" i="2"/>
  <c r="U428" i="2"/>
  <c r="U231" i="2"/>
  <c r="U208" i="2"/>
  <c r="U676" i="2"/>
  <c r="U675" i="2"/>
  <c r="U145" i="2"/>
  <c r="U648" i="2"/>
  <c r="U536" i="2"/>
  <c r="U700" i="2"/>
  <c r="U684" i="2"/>
  <c r="U195" i="2"/>
  <c r="U713" i="2"/>
  <c r="U65" i="2"/>
  <c r="U548" i="2"/>
  <c r="U336" i="2"/>
  <c r="U288" i="2"/>
  <c r="U64" i="2"/>
  <c r="U526" i="2"/>
  <c r="U28" i="2"/>
  <c r="U555" i="2"/>
  <c r="U347" i="2"/>
  <c r="U401" i="2"/>
  <c r="U626" i="2"/>
  <c r="U464" i="2"/>
  <c r="U649" i="2"/>
  <c r="U703" i="2"/>
  <c r="U303" i="2"/>
  <c r="U81" i="2"/>
  <c r="U228" i="2"/>
  <c r="U212" i="2"/>
  <c r="U289" i="2"/>
  <c r="U711" i="2"/>
  <c r="U481" i="2"/>
  <c r="U732" i="2"/>
  <c r="U520" i="2"/>
  <c r="U650" i="2"/>
  <c r="U180" i="2"/>
  <c r="U570" i="2"/>
  <c r="U169" i="2"/>
  <c r="U627" i="2"/>
  <c r="U239" i="2"/>
  <c r="U705" i="2"/>
  <c r="U666" i="2"/>
  <c r="U506" i="2"/>
  <c r="U642" i="2"/>
  <c r="U517" i="2"/>
  <c r="U451" i="2"/>
  <c r="T112" i="3" s="1"/>
  <c r="U478" i="2"/>
  <c r="U359" i="2"/>
  <c r="U695" i="2"/>
  <c r="U137" i="2"/>
  <c r="U379" i="2"/>
  <c r="U327" i="2"/>
  <c r="U530" i="2"/>
  <c r="U117" i="2"/>
  <c r="U265" i="2"/>
  <c r="U294" i="2"/>
  <c r="U460" i="2"/>
  <c r="U457" i="2"/>
  <c r="U556" i="2"/>
  <c r="U417" i="2"/>
  <c r="U561" i="2"/>
  <c r="T117" i="3" s="1"/>
  <c r="U709" i="2"/>
  <c r="U661" i="2"/>
  <c r="U377" i="2"/>
  <c r="U220" i="2"/>
  <c r="U286" i="2"/>
  <c r="U574" i="2"/>
  <c r="U163" i="2"/>
  <c r="U593" i="2"/>
  <c r="U543" i="2"/>
  <c r="U296" i="2"/>
  <c r="U449" i="2"/>
  <c r="U374" i="2"/>
  <c r="U685" i="2"/>
  <c r="U653" i="2"/>
  <c r="T122" i="3" s="1"/>
  <c r="U487" i="2"/>
  <c r="U617" i="2"/>
  <c r="U562" i="2"/>
  <c r="U557" i="2"/>
  <c r="U440" i="2"/>
  <c r="U581" i="2"/>
  <c r="U726" i="2"/>
  <c r="U370" i="2"/>
  <c r="U693" i="2"/>
  <c r="U271" i="2"/>
  <c r="U679" i="2"/>
  <c r="U639" i="2"/>
  <c r="U704" i="2"/>
  <c r="U411" i="2"/>
  <c r="U662" i="2"/>
  <c r="U692" i="2"/>
  <c r="U550" i="2"/>
  <c r="U690" i="2"/>
  <c r="U632" i="2"/>
  <c r="U646" i="2"/>
  <c r="U663" i="2"/>
  <c r="U502" i="2"/>
  <c r="U677" i="2"/>
  <c r="T123" i="3" s="1"/>
  <c r="U723" i="2"/>
  <c r="U572" i="2"/>
  <c r="U691" i="2"/>
  <c r="U687" i="2"/>
  <c r="U696" i="2"/>
  <c r="U722" i="2"/>
  <c r="U708" i="2"/>
  <c r="U730" i="2"/>
  <c r="U682" i="2"/>
  <c r="U656" i="2"/>
  <c r="U717" i="2"/>
  <c r="T610" i="2"/>
  <c r="T524" i="2"/>
  <c r="T513" i="2"/>
  <c r="T62" i="2"/>
  <c r="T300" i="2"/>
  <c r="T372" i="2"/>
  <c r="T412" i="2"/>
  <c r="T312" i="2"/>
  <c r="T547" i="2"/>
  <c r="T531" i="2"/>
  <c r="T226" i="2"/>
  <c r="T455" i="2"/>
  <c r="T103" i="2"/>
  <c r="T671" i="2"/>
  <c r="T118" i="2"/>
  <c r="T393" i="2"/>
  <c r="T540" i="2"/>
  <c r="T598" i="2"/>
  <c r="T380" i="2"/>
  <c r="T59" i="2"/>
  <c r="T448" i="2"/>
  <c r="T348" i="2"/>
  <c r="T495" i="2"/>
  <c r="T215" i="2"/>
  <c r="T566" i="2"/>
  <c r="T90" i="2"/>
  <c r="T277" i="2"/>
  <c r="T241" i="2"/>
  <c r="S83" i="3" s="1"/>
  <c r="T450" i="2"/>
  <c r="T621" i="2"/>
  <c r="T89" i="2"/>
  <c r="T585" i="2"/>
  <c r="T654" i="2"/>
  <c r="T3" i="2"/>
  <c r="T337" i="2"/>
  <c r="T72" i="2"/>
  <c r="T444" i="2"/>
  <c r="T157" i="2"/>
  <c r="T75" i="2"/>
  <c r="T667" i="2"/>
  <c r="T202" i="2"/>
  <c r="T378" i="2"/>
  <c r="T63" i="2"/>
  <c r="T130" i="2"/>
  <c r="S46" i="3" s="1"/>
  <c r="T528" i="2"/>
  <c r="T373" i="2"/>
  <c r="T589" i="2"/>
  <c r="T185" i="2"/>
  <c r="T224" i="2"/>
  <c r="T325" i="2"/>
  <c r="T476" i="2"/>
  <c r="T167" i="2"/>
  <c r="S82" i="3" s="1"/>
  <c r="T268" i="2"/>
  <c r="T413" i="2"/>
  <c r="T394" i="2"/>
  <c r="T84" i="2"/>
  <c r="T242" i="2"/>
  <c r="T492" i="2"/>
  <c r="T352" i="2"/>
  <c r="T126" i="2"/>
  <c r="T344" i="2"/>
  <c r="T516" i="2"/>
  <c r="T258" i="2"/>
  <c r="T255" i="2"/>
  <c r="T97" i="2"/>
  <c r="T119" i="2"/>
  <c r="T307" i="2"/>
  <c r="T426" i="2"/>
  <c r="T354" i="2"/>
  <c r="T404" i="2"/>
  <c r="T386" i="2"/>
  <c r="T217" i="2"/>
  <c r="T82" i="2"/>
  <c r="T132" i="2"/>
  <c r="T93" i="2"/>
  <c r="T264" i="2"/>
  <c r="T41" i="2"/>
  <c r="T181" i="2"/>
  <c r="T584" i="2"/>
  <c r="T456" i="2"/>
  <c r="T475" i="2"/>
  <c r="T400" i="2"/>
  <c r="T252" i="2"/>
  <c r="T314" i="2"/>
  <c r="T416" i="2"/>
  <c r="T92" i="2"/>
  <c r="T329" i="2"/>
  <c r="T247" i="2"/>
  <c r="T238" i="2"/>
  <c r="T68" i="2"/>
  <c r="T447" i="2"/>
  <c r="T67" i="2"/>
  <c r="T213" i="2"/>
  <c r="T230" i="2"/>
  <c r="T608" i="2"/>
  <c r="T591" i="2"/>
  <c r="T371" i="2"/>
  <c r="T483" i="2"/>
  <c r="T69" i="2"/>
  <c r="T50" i="2"/>
  <c r="T111" i="2"/>
  <c r="T237" i="2"/>
  <c r="T43" i="2"/>
  <c r="T22" i="2"/>
  <c r="T151" i="2"/>
  <c r="T349" i="2"/>
  <c r="T616" i="2"/>
  <c r="T98" i="2"/>
  <c r="S12" i="3" s="1"/>
  <c r="T465" i="2"/>
  <c r="S114" i="3" s="1"/>
  <c r="T351" i="2"/>
  <c r="S85" i="3" s="1"/>
  <c r="T14" i="2"/>
  <c r="T45" i="2"/>
  <c r="T454" i="2"/>
  <c r="T244" i="2"/>
  <c r="T37" i="2"/>
  <c r="T342" i="2"/>
  <c r="T142" i="2"/>
  <c r="T453" i="2"/>
  <c r="T525" i="2"/>
  <c r="T10" i="2"/>
  <c r="T254" i="2"/>
  <c r="T728" i="2"/>
  <c r="T603" i="2"/>
  <c r="T166" i="2"/>
  <c r="T73" i="2"/>
  <c r="T323" i="2"/>
  <c r="T315" i="2"/>
  <c r="T280" i="2"/>
  <c r="T149" i="2"/>
  <c r="T44" i="2"/>
  <c r="T211" i="2"/>
  <c r="T101" i="2"/>
  <c r="T11" i="2"/>
  <c r="T356" i="2"/>
  <c r="T702" i="2"/>
  <c r="S125" i="3" s="1"/>
  <c r="T350" i="2"/>
  <c r="T672" i="2"/>
  <c r="T321" i="2"/>
  <c r="T357" i="2"/>
  <c r="T637" i="2"/>
  <c r="T395" i="2"/>
  <c r="S87" i="3" s="1"/>
  <c r="T331" i="2"/>
  <c r="T611" i="2"/>
  <c r="T232" i="2"/>
  <c r="T61" i="2"/>
  <c r="T544" i="2"/>
  <c r="T408" i="2"/>
  <c r="T339" i="2"/>
  <c r="T320" i="2"/>
  <c r="T168" i="2"/>
  <c r="T340" i="2"/>
  <c r="T20" i="2"/>
  <c r="T313" i="2"/>
  <c r="T458" i="2"/>
  <c r="T39" i="2"/>
  <c r="T535" i="2"/>
  <c r="T290" i="2"/>
  <c r="T493" i="2"/>
  <c r="T125" i="2"/>
  <c r="T281" i="2"/>
  <c r="T720" i="2"/>
  <c r="T243" i="2"/>
  <c r="T221" i="2"/>
  <c r="T533" i="2"/>
  <c r="T32" i="2"/>
  <c r="T510" i="2"/>
  <c r="T634" i="2"/>
  <c r="T170" i="2"/>
  <c r="T498" i="2"/>
  <c r="T229" i="2"/>
  <c r="T273" i="2"/>
  <c r="T499" i="2"/>
  <c r="T297" i="2"/>
  <c r="T571" i="2"/>
  <c r="S118" i="3" s="1"/>
  <c r="T605" i="2"/>
  <c r="T635" i="2"/>
  <c r="T470" i="2"/>
  <c r="T670" i="2"/>
  <c r="T484" i="2"/>
  <c r="T140" i="2"/>
  <c r="T31" i="2"/>
  <c r="T624" i="2"/>
  <c r="T256" i="2"/>
  <c r="T225" i="2"/>
  <c r="T636" i="2"/>
  <c r="T83" i="2"/>
  <c r="T292" i="2"/>
  <c r="T587" i="2"/>
  <c r="T165" i="2"/>
  <c r="T462" i="2"/>
  <c r="T515" i="2"/>
  <c r="T595" i="2"/>
  <c r="T482" i="2"/>
  <c r="T192" i="2"/>
  <c r="T6" i="2"/>
  <c r="T299" i="2"/>
  <c r="T607" i="2"/>
  <c r="T623" i="2"/>
  <c r="T628" i="2"/>
  <c r="T532" i="2"/>
  <c r="T114" i="2"/>
  <c r="T257" i="2"/>
  <c r="T640" i="2"/>
  <c r="T155" i="2"/>
  <c r="T362" i="2"/>
  <c r="S90" i="3" s="1"/>
  <c r="T479" i="2"/>
  <c r="T193" i="2"/>
  <c r="T52" i="2"/>
  <c r="T442" i="2"/>
  <c r="S111" i="3" s="1"/>
  <c r="T54" i="2"/>
  <c r="T135" i="2"/>
  <c r="T496" i="2"/>
  <c r="T490" i="2"/>
  <c r="S89" i="3" s="1"/>
  <c r="T308" i="2"/>
  <c r="T298" i="2"/>
  <c r="T113" i="2"/>
  <c r="T94" i="2"/>
  <c r="T443" i="2"/>
  <c r="T429" i="2"/>
  <c r="T563" i="2"/>
  <c r="T91" i="2"/>
  <c r="T291" i="2"/>
  <c r="T542" i="2"/>
  <c r="T201" i="2"/>
  <c r="T214" i="2"/>
  <c r="T138" i="2"/>
  <c r="T70" i="2"/>
  <c r="T293" i="2"/>
  <c r="T641" i="2"/>
  <c r="T152" i="2"/>
  <c r="T509" i="2"/>
  <c r="T23" i="2"/>
  <c r="T173" i="2"/>
  <c r="T480" i="2"/>
  <c r="T12" i="2"/>
  <c r="T88" i="2"/>
  <c r="T410" i="2"/>
  <c r="T384" i="2"/>
  <c r="T46" i="2"/>
  <c r="T673" i="2"/>
  <c r="T461" i="2"/>
  <c r="T514" i="2"/>
  <c r="T415" i="2"/>
  <c r="T387" i="2"/>
  <c r="T49" i="2"/>
  <c r="T403" i="2"/>
  <c r="T346" i="2"/>
  <c r="T107" i="2"/>
  <c r="T77" i="2"/>
  <c r="T284" i="2"/>
  <c r="T638" i="2"/>
  <c r="T122" i="2"/>
  <c r="T332" i="2"/>
  <c r="T452" i="2"/>
  <c r="T558" i="2"/>
  <c r="T441" i="2"/>
  <c r="T317" i="2"/>
  <c r="T364" i="2"/>
  <c r="T576" i="2"/>
  <c r="T15" i="2"/>
  <c r="T471" i="2"/>
  <c r="T545" i="2"/>
  <c r="T706" i="2"/>
  <c r="T279" i="2"/>
  <c r="T721" i="2"/>
  <c r="T33" i="2"/>
  <c r="T657" i="2"/>
  <c r="T519" i="2"/>
  <c r="T355" i="2"/>
  <c r="S86" i="3" s="1"/>
  <c r="T56" i="2"/>
  <c r="T446" i="2"/>
  <c r="T376" i="2"/>
  <c r="T57" i="2"/>
  <c r="S3" i="3" s="1"/>
  <c r="T430" i="2"/>
  <c r="T418" i="2"/>
  <c r="T396" i="2"/>
  <c r="T402" i="2"/>
  <c r="T405" i="2"/>
  <c r="T474" i="2"/>
  <c r="T365" i="2"/>
  <c r="T497" i="2"/>
  <c r="T353" i="2"/>
  <c r="T234" i="2"/>
  <c r="T508" i="2"/>
  <c r="T407" i="2"/>
  <c r="T85" i="2"/>
  <c r="T253" i="2"/>
  <c r="T198" i="2"/>
  <c r="T233" i="2"/>
  <c r="T190" i="2"/>
  <c r="T537" i="2"/>
  <c r="T223" i="2"/>
  <c r="T630" i="2"/>
  <c r="T95" i="2"/>
  <c r="T183" i="2"/>
  <c r="T328" i="2"/>
  <c r="T4" i="2"/>
  <c r="T647" i="2"/>
  <c r="T206" i="2"/>
  <c r="T110" i="2"/>
  <c r="T171" i="2"/>
  <c r="T55" i="2"/>
  <c r="T276" i="2"/>
  <c r="T488" i="2"/>
  <c r="T182" i="2"/>
  <c r="T177" i="2"/>
  <c r="T270" i="2"/>
  <c r="T388" i="2"/>
  <c r="T162" i="2"/>
  <c r="T86" i="2"/>
  <c r="T248" i="2"/>
  <c r="S41" i="3" s="1"/>
  <c r="T631" i="2"/>
  <c r="T397" i="2"/>
  <c r="T622" i="2"/>
  <c r="T500" i="2"/>
  <c r="T505" i="2"/>
  <c r="T573" i="2"/>
  <c r="T582" i="2"/>
  <c r="T131" i="2"/>
  <c r="T263" i="2"/>
  <c r="T187" i="2"/>
  <c r="T141" i="2"/>
  <c r="T363" i="2"/>
  <c r="T381" i="2"/>
  <c r="T156" i="2"/>
  <c r="T463" i="2"/>
  <c r="T245" i="2"/>
  <c r="T330" i="2"/>
  <c r="T249" i="2"/>
  <c r="T306" i="2"/>
  <c r="T437" i="2"/>
  <c r="T79" i="2"/>
  <c r="T604" i="2"/>
  <c r="T227" i="2"/>
  <c r="T360" i="2"/>
  <c r="T197" i="2"/>
  <c r="T287" i="2"/>
  <c r="T204" i="2"/>
  <c r="T123" i="2"/>
  <c r="T136" i="2"/>
  <c r="T718" i="2"/>
  <c r="T5" i="2"/>
  <c r="T191" i="2"/>
  <c r="T375" i="2"/>
  <c r="T259" i="2"/>
  <c r="T664" i="2"/>
  <c r="T124" i="2"/>
  <c r="T100" i="2"/>
  <c r="T150" i="2"/>
  <c r="T34" i="2"/>
  <c r="T36" i="2"/>
  <c r="T9" i="2"/>
  <c r="T577" i="2"/>
  <c r="T560" i="2"/>
  <c r="T594" i="2"/>
  <c r="T66" i="2"/>
  <c r="T106" i="2"/>
  <c r="T369" i="2"/>
  <c r="T147" i="2"/>
  <c r="T620" i="2"/>
  <c r="T40" i="2"/>
  <c r="T219" i="2"/>
  <c r="T18" i="2"/>
  <c r="T35" i="2"/>
  <c r="T518" i="2"/>
  <c r="T175" i="2"/>
  <c r="T434" i="2"/>
  <c r="T694" i="2"/>
  <c r="T539" i="2"/>
  <c r="T567" i="2"/>
  <c r="T665" i="2"/>
  <c r="T283" i="2"/>
  <c r="T189" i="2"/>
  <c r="T148" i="2"/>
  <c r="T551" i="2"/>
  <c r="T199" i="2"/>
  <c r="S9" i="3" s="1"/>
  <c r="T128" i="2"/>
  <c r="T7" i="2"/>
  <c r="T614" i="2"/>
  <c r="T361" i="2"/>
  <c r="T2" i="2"/>
  <c r="T121" i="2"/>
  <c r="T316" i="2"/>
  <c r="T485" i="2"/>
  <c r="T305" i="2"/>
  <c r="T609" i="2"/>
  <c r="S91" i="3" s="1"/>
  <c r="T688" i="2"/>
  <c r="T368" i="2"/>
  <c r="T260" i="2"/>
  <c r="T105" i="2"/>
  <c r="T338" i="2"/>
  <c r="T266" i="2"/>
  <c r="T240" i="2"/>
  <c r="T58" i="2"/>
  <c r="T529" i="2"/>
  <c r="T262" i="2"/>
  <c r="T143" i="2"/>
  <c r="T590" i="2"/>
  <c r="T30" i="2"/>
  <c r="T108" i="2"/>
  <c r="T13" i="2"/>
  <c r="S40" i="3" s="1"/>
  <c r="T618" i="2"/>
  <c r="T216" i="2"/>
  <c r="T188" i="2"/>
  <c r="T504" i="2"/>
  <c r="T104" i="2"/>
  <c r="T599" i="2"/>
  <c r="T341" i="2"/>
  <c r="T178" i="2"/>
  <c r="T186" i="2"/>
  <c r="T382" i="2"/>
  <c r="T267" i="2"/>
  <c r="T541" i="2"/>
  <c r="T17" i="2"/>
  <c r="T76" i="2"/>
  <c r="T153" i="2"/>
  <c r="T652" i="2"/>
  <c r="T209" i="2"/>
  <c r="T486" i="2"/>
  <c r="T644" i="2"/>
  <c r="T333" i="2"/>
  <c r="T552" i="2"/>
  <c r="T47" i="2"/>
  <c r="T699" i="2"/>
  <c r="T466" i="2"/>
  <c r="T179" i="2"/>
  <c r="T158" i="2"/>
  <c r="T26" i="2"/>
  <c r="T251" i="2"/>
  <c r="T501" i="2"/>
  <c r="T592" i="2"/>
  <c r="T27" i="2"/>
  <c r="T272" i="2"/>
  <c r="T96" i="2"/>
  <c r="T659" i="2"/>
  <c r="T235" i="2"/>
  <c r="T583" i="2"/>
  <c r="T326" i="2"/>
  <c r="T686" i="2"/>
  <c r="T246" i="2"/>
  <c r="T729" i="2"/>
  <c r="T546" i="2"/>
  <c r="T414" i="2"/>
  <c r="T176" i="2"/>
  <c r="T318" i="2"/>
  <c r="T425" i="2"/>
  <c r="T129" i="2"/>
  <c r="T133" i="2"/>
  <c r="T80" i="2"/>
  <c r="T494" i="2"/>
  <c r="T19" i="2"/>
  <c r="T71" i="2"/>
  <c r="T261" i="2"/>
  <c r="T421" i="2"/>
  <c r="T553" i="2"/>
  <c r="T29" i="2"/>
  <c r="T606" i="2"/>
  <c r="T207" i="2"/>
  <c r="T419" i="2"/>
  <c r="T549" i="2"/>
  <c r="T658" i="2"/>
  <c r="T53" i="2"/>
  <c r="T99" i="2"/>
  <c r="T358" i="2"/>
  <c r="T390" i="2"/>
  <c r="T619" i="2"/>
  <c r="T398" i="2"/>
  <c r="T678" i="2"/>
  <c r="T423" i="2"/>
  <c r="T491" i="2"/>
  <c r="S115" i="3" s="1"/>
  <c r="T612" i="2"/>
  <c r="S121" i="3" s="1"/>
  <c r="T697" i="2"/>
  <c r="T719" i="2"/>
  <c r="T310" i="2"/>
  <c r="T8" i="2"/>
  <c r="S2" i="3" s="1"/>
  <c r="T725" i="2"/>
  <c r="T433" i="2"/>
  <c r="T698" i="2"/>
  <c r="T681" i="2"/>
  <c r="T112" i="2"/>
  <c r="T144" i="2"/>
  <c r="T643" i="2"/>
  <c r="T385" i="2"/>
  <c r="T87" i="2"/>
  <c r="T222" i="2"/>
  <c r="T322" i="2"/>
  <c r="T196" i="2"/>
  <c r="T174" i="2"/>
  <c r="T109" i="2"/>
  <c r="T389" i="2"/>
  <c r="T16" i="2"/>
  <c r="T409" i="2"/>
  <c r="T660" i="2"/>
  <c r="T523" i="2"/>
  <c r="T21" i="2"/>
  <c r="T527" i="2"/>
  <c r="T172" i="2"/>
  <c r="T25" i="2"/>
  <c r="T580" i="2"/>
  <c r="T714" i="2"/>
  <c r="T436" i="2"/>
  <c r="T625" i="2"/>
  <c r="T184" i="2"/>
  <c r="T569" i="2"/>
  <c r="T521" i="2"/>
  <c r="T712" i="2"/>
  <c r="T159" i="2"/>
  <c r="T392" i="2"/>
  <c r="T335" i="2"/>
  <c r="T503" i="2"/>
  <c r="T200" i="2"/>
  <c r="T274" i="2"/>
  <c r="T629" i="2"/>
  <c r="T596" i="2"/>
  <c r="T468" i="2"/>
  <c r="S98" i="3" s="1"/>
  <c r="T301" i="2"/>
  <c r="T431" i="2"/>
  <c r="T324" i="2"/>
  <c r="T435" i="2"/>
  <c r="T127" i="2"/>
  <c r="T600" i="2"/>
  <c r="T48" i="2"/>
  <c r="T24" i="2"/>
  <c r="T74" i="2"/>
  <c r="T154" i="2"/>
  <c r="T424" i="2"/>
  <c r="T432" i="2"/>
  <c r="T319" i="2"/>
  <c r="T236" i="2"/>
  <c r="T559" i="2"/>
  <c r="T302" i="2"/>
  <c r="T343" i="2"/>
  <c r="T597" i="2"/>
  <c r="T568" i="2"/>
  <c r="T707" i="2"/>
  <c r="T716" i="2"/>
  <c r="T164" i="2"/>
  <c r="T469" i="2"/>
  <c r="T459" i="2"/>
  <c r="T683" i="2"/>
  <c r="T564" i="2"/>
  <c r="T366" i="2"/>
  <c r="T275" i="2"/>
  <c r="S109" i="3" s="1"/>
  <c r="T613" i="2"/>
  <c r="T602" i="2"/>
  <c r="T579" i="2"/>
  <c r="T120" i="2"/>
  <c r="T507" i="2"/>
  <c r="T578" i="2"/>
  <c r="T511" i="2"/>
  <c r="T116" i="2"/>
  <c r="T710" i="2"/>
  <c r="T472" i="2"/>
  <c r="T311" i="2"/>
  <c r="T203" i="2"/>
  <c r="T615" i="2"/>
  <c r="T588" i="2"/>
  <c r="T102" i="2"/>
  <c r="T512" i="2"/>
  <c r="T420" i="2"/>
  <c r="T391" i="2"/>
  <c r="T438" i="2"/>
  <c r="T731" i="2"/>
  <c r="T534" i="2"/>
  <c r="S116" i="3" s="1"/>
  <c r="T250" i="2"/>
  <c r="T668" i="2"/>
  <c r="T115" i="2"/>
  <c r="T218" i="2"/>
  <c r="T651" i="2"/>
  <c r="T309" i="2"/>
  <c r="T565" i="2"/>
  <c r="T467" i="2"/>
  <c r="T38" i="2"/>
  <c r="T655" i="2"/>
  <c r="T674" i="2"/>
  <c r="T445" i="2"/>
  <c r="T701" i="2"/>
  <c r="T146" i="2"/>
  <c r="T345" i="2"/>
  <c r="T427" i="2"/>
  <c r="T522" i="2"/>
  <c r="T473" i="2"/>
  <c r="T477" i="2"/>
  <c r="T715" i="2"/>
  <c r="T680" i="2"/>
  <c r="T160" i="2"/>
  <c r="T422" i="2"/>
  <c r="T134" i="2"/>
  <c r="T586" i="2"/>
  <c r="T60" i="2"/>
  <c r="T42" i="2"/>
  <c r="T78" i="2"/>
  <c r="T554" i="2"/>
  <c r="T399" i="2"/>
  <c r="T295" i="2"/>
  <c r="T285" i="2"/>
  <c r="T669" i="2"/>
  <c r="T194" i="2"/>
  <c r="T278" i="2"/>
  <c r="T489" i="2"/>
  <c r="T689" i="2"/>
  <c r="T269" i="2"/>
  <c r="T161" i="2"/>
  <c r="T367" i="2"/>
  <c r="T633" i="2"/>
  <c r="T304" i="2"/>
  <c r="T139" i="2"/>
  <c r="T282" i="2"/>
  <c r="T538" i="2"/>
  <c r="T601" i="2"/>
  <c r="S120" i="3" s="1"/>
  <c r="T51" i="2"/>
  <c r="T645" i="2"/>
  <c r="T439" i="2"/>
  <c r="T575" i="2"/>
  <c r="T406" i="2"/>
  <c r="T724" i="2"/>
  <c r="T210" i="2"/>
  <c r="T727" i="2"/>
  <c r="T205" i="2"/>
  <c r="T383" i="2"/>
  <c r="T334" i="2"/>
  <c r="T428" i="2"/>
  <c r="T231" i="2"/>
  <c r="T208" i="2"/>
  <c r="T676" i="2"/>
  <c r="T675" i="2"/>
  <c r="T145" i="2"/>
  <c r="T648" i="2"/>
  <c r="T536" i="2"/>
  <c r="T700" i="2"/>
  <c r="T684" i="2"/>
  <c r="T195" i="2"/>
  <c r="T713" i="2"/>
  <c r="T65" i="2"/>
  <c r="T548" i="2"/>
  <c r="T336" i="2"/>
  <c r="T288" i="2"/>
  <c r="T64" i="2"/>
  <c r="T526" i="2"/>
  <c r="T28" i="2"/>
  <c r="T555" i="2"/>
  <c r="T347" i="2"/>
  <c r="T401" i="2"/>
  <c r="T626" i="2"/>
  <c r="T464" i="2"/>
  <c r="T649" i="2"/>
  <c r="T703" i="2"/>
  <c r="T303" i="2"/>
  <c r="T81" i="2"/>
  <c r="T228" i="2"/>
  <c r="T212" i="2"/>
  <c r="T289" i="2"/>
  <c r="T711" i="2"/>
  <c r="T481" i="2"/>
  <c r="T732" i="2"/>
  <c r="T520" i="2"/>
  <c r="T650" i="2"/>
  <c r="T180" i="2"/>
  <c r="T570" i="2"/>
  <c r="T169" i="2"/>
  <c r="T627" i="2"/>
  <c r="T239" i="2"/>
  <c r="T705" i="2"/>
  <c r="T666" i="2"/>
  <c r="T506" i="2"/>
  <c r="T642" i="2"/>
  <c r="T517" i="2"/>
  <c r="T451" i="2"/>
  <c r="S112" i="3" s="1"/>
  <c r="T478" i="2"/>
  <c r="T359" i="2"/>
  <c r="T695" i="2"/>
  <c r="T137" i="2"/>
  <c r="T379" i="2"/>
  <c r="T327" i="2"/>
  <c r="T530" i="2"/>
  <c r="T117" i="2"/>
  <c r="T265" i="2"/>
  <c r="T294" i="2"/>
  <c r="T460" i="2"/>
  <c r="T457" i="2"/>
  <c r="T556" i="2"/>
  <c r="T417" i="2"/>
  <c r="T561" i="2"/>
  <c r="S117" i="3" s="1"/>
  <c r="T709" i="2"/>
  <c r="T661" i="2"/>
  <c r="T377" i="2"/>
  <c r="T220" i="2"/>
  <c r="T286" i="2"/>
  <c r="T574" i="2"/>
  <c r="T163" i="2"/>
  <c r="T593" i="2"/>
  <c r="T543" i="2"/>
  <c r="T296" i="2"/>
  <c r="T449" i="2"/>
  <c r="T374" i="2"/>
  <c r="T685" i="2"/>
  <c r="T653" i="2"/>
  <c r="S122" i="3" s="1"/>
  <c r="T487" i="2"/>
  <c r="T617" i="2"/>
  <c r="T562" i="2"/>
  <c r="T557" i="2"/>
  <c r="T440" i="2"/>
  <c r="T581" i="2"/>
  <c r="T726" i="2"/>
  <c r="T370" i="2"/>
  <c r="T693" i="2"/>
  <c r="T271" i="2"/>
  <c r="T679" i="2"/>
  <c r="T639" i="2"/>
  <c r="T704" i="2"/>
  <c r="T411" i="2"/>
  <c r="T662" i="2"/>
  <c r="T692" i="2"/>
  <c r="T550" i="2"/>
  <c r="T690" i="2"/>
  <c r="T632" i="2"/>
  <c r="T646" i="2"/>
  <c r="T663" i="2"/>
  <c r="T502" i="2"/>
  <c r="T677" i="2"/>
  <c r="S123" i="3" s="1"/>
  <c r="T723" i="2"/>
  <c r="T572" i="2"/>
  <c r="T691" i="2"/>
  <c r="T687" i="2"/>
  <c r="T696" i="2"/>
  <c r="T722" i="2"/>
  <c r="T708" i="2"/>
  <c r="T730" i="2"/>
  <c r="T682" i="2"/>
  <c r="T656" i="2"/>
  <c r="T717" i="2"/>
  <c r="S610" i="2"/>
  <c r="S524" i="2"/>
  <c r="S513" i="2"/>
  <c r="S62" i="2"/>
  <c r="S300" i="2"/>
  <c r="S372" i="2"/>
  <c r="S412" i="2"/>
  <c r="S312" i="2"/>
  <c r="S547" i="2"/>
  <c r="S531" i="2"/>
  <c r="S226" i="2"/>
  <c r="S455" i="2"/>
  <c r="S103" i="2"/>
  <c r="S671" i="2"/>
  <c r="S118" i="2"/>
  <c r="S393" i="2"/>
  <c r="S540" i="2"/>
  <c r="S598" i="2"/>
  <c r="S380" i="2"/>
  <c r="S59" i="2"/>
  <c r="S448" i="2"/>
  <c r="S348" i="2"/>
  <c r="S495" i="2"/>
  <c r="S215" i="2"/>
  <c r="S566" i="2"/>
  <c r="S90" i="2"/>
  <c r="S277" i="2"/>
  <c r="S241" i="2"/>
  <c r="R83" i="3" s="1"/>
  <c r="S450" i="2"/>
  <c r="S621" i="2"/>
  <c r="S89" i="2"/>
  <c r="S585" i="2"/>
  <c r="S654" i="2"/>
  <c r="S3" i="2"/>
  <c r="S337" i="2"/>
  <c r="S72" i="2"/>
  <c r="S444" i="2"/>
  <c r="S157" i="2"/>
  <c r="S75" i="2"/>
  <c r="S667" i="2"/>
  <c r="S202" i="2"/>
  <c r="S378" i="2"/>
  <c r="S63" i="2"/>
  <c r="S130" i="2"/>
  <c r="R46" i="3" s="1"/>
  <c r="S528" i="2"/>
  <c r="S373" i="2"/>
  <c r="S589" i="2"/>
  <c r="S185" i="2"/>
  <c r="S224" i="2"/>
  <c r="S325" i="2"/>
  <c r="S476" i="2"/>
  <c r="S167" i="2"/>
  <c r="R82" i="3" s="1"/>
  <c r="S268" i="2"/>
  <c r="S413" i="2"/>
  <c r="S394" i="2"/>
  <c r="S84" i="2"/>
  <c r="S242" i="2"/>
  <c r="S492" i="2"/>
  <c r="S352" i="2"/>
  <c r="S126" i="2"/>
  <c r="S344" i="2"/>
  <c r="S516" i="2"/>
  <c r="S258" i="2"/>
  <c r="S255" i="2"/>
  <c r="S97" i="2"/>
  <c r="S119" i="2"/>
  <c r="S307" i="2"/>
  <c r="S426" i="2"/>
  <c r="S354" i="2"/>
  <c r="S404" i="2"/>
  <c r="S386" i="2"/>
  <c r="S217" i="2"/>
  <c r="S82" i="2"/>
  <c r="S132" i="2"/>
  <c r="S93" i="2"/>
  <c r="S264" i="2"/>
  <c r="S41" i="2"/>
  <c r="S181" i="2"/>
  <c r="S584" i="2"/>
  <c r="S456" i="2"/>
  <c r="S475" i="2"/>
  <c r="S400" i="2"/>
  <c r="S252" i="2"/>
  <c r="S314" i="2"/>
  <c r="S416" i="2"/>
  <c r="S92" i="2"/>
  <c r="S329" i="2"/>
  <c r="S247" i="2"/>
  <c r="S238" i="2"/>
  <c r="S68" i="2"/>
  <c r="S447" i="2"/>
  <c r="S67" i="2"/>
  <c r="S213" i="2"/>
  <c r="S230" i="2"/>
  <c r="S608" i="2"/>
  <c r="S591" i="2"/>
  <c r="S371" i="2"/>
  <c r="S483" i="2"/>
  <c r="S69" i="2"/>
  <c r="S50" i="2"/>
  <c r="S111" i="2"/>
  <c r="S237" i="2"/>
  <c r="S43" i="2"/>
  <c r="S22" i="2"/>
  <c r="S151" i="2"/>
  <c r="S349" i="2"/>
  <c r="S616" i="2"/>
  <c r="S98" i="2"/>
  <c r="R12" i="3" s="1"/>
  <c r="S465" i="2"/>
  <c r="R114" i="3" s="1"/>
  <c r="S351" i="2"/>
  <c r="R85" i="3" s="1"/>
  <c r="S14" i="2"/>
  <c r="S45" i="2"/>
  <c r="S454" i="2"/>
  <c r="S244" i="2"/>
  <c r="S37" i="2"/>
  <c r="S342" i="2"/>
  <c r="S142" i="2"/>
  <c r="S453" i="2"/>
  <c r="S525" i="2"/>
  <c r="S10" i="2"/>
  <c r="S254" i="2"/>
  <c r="S728" i="2"/>
  <c r="S603" i="2"/>
  <c r="S166" i="2"/>
  <c r="S73" i="2"/>
  <c r="S323" i="2"/>
  <c r="S315" i="2"/>
  <c r="S280" i="2"/>
  <c r="S149" i="2"/>
  <c r="S44" i="2"/>
  <c r="S211" i="2"/>
  <c r="S101" i="2"/>
  <c r="S11" i="2"/>
  <c r="S356" i="2"/>
  <c r="S702" i="2"/>
  <c r="R125" i="3" s="1"/>
  <c r="S350" i="2"/>
  <c r="S672" i="2"/>
  <c r="S321" i="2"/>
  <c r="S357" i="2"/>
  <c r="S637" i="2"/>
  <c r="S395" i="2"/>
  <c r="R87" i="3" s="1"/>
  <c r="S331" i="2"/>
  <c r="S611" i="2"/>
  <c r="S232" i="2"/>
  <c r="S61" i="2"/>
  <c r="S544" i="2"/>
  <c r="S408" i="2"/>
  <c r="S339" i="2"/>
  <c r="S320" i="2"/>
  <c r="S168" i="2"/>
  <c r="S340" i="2"/>
  <c r="S20" i="2"/>
  <c r="S313" i="2"/>
  <c r="S458" i="2"/>
  <c r="S39" i="2"/>
  <c r="S535" i="2"/>
  <c r="S290" i="2"/>
  <c r="S493" i="2"/>
  <c r="S125" i="2"/>
  <c r="S281" i="2"/>
  <c r="S720" i="2"/>
  <c r="S243" i="2"/>
  <c r="S221" i="2"/>
  <c r="S533" i="2"/>
  <c r="S32" i="2"/>
  <c r="S510" i="2"/>
  <c r="S634" i="2"/>
  <c r="S170" i="2"/>
  <c r="S498" i="2"/>
  <c r="S229" i="2"/>
  <c r="S273" i="2"/>
  <c r="S499" i="2"/>
  <c r="S297" i="2"/>
  <c r="S571" i="2"/>
  <c r="R118" i="3" s="1"/>
  <c r="S605" i="2"/>
  <c r="S635" i="2"/>
  <c r="S470" i="2"/>
  <c r="S670" i="2"/>
  <c r="S484" i="2"/>
  <c r="S140" i="2"/>
  <c r="S31" i="2"/>
  <c r="S624" i="2"/>
  <c r="S256" i="2"/>
  <c r="S225" i="2"/>
  <c r="S636" i="2"/>
  <c r="S83" i="2"/>
  <c r="S292" i="2"/>
  <c r="S587" i="2"/>
  <c r="S165" i="2"/>
  <c r="S462" i="2"/>
  <c r="S515" i="2"/>
  <c r="S595" i="2"/>
  <c r="S482" i="2"/>
  <c r="S192" i="2"/>
  <c r="S6" i="2"/>
  <c r="S299" i="2"/>
  <c r="S607" i="2"/>
  <c r="S623" i="2"/>
  <c r="S628" i="2"/>
  <c r="S532" i="2"/>
  <c r="S114" i="2"/>
  <c r="S257" i="2"/>
  <c r="S640" i="2"/>
  <c r="S155" i="2"/>
  <c r="S362" i="2"/>
  <c r="R90" i="3" s="1"/>
  <c r="S479" i="2"/>
  <c r="S193" i="2"/>
  <c r="S52" i="2"/>
  <c r="S442" i="2"/>
  <c r="R111" i="3" s="1"/>
  <c r="S54" i="2"/>
  <c r="S135" i="2"/>
  <c r="S496" i="2"/>
  <c r="S490" i="2"/>
  <c r="R89" i="3" s="1"/>
  <c r="S308" i="2"/>
  <c r="S298" i="2"/>
  <c r="S113" i="2"/>
  <c r="S94" i="2"/>
  <c r="S443" i="2"/>
  <c r="S429" i="2"/>
  <c r="S563" i="2"/>
  <c r="S91" i="2"/>
  <c r="S291" i="2"/>
  <c r="S542" i="2"/>
  <c r="S201" i="2"/>
  <c r="S214" i="2"/>
  <c r="S138" i="2"/>
  <c r="S70" i="2"/>
  <c r="S293" i="2"/>
  <c r="S641" i="2"/>
  <c r="S152" i="2"/>
  <c r="S509" i="2"/>
  <c r="S23" i="2"/>
  <c r="S173" i="2"/>
  <c r="S480" i="2"/>
  <c r="S12" i="2"/>
  <c r="S88" i="2"/>
  <c r="S410" i="2"/>
  <c r="S384" i="2"/>
  <c r="S46" i="2"/>
  <c r="S673" i="2"/>
  <c r="S461" i="2"/>
  <c r="S514" i="2"/>
  <c r="S415" i="2"/>
  <c r="S387" i="2"/>
  <c r="S49" i="2"/>
  <c r="S403" i="2"/>
  <c r="S346" i="2"/>
  <c r="S107" i="2"/>
  <c r="S77" i="2"/>
  <c r="S284" i="2"/>
  <c r="S638" i="2"/>
  <c r="S122" i="2"/>
  <c r="S332" i="2"/>
  <c r="S452" i="2"/>
  <c r="S558" i="2"/>
  <c r="S441" i="2"/>
  <c r="S317" i="2"/>
  <c r="S364" i="2"/>
  <c r="S576" i="2"/>
  <c r="S15" i="2"/>
  <c r="S471" i="2"/>
  <c r="S545" i="2"/>
  <c r="S706" i="2"/>
  <c r="S279" i="2"/>
  <c r="S721" i="2"/>
  <c r="S33" i="2"/>
  <c r="S657" i="2"/>
  <c r="S519" i="2"/>
  <c r="S355" i="2"/>
  <c r="R86" i="3" s="1"/>
  <c r="S56" i="2"/>
  <c r="S446" i="2"/>
  <c r="S376" i="2"/>
  <c r="S57" i="2"/>
  <c r="R3" i="3" s="1"/>
  <c r="S430" i="2"/>
  <c r="S418" i="2"/>
  <c r="S396" i="2"/>
  <c r="S402" i="2"/>
  <c r="S405" i="2"/>
  <c r="S474" i="2"/>
  <c r="S365" i="2"/>
  <c r="S497" i="2"/>
  <c r="S353" i="2"/>
  <c r="S234" i="2"/>
  <c r="S508" i="2"/>
  <c r="S407" i="2"/>
  <c r="S85" i="2"/>
  <c r="S253" i="2"/>
  <c r="S198" i="2"/>
  <c r="S233" i="2"/>
  <c r="S190" i="2"/>
  <c r="S537" i="2"/>
  <c r="S223" i="2"/>
  <c r="S630" i="2"/>
  <c r="S95" i="2"/>
  <c r="S183" i="2"/>
  <c r="S328" i="2"/>
  <c r="S4" i="2"/>
  <c r="S647" i="2"/>
  <c r="S206" i="2"/>
  <c r="S110" i="2"/>
  <c r="S171" i="2"/>
  <c r="S55" i="2"/>
  <c r="S276" i="2"/>
  <c r="S488" i="2"/>
  <c r="S182" i="2"/>
  <c r="S177" i="2"/>
  <c r="S270" i="2"/>
  <c r="S388" i="2"/>
  <c r="S162" i="2"/>
  <c r="S86" i="2"/>
  <c r="S248" i="2"/>
  <c r="R41" i="3" s="1"/>
  <c r="S631" i="2"/>
  <c r="S397" i="2"/>
  <c r="S622" i="2"/>
  <c r="S500" i="2"/>
  <c r="S505" i="2"/>
  <c r="S573" i="2"/>
  <c r="S582" i="2"/>
  <c r="S131" i="2"/>
  <c r="S263" i="2"/>
  <c r="S187" i="2"/>
  <c r="S141" i="2"/>
  <c r="S363" i="2"/>
  <c r="S381" i="2"/>
  <c r="S156" i="2"/>
  <c r="S463" i="2"/>
  <c r="S245" i="2"/>
  <c r="S330" i="2"/>
  <c r="S249" i="2"/>
  <c r="S306" i="2"/>
  <c r="S437" i="2"/>
  <c r="S79" i="2"/>
  <c r="S604" i="2"/>
  <c r="S227" i="2"/>
  <c r="S360" i="2"/>
  <c r="S197" i="2"/>
  <c r="S287" i="2"/>
  <c r="S204" i="2"/>
  <c r="S123" i="2"/>
  <c r="S136" i="2"/>
  <c r="S718" i="2"/>
  <c r="S5" i="2"/>
  <c r="S191" i="2"/>
  <c r="S375" i="2"/>
  <c r="S259" i="2"/>
  <c r="S664" i="2"/>
  <c r="S124" i="2"/>
  <c r="S100" i="2"/>
  <c r="S150" i="2"/>
  <c r="S34" i="2"/>
  <c r="S36" i="2"/>
  <c r="S9" i="2"/>
  <c r="S577" i="2"/>
  <c r="S560" i="2"/>
  <c r="S594" i="2"/>
  <c r="S66" i="2"/>
  <c r="S106" i="2"/>
  <c r="S369" i="2"/>
  <c r="S147" i="2"/>
  <c r="S620" i="2"/>
  <c r="S40" i="2"/>
  <c r="S219" i="2"/>
  <c r="S18" i="2"/>
  <c r="S35" i="2"/>
  <c r="S518" i="2"/>
  <c r="S175" i="2"/>
  <c r="S434" i="2"/>
  <c r="S694" i="2"/>
  <c r="S539" i="2"/>
  <c r="S567" i="2"/>
  <c r="S665" i="2"/>
  <c r="S283" i="2"/>
  <c r="S189" i="2"/>
  <c r="S148" i="2"/>
  <c r="S551" i="2"/>
  <c r="S199" i="2"/>
  <c r="R9" i="3" s="1"/>
  <c r="S128" i="2"/>
  <c r="S7" i="2"/>
  <c r="S614" i="2"/>
  <c r="S361" i="2"/>
  <c r="S2" i="2"/>
  <c r="S121" i="2"/>
  <c r="S316" i="2"/>
  <c r="S485" i="2"/>
  <c r="S305" i="2"/>
  <c r="S609" i="2"/>
  <c r="R91" i="3" s="1"/>
  <c r="S688" i="2"/>
  <c r="S368" i="2"/>
  <c r="S260" i="2"/>
  <c r="S105" i="2"/>
  <c r="S338" i="2"/>
  <c r="S266" i="2"/>
  <c r="S240" i="2"/>
  <c r="S58" i="2"/>
  <c r="S529" i="2"/>
  <c r="S262" i="2"/>
  <c r="S143" i="2"/>
  <c r="S590" i="2"/>
  <c r="S30" i="2"/>
  <c r="S108" i="2"/>
  <c r="S13" i="2"/>
  <c r="R40" i="3" s="1"/>
  <c r="S618" i="2"/>
  <c r="S216" i="2"/>
  <c r="S188" i="2"/>
  <c r="S504" i="2"/>
  <c r="S104" i="2"/>
  <c r="S599" i="2"/>
  <c r="S341" i="2"/>
  <c r="S178" i="2"/>
  <c r="S186" i="2"/>
  <c r="S382" i="2"/>
  <c r="S267" i="2"/>
  <c r="S541" i="2"/>
  <c r="S17" i="2"/>
  <c r="S76" i="2"/>
  <c r="S153" i="2"/>
  <c r="S652" i="2"/>
  <c r="S209" i="2"/>
  <c r="S486" i="2"/>
  <c r="S644" i="2"/>
  <c r="S333" i="2"/>
  <c r="S552" i="2"/>
  <c r="S47" i="2"/>
  <c r="S699" i="2"/>
  <c r="S466" i="2"/>
  <c r="S179" i="2"/>
  <c r="S158" i="2"/>
  <c r="S26" i="2"/>
  <c r="S251" i="2"/>
  <c r="S501" i="2"/>
  <c r="S592" i="2"/>
  <c r="S27" i="2"/>
  <c r="S272" i="2"/>
  <c r="S96" i="2"/>
  <c r="S659" i="2"/>
  <c r="S235" i="2"/>
  <c r="S583" i="2"/>
  <c r="S326" i="2"/>
  <c r="S686" i="2"/>
  <c r="S246" i="2"/>
  <c r="S729" i="2"/>
  <c r="S546" i="2"/>
  <c r="S414" i="2"/>
  <c r="S176" i="2"/>
  <c r="S318" i="2"/>
  <c r="S425" i="2"/>
  <c r="S129" i="2"/>
  <c r="S133" i="2"/>
  <c r="S80" i="2"/>
  <c r="S494" i="2"/>
  <c r="S19" i="2"/>
  <c r="S71" i="2"/>
  <c r="S261" i="2"/>
  <c r="S421" i="2"/>
  <c r="S553" i="2"/>
  <c r="S29" i="2"/>
  <c r="S606" i="2"/>
  <c r="S207" i="2"/>
  <c r="S419" i="2"/>
  <c r="S549" i="2"/>
  <c r="S658" i="2"/>
  <c r="S53" i="2"/>
  <c r="S99" i="2"/>
  <c r="S358" i="2"/>
  <c r="S390" i="2"/>
  <c r="S619" i="2"/>
  <c r="S398" i="2"/>
  <c r="S678" i="2"/>
  <c r="S423" i="2"/>
  <c r="S491" i="2"/>
  <c r="R115" i="3" s="1"/>
  <c r="S612" i="2"/>
  <c r="R121" i="3" s="1"/>
  <c r="S697" i="2"/>
  <c r="S719" i="2"/>
  <c r="S310" i="2"/>
  <c r="S8" i="2"/>
  <c r="R2" i="3" s="1"/>
  <c r="S725" i="2"/>
  <c r="S433" i="2"/>
  <c r="S698" i="2"/>
  <c r="S681" i="2"/>
  <c r="S112" i="2"/>
  <c r="S144" i="2"/>
  <c r="S643" i="2"/>
  <c r="S385" i="2"/>
  <c r="S87" i="2"/>
  <c r="S222" i="2"/>
  <c r="S322" i="2"/>
  <c r="S196" i="2"/>
  <c r="S174" i="2"/>
  <c r="S109" i="2"/>
  <c r="S389" i="2"/>
  <c r="S16" i="2"/>
  <c r="S409" i="2"/>
  <c r="S660" i="2"/>
  <c r="S523" i="2"/>
  <c r="S21" i="2"/>
  <c r="S527" i="2"/>
  <c r="S172" i="2"/>
  <c r="S25" i="2"/>
  <c r="S580" i="2"/>
  <c r="S714" i="2"/>
  <c r="S436" i="2"/>
  <c r="S625" i="2"/>
  <c r="S184" i="2"/>
  <c r="S569" i="2"/>
  <c r="S521" i="2"/>
  <c r="S712" i="2"/>
  <c r="S159" i="2"/>
  <c r="S392" i="2"/>
  <c r="S335" i="2"/>
  <c r="S503" i="2"/>
  <c r="S200" i="2"/>
  <c r="S274" i="2"/>
  <c r="S629" i="2"/>
  <c r="S596" i="2"/>
  <c r="S468" i="2"/>
  <c r="R98" i="3" s="1"/>
  <c r="S301" i="2"/>
  <c r="S431" i="2"/>
  <c r="S324" i="2"/>
  <c r="S435" i="2"/>
  <c r="S127" i="2"/>
  <c r="S600" i="2"/>
  <c r="S48" i="2"/>
  <c r="S24" i="2"/>
  <c r="S74" i="2"/>
  <c r="S154" i="2"/>
  <c r="S424" i="2"/>
  <c r="S432" i="2"/>
  <c r="S319" i="2"/>
  <c r="S236" i="2"/>
  <c r="S559" i="2"/>
  <c r="S302" i="2"/>
  <c r="S343" i="2"/>
  <c r="S597" i="2"/>
  <c r="S568" i="2"/>
  <c r="S707" i="2"/>
  <c r="S716" i="2"/>
  <c r="S164" i="2"/>
  <c r="S469" i="2"/>
  <c r="S459" i="2"/>
  <c r="S683" i="2"/>
  <c r="S564" i="2"/>
  <c r="S366" i="2"/>
  <c r="S275" i="2"/>
  <c r="R109" i="3" s="1"/>
  <c r="S613" i="2"/>
  <c r="S602" i="2"/>
  <c r="S579" i="2"/>
  <c r="S120" i="2"/>
  <c r="S507" i="2"/>
  <c r="S578" i="2"/>
  <c r="S511" i="2"/>
  <c r="S116" i="2"/>
  <c r="S710" i="2"/>
  <c r="S472" i="2"/>
  <c r="S311" i="2"/>
  <c r="S203" i="2"/>
  <c r="S615" i="2"/>
  <c r="S588" i="2"/>
  <c r="S102" i="2"/>
  <c r="S512" i="2"/>
  <c r="S420" i="2"/>
  <c r="S391" i="2"/>
  <c r="S438" i="2"/>
  <c r="S731" i="2"/>
  <c r="S534" i="2"/>
  <c r="R116" i="3" s="1"/>
  <c r="S250" i="2"/>
  <c r="S668" i="2"/>
  <c r="S115" i="2"/>
  <c r="S218" i="2"/>
  <c r="S651" i="2"/>
  <c r="S309" i="2"/>
  <c r="S565" i="2"/>
  <c r="S467" i="2"/>
  <c r="S38" i="2"/>
  <c r="S655" i="2"/>
  <c r="S674" i="2"/>
  <c r="S445" i="2"/>
  <c r="S701" i="2"/>
  <c r="S146" i="2"/>
  <c r="S345" i="2"/>
  <c r="S427" i="2"/>
  <c r="S522" i="2"/>
  <c r="S473" i="2"/>
  <c r="S477" i="2"/>
  <c r="S715" i="2"/>
  <c r="S680" i="2"/>
  <c r="S160" i="2"/>
  <c r="S422" i="2"/>
  <c r="S134" i="2"/>
  <c r="S586" i="2"/>
  <c r="S60" i="2"/>
  <c r="S42" i="2"/>
  <c r="S78" i="2"/>
  <c r="S554" i="2"/>
  <c r="S399" i="2"/>
  <c r="S295" i="2"/>
  <c r="S285" i="2"/>
  <c r="S669" i="2"/>
  <c r="S194" i="2"/>
  <c r="S278" i="2"/>
  <c r="S489" i="2"/>
  <c r="S689" i="2"/>
  <c r="S269" i="2"/>
  <c r="S161" i="2"/>
  <c r="S367" i="2"/>
  <c r="S633" i="2"/>
  <c r="S304" i="2"/>
  <c r="S139" i="2"/>
  <c r="S282" i="2"/>
  <c r="S538" i="2"/>
  <c r="S601" i="2"/>
  <c r="R120" i="3" s="1"/>
  <c r="S51" i="2"/>
  <c r="S645" i="2"/>
  <c r="S439" i="2"/>
  <c r="S575" i="2"/>
  <c r="S406" i="2"/>
  <c r="S724" i="2"/>
  <c r="S210" i="2"/>
  <c r="S727" i="2"/>
  <c r="S205" i="2"/>
  <c r="S383" i="2"/>
  <c r="S334" i="2"/>
  <c r="S428" i="2"/>
  <c r="S231" i="2"/>
  <c r="S208" i="2"/>
  <c r="S676" i="2"/>
  <c r="S675" i="2"/>
  <c r="S145" i="2"/>
  <c r="S648" i="2"/>
  <c r="S536" i="2"/>
  <c r="S700" i="2"/>
  <c r="S684" i="2"/>
  <c r="S195" i="2"/>
  <c r="S713" i="2"/>
  <c r="S65" i="2"/>
  <c r="S548" i="2"/>
  <c r="S336" i="2"/>
  <c r="S288" i="2"/>
  <c r="S64" i="2"/>
  <c r="S526" i="2"/>
  <c r="S28" i="2"/>
  <c r="S555" i="2"/>
  <c r="S347" i="2"/>
  <c r="S401" i="2"/>
  <c r="S626" i="2"/>
  <c r="S464" i="2"/>
  <c r="S649" i="2"/>
  <c r="S703" i="2"/>
  <c r="S303" i="2"/>
  <c r="S81" i="2"/>
  <c r="S228" i="2"/>
  <c r="S212" i="2"/>
  <c r="S289" i="2"/>
  <c r="S711" i="2"/>
  <c r="S481" i="2"/>
  <c r="S732" i="2"/>
  <c r="S520" i="2"/>
  <c r="S650" i="2"/>
  <c r="S180" i="2"/>
  <c r="S570" i="2"/>
  <c r="S169" i="2"/>
  <c r="S627" i="2"/>
  <c r="S239" i="2"/>
  <c r="S705" i="2"/>
  <c r="S666" i="2"/>
  <c r="S506" i="2"/>
  <c r="S642" i="2"/>
  <c r="S517" i="2"/>
  <c r="S451" i="2"/>
  <c r="R112" i="3" s="1"/>
  <c r="S478" i="2"/>
  <c r="S359" i="2"/>
  <c r="S695" i="2"/>
  <c r="S137" i="2"/>
  <c r="S379" i="2"/>
  <c r="S327" i="2"/>
  <c r="S530" i="2"/>
  <c r="S117" i="2"/>
  <c r="S265" i="2"/>
  <c r="S294" i="2"/>
  <c r="S460" i="2"/>
  <c r="S457" i="2"/>
  <c r="S556" i="2"/>
  <c r="S417" i="2"/>
  <c r="S561" i="2"/>
  <c r="R117" i="3" s="1"/>
  <c r="S709" i="2"/>
  <c r="S661" i="2"/>
  <c r="S377" i="2"/>
  <c r="S220" i="2"/>
  <c r="S286" i="2"/>
  <c r="S574" i="2"/>
  <c r="S163" i="2"/>
  <c r="S593" i="2"/>
  <c r="S543" i="2"/>
  <c r="S296" i="2"/>
  <c r="S449" i="2"/>
  <c r="S374" i="2"/>
  <c r="S685" i="2"/>
  <c r="S653" i="2"/>
  <c r="R122" i="3" s="1"/>
  <c r="S487" i="2"/>
  <c r="S617" i="2"/>
  <c r="S562" i="2"/>
  <c r="S557" i="2"/>
  <c r="S440" i="2"/>
  <c r="S581" i="2"/>
  <c r="S726" i="2"/>
  <c r="S370" i="2"/>
  <c r="S693" i="2"/>
  <c r="S271" i="2"/>
  <c r="S679" i="2"/>
  <c r="S639" i="2"/>
  <c r="S704" i="2"/>
  <c r="S411" i="2"/>
  <c r="S662" i="2"/>
  <c r="S692" i="2"/>
  <c r="S550" i="2"/>
  <c r="S690" i="2"/>
  <c r="S632" i="2"/>
  <c r="S646" i="2"/>
  <c r="S663" i="2"/>
  <c r="S502" i="2"/>
  <c r="S677" i="2"/>
  <c r="R123" i="3" s="1"/>
  <c r="S723" i="2"/>
  <c r="S572" i="2"/>
  <c r="S691" i="2"/>
  <c r="S687" i="2"/>
  <c r="S696" i="2"/>
  <c r="S722" i="2"/>
  <c r="S708" i="2"/>
  <c r="S730" i="2"/>
  <c r="S682" i="2"/>
  <c r="S656" i="2"/>
  <c r="S717" i="2"/>
  <c r="N610" i="2"/>
  <c r="N524" i="2"/>
  <c r="N513" i="2"/>
  <c r="N62" i="2"/>
  <c r="N300" i="2"/>
  <c r="N372" i="2"/>
  <c r="N412" i="2"/>
  <c r="N312" i="2"/>
  <c r="N547" i="2"/>
  <c r="N531" i="2"/>
  <c r="N226" i="2"/>
  <c r="N455" i="2"/>
  <c r="N103" i="2"/>
  <c r="N671" i="2"/>
  <c r="N118" i="2"/>
  <c r="N393" i="2"/>
  <c r="N540" i="2"/>
  <c r="N598" i="2"/>
  <c r="N380" i="2"/>
  <c r="N59" i="2"/>
  <c r="N448" i="2"/>
  <c r="N348" i="2"/>
  <c r="N495" i="2"/>
  <c r="N215" i="2"/>
  <c r="N566" i="2"/>
  <c r="N90" i="2"/>
  <c r="N277" i="2"/>
  <c r="N241" i="2"/>
  <c r="N450" i="2"/>
  <c r="N621" i="2"/>
  <c r="N89" i="2"/>
  <c r="N585" i="2"/>
  <c r="N654" i="2"/>
  <c r="N3" i="2"/>
  <c r="N337" i="2"/>
  <c r="N72" i="2"/>
  <c r="N444" i="2"/>
  <c r="N157" i="2"/>
  <c r="N75" i="2"/>
  <c r="N667" i="2"/>
  <c r="N202" i="2"/>
  <c r="N378" i="2"/>
  <c r="N63" i="2"/>
  <c r="N130" i="2"/>
  <c r="N528" i="2"/>
  <c r="N373" i="2"/>
  <c r="N589" i="2"/>
  <c r="N185" i="2"/>
  <c r="N224" i="2"/>
  <c r="N325" i="2"/>
  <c r="N476" i="2"/>
  <c r="N167" i="2"/>
  <c r="N268" i="2"/>
  <c r="N413" i="2"/>
  <c r="N394" i="2"/>
  <c r="N84" i="2"/>
  <c r="N242" i="2"/>
  <c r="N492" i="2"/>
  <c r="N352" i="2"/>
  <c r="N126" i="2"/>
  <c r="N344" i="2"/>
  <c r="N516" i="2"/>
  <c r="N258" i="2"/>
  <c r="N255" i="2"/>
  <c r="N97" i="2"/>
  <c r="N119" i="2"/>
  <c r="N307" i="2"/>
  <c r="N426" i="2"/>
  <c r="N354" i="2"/>
  <c r="N404" i="2"/>
  <c r="N386" i="2"/>
  <c r="N217" i="2"/>
  <c r="N82" i="2"/>
  <c r="N132" i="2"/>
  <c r="N93" i="2"/>
  <c r="N264" i="2"/>
  <c r="N41" i="2"/>
  <c r="N181" i="2"/>
  <c r="N584" i="2"/>
  <c r="N456" i="2"/>
  <c r="N475" i="2"/>
  <c r="N400" i="2"/>
  <c r="N252" i="2"/>
  <c r="N314" i="2"/>
  <c r="N416" i="2"/>
  <c r="N92" i="2"/>
  <c r="N329" i="2"/>
  <c r="N247" i="2"/>
  <c r="N238" i="2"/>
  <c r="N68" i="2"/>
  <c r="N447" i="2"/>
  <c r="N67" i="2"/>
  <c r="N213" i="2"/>
  <c r="N230" i="2"/>
  <c r="N608" i="2"/>
  <c r="N591" i="2"/>
  <c r="N371" i="2"/>
  <c r="N483" i="2"/>
  <c r="N69" i="2"/>
  <c r="N50" i="2"/>
  <c r="N111" i="2"/>
  <c r="N237" i="2"/>
  <c r="N43" i="2"/>
  <c r="N22" i="2"/>
  <c r="N151" i="2"/>
  <c r="N349" i="2"/>
  <c r="N616" i="2"/>
  <c r="N98" i="2"/>
  <c r="N465" i="2"/>
  <c r="N351" i="2"/>
  <c r="N14" i="2"/>
  <c r="N45" i="2"/>
  <c r="N454" i="2"/>
  <c r="N244" i="2"/>
  <c r="N37" i="2"/>
  <c r="N342" i="2"/>
  <c r="N142" i="2"/>
  <c r="N453" i="2"/>
  <c r="N525" i="2"/>
  <c r="N10" i="2"/>
  <c r="N254" i="2"/>
  <c r="N728" i="2"/>
  <c r="N603" i="2"/>
  <c r="N166" i="2"/>
  <c r="N73" i="2"/>
  <c r="N323" i="2"/>
  <c r="N315" i="2"/>
  <c r="N280" i="2"/>
  <c r="N149" i="2"/>
  <c r="N44" i="2"/>
  <c r="N211" i="2"/>
  <c r="N101" i="2"/>
  <c r="N11" i="2"/>
  <c r="N356" i="2"/>
  <c r="N702" i="2"/>
  <c r="N350" i="2"/>
  <c r="N672" i="2"/>
  <c r="N321" i="2"/>
  <c r="N357" i="2"/>
  <c r="N637" i="2"/>
  <c r="N395" i="2"/>
  <c r="N331" i="2"/>
  <c r="N611" i="2"/>
  <c r="N232" i="2"/>
  <c r="N61" i="2"/>
  <c r="N544" i="2"/>
  <c r="N408" i="2"/>
  <c r="N339" i="2"/>
  <c r="N320" i="2"/>
  <c r="N168" i="2"/>
  <c r="N340" i="2"/>
  <c r="N20" i="2"/>
  <c r="N313" i="2"/>
  <c r="N458" i="2"/>
  <c r="N39" i="2"/>
  <c r="N535" i="2"/>
  <c r="N290" i="2"/>
  <c r="N493" i="2"/>
  <c r="N125" i="2"/>
  <c r="N281" i="2"/>
  <c r="N720" i="2"/>
  <c r="N243" i="2"/>
  <c r="N221" i="2"/>
  <c r="N533" i="2"/>
  <c r="N32" i="2"/>
  <c r="N510" i="2"/>
  <c r="N634" i="2"/>
  <c r="N170" i="2"/>
  <c r="N498" i="2"/>
  <c r="N229" i="2"/>
  <c r="N273" i="2"/>
  <c r="N499" i="2"/>
  <c r="N297" i="2"/>
  <c r="N571" i="2"/>
  <c r="N605" i="2"/>
  <c r="N635" i="2"/>
  <c r="N470" i="2"/>
  <c r="N670" i="2"/>
  <c r="N484" i="2"/>
  <c r="N140" i="2"/>
  <c r="N31" i="2"/>
  <c r="N624" i="2"/>
  <c r="N256" i="2"/>
  <c r="N225" i="2"/>
  <c r="N636" i="2"/>
  <c r="N83" i="2"/>
  <c r="N292" i="2"/>
  <c r="N587" i="2"/>
  <c r="N165" i="2"/>
  <c r="N462" i="2"/>
  <c r="N515" i="2"/>
  <c r="N595" i="2"/>
  <c r="N482" i="2"/>
  <c r="N192" i="2"/>
  <c r="N6" i="2"/>
  <c r="N299" i="2"/>
  <c r="N607" i="2"/>
  <c r="N623" i="2"/>
  <c r="N628" i="2"/>
  <c r="N532" i="2"/>
  <c r="N114" i="2"/>
  <c r="N257" i="2"/>
  <c r="N640" i="2"/>
  <c r="N155" i="2"/>
  <c r="N362" i="2"/>
  <c r="N479" i="2"/>
  <c r="N193" i="2"/>
  <c r="N52" i="2"/>
  <c r="N442" i="2"/>
  <c r="N54" i="2"/>
  <c r="N135" i="2"/>
  <c r="N496" i="2"/>
  <c r="N490" i="2"/>
  <c r="N308" i="2"/>
  <c r="N298" i="2"/>
  <c r="N113" i="2"/>
  <c r="N94" i="2"/>
  <c r="N443" i="2"/>
  <c r="N429" i="2"/>
  <c r="N563" i="2"/>
  <c r="N91" i="2"/>
  <c r="N291" i="2"/>
  <c r="N542" i="2"/>
  <c r="N201" i="2"/>
  <c r="N214" i="2"/>
  <c r="N138" i="2"/>
  <c r="N70" i="2"/>
  <c r="N293" i="2"/>
  <c r="N641" i="2"/>
  <c r="N152" i="2"/>
  <c r="N509" i="2"/>
  <c r="N23" i="2"/>
  <c r="N173" i="2"/>
  <c r="N480" i="2"/>
  <c r="N12" i="2"/>
  <c r="N88" i="2"/>
  <c r="N410" i="2"/>
  <c r="N384" i="2"/>
  <c r="N46" i="2"/>
  <c r="N673" i="2"/>
  <c r="N461" i="2"/>
  <c r="N514" i="2"/>
  <c r="N415" i="2"/>
  <c r="N387" i="2"/>
  <c r="N49" i="2"/>
  <c r="N403" i="2"/>
  <c r="N346" i="2"/>
  <c r="N107" i="2"/>
  <c r="N77" i="2"/>
  <c r="N284" i="2"/>
  <c r="N638" i="2"/>
  <c r="N122" i="2"/>
  <c r="N332" i="2"/>
  <c r="N452" i="2"/>
  <c r="N558" i="2"/>
  <c r="N441" i="2"/>
  <c r="N317" i="2"/>
  <c r="N364" i="2"/>
  <c r="N576" i="2"/>
  <c r="N15" i="2"/>
  <c r="N471" i="2"/>
  <c r="N545" i="2"/>
  <c r="N706" i="2"/>
  <c r="N279" i="2"/>
  <c r="N721" i="2"/>
  <c r="N33" i="2"/>
  <c r="N657" i="2"/>
  <c r="N519" i="2"/>
  <c r="N355" i="2"/>
  <c r="N56" i="2"/>
  <c r="N446" i="2"/>
  <c r="N376" i="2"/>
  <c r="N57" i="2"/>
  <c r="N430" i="2"/>
  <c r="N418" i="2"/>
  <c r="N396" i="2"/>
  <c r="N402" i="2"/>
  <c r="N405" i="2"/>
  <c r="N474" i="2"/>
  <c r="N365" i="2"/>
  <c r="N497" i="2"/>
  <c r="N353" i="2"/>
  <c r="N234" i="2"/>
  <c r="N508" i="2"/>
  <c r="N407" i="2"/>
  <c r="N85" i="2"/>
  <c r="N253" i="2"/>
  <c r="N198" i="2"/>
  <c r="N233" i="2"/>
  <c r="N190" i="2"/>
  <c r="N537" i="2"/>
  <c r="N223" i="2"/>
  <c r="N630" i="2"/>
  <c r="N95" i="2"/>
  <c r="N183" i="2"/>
  <c r="N328" i="2"/>
  <c r="N4" i="2"/>
  <c r="N647" i="2"/>
  <c r="N206" i="2"/>
  <c r="N110" i="2"/>
  <c r="N171" i="2"/>
  <c r="N55" i="2"/>
  <c r="N276" i="2"/>
  <c r="N488" i="2"/>
  <c r="N182" i="2"/>
  <c r="N177" i="2"/>
  <c r="N270" i="2"/>
  <c r="N388" i="2"/>
  <c r="N162" i="2"/>
  <c r="N86" i="2"/>
  <c r="N248" i="2"/>
  <c r="N631" i="2"/>
  <c r="N397" i="2"/>
  <c r="N622" i="2"/>
  <c r="N500" i="2"/>
  <c r="N505" i="2"/>
  <c r="N573" i="2"/>
  <c r="N582" i="2"/>
  <c r="N131" i="2"/>
  <c r="N263" i="2"/>
  <c r="N187" i="2"/>
  <c r="N141" i="2"/>
  <c r="N363" i="2"/>
  <c r="N381" i="2"/>
  <c r="N156" i="2"/>
  <c r="N463" i="2"/>
  <c r="N245" i="2"/>
  <c r="N330" i="2"/>
  <c r="N249" i="2"/>
  <c r="N306" i="2"/>
  <c r="N437" i="2"/>
  <c r="N79" i="2"/>
  <c r="N604" i="2"/>
  <c r="N227" i="2"/>
  <c r="N360" i="2"/>
  <c r="N197" i="2"/>
  <c r="N287" i="2"/>
  <c r="N204" i="2"/>
  <c r="N123" i="2"/>
  <c r="N136" i="2"/>
  <c r="N718" i="2"/>
  <c r="N5" i="2"/>
  <c r="N191" i="2"/>
  <c r="N375" i="2"/>
  <c r="N259" i="2"/>
  <c r="N664" i="2"/>
  <c r="N124" i="2"/>
  <c r="N100" i="2"/>
  <c r="N150" i="2"/>
  <c r="N34" i="2"/>
  <c r="N36" i="2"/>
  <c r="N9" i="2"/>
  <c r="N577" i="2"/>
  <c r="N560" i="2"/>
  <c r="N594" i="2"/>
  <c r="N66" i="2"/>
  <c r="N106" i="2"/>
  <c r="N369" i="2"/>
  <c r="N147" i="2"/>
  <c r="N620" i="2"/>
  <c r="N40" i="2"/>
  <c r="N219" i="2"/>
  <c r="N18" i="2"/>
  <c r="N35" i="2"/>
  <c r="N518" i="2"/>
  <c r="N175" i="2"/>
  <c r="N434" i="2"/>
  <c r="N694" i="2"/>
  <c r="N539" i="2"/>
  <c r="N567" i="2"/>
  <c r="N665" i="2"/>
  <c r="N283" i="2"/>
  <c r="N189" i="2"/>
  <c r="N148" i="2"/>
  <c r="N551" i="2"/>
  <c r="N199" i="2"/>
  <c r="N128" i="2"/>
  <c r="N7" i="2"/>
  <c r="N614" i="2"/>
  <c r="N361" i="2"/>
  <c r="N2" i="2"/>
  <c r="N121" i="2"/>
  <c r="N316" i="2"/>
  <c r="N485" i="2"/>
  <c r="N305" i="2"/>
  <c r="N609" i="2"/>
  <c r="N688" i="2"/>
  <c r="N368" i="2"/>
  <c r="N260" i="2"/>
  <c r="N105" i="2"/>
  <c r="N338" i="2"/>
  <c r="N266" i="2"/>
  <c r="N240" i="2"/>
  <c r="N58" i="2"/>
  <c r="N529" i="2"/>
  <c r="N262" i="2"/>
  <c r="N143" i="2"/>
  <c r="N590" i="2"/>
  <c r="N30" i="2"/>
  <c r="N108" i="2"/>
  <c r="N13" i="2"/>
  <c r="N618" i="2"/>
  <c r="N216" i="2"/>
  <c r="N188" i="2"/>
  <c r="N504" i="2"/>
  <c r="N104" i="2"/>
  <c r="N599" i="2"/>
  <c r="N341" i="2"/>
  <c r="N178" i="2"/>
  <c r="N186" i="2"/>
  <c r="N382" i="2"/>
  <c r="N267" i="2"/>
  <c r="N541" i="2"/>
  <c r="N17" i="2"/>
  <c r="N76" i="2"/>
  <c r="N153" i="2"/>
  <c r="N652" i="2"/>
  <c r="N209" i="2"/>
  <c r="N486" i="2"/>
  <c r="N644" i="2"/>
  <c r="N333" i="2"/>
  <c r="N552" i="2"/>
  <c r="N47" i="2"/>
  <c r="N699" i="2"/>
  <c r="N466" i="2"/>
  <c r="N179" i="2"/>
  <c r="N158" i="2"/>
  <c r="N26" i="2"/>
  <c r="N251" i="2"/>
  <c r="N501" i="2"/>
  <c r="N592" i="2"/>
  <c r="N27" i="2"/>
  <c r="N272" i="2"/>
  <c r="N96" i="2"/>
  <c r="N659" i="2"/>
  <c r="N235" i="2"/>
  <c r="N583" i="2"/>
  <c r="N326" i="2"/>
  <c r="N686" i="2"/>
  <c r="N246" i="2"/>
  <c r="N729" i="2"/>
  <c r="N546" i="2"/>
  <c r="N414" i="2"/>
  <c r="N176" i="2"/>
  <c r="N318" i="2"/>
  <c r="N425" i="2"/>
  <c r="N129" i="2"/>
  <c r="N133" i="2"/>
  <c r="N80" i="2"/>
  <c r="N494" i="2"/>
  <c r="N19" i="2"/>
  <c r="N71" i="2"/>
  <c r="N261" i="2"/>
  <c r="N421" i="2"/>
  <c r="N553" i="2"/>
  <c r="N29" i="2"/>
  <c r="N606" i="2"/>
  <c r="N207" i="2"/>
  <c r="N419" i="2"/>
  <c r="N549" i="2"/>
  <c r="N658" i="2"/>
  <c r="N53" i="2"/>
  <c r="N99" i="2"/>
  <c r="N358" i="2"/>
  <c r="N390" i="2"/>
  <c r="N619" i="2"/>
  <c r="N398" i="2"/>
  <c r="N678" i="2"/>
  <c r="N423" i="2"/>
  <c r="N491" i="2"/>
  <c r="N612" i="2"/>
  <c r="N697" i="2"/>
  <c r="N719" i="2"/>
  <c r="N310" i="2"/>
  <c r="N8" i="2"/>
  <c r="N725" i="2"/>
  <c r="N433" i="2"/>
  <c r="N698" i="2"/>
  <c r="N681" i="2"/>
  <c r="N112" i="2"/>
  <c r="N144" i="2"/>
  <c r="N643" i="2"/>
  <c r="N385" i="2"/>
  <c r="N87" i="2"/>
  <c r="N222" i="2"/>
  <c r="N322" i="2"/>
  <c r="N196" i="2"/>
  <c r="N174" i="2"/>
  <c r="N109" i="2"/>
  <c r="N389" i="2"/>
  <c r="N16" i="2"/>
  <c r="N409" i="2"/>
  <c r="N660" i="2"/>
  <c r="N523" i="2"/>
  <c r="N21" i="2"/>
  <c r="N527" i="2"/>
  <c r="N172" i="2"/>
  <c r="N25" i="2"/>
  <c r="N580" i="2"/>
  <c r="N714" i="2"/>
  <c r="N436" i="2"/>
  <c r="N625" i="2"/>
  <c r="N184" i="2"/>
  <c r="N569" i="2"/>
  <c r="N521" i="2"/>
  <c r="N712" i="2"/>
  <c r="N159" i="2"/>
  <c r="N392" i="2"/>
  <c r="N335" i="2"/>
  <c r="N503" i="2"/>
  <c r="N200" i="2"/>
  <c r="N274" i="2"/>
  <c r="N629" i="2"/>
  <c r="N596" i="2"/>
  <c r="N468" i="2"/>
  <c r="N301" i="2"/>
  <c r="N431" i="2"/>
  <c r="N324" i="2"/>
  <c r="N435" i="2"/>
  <c r="N127" i="2"/>
  <c r="N600" i="2"/>
  <c r="N48" i="2"/>
  <c r="N24" i="2"/>
  <c r="N74" i="2"/>
  <c r="N154" i="2"/>
  <c r="N424" i="2"/>
  <c r="N432" i="2"/>
  <c r="N319" i="2"/>
  <c r="N236" i="2"/>
  <c r="N559" i="2"/>
  <c r="N302" i="2"/>
  <c r="N343" i="2"/>
  <c r="N597" i="2"/>
  <c r="N568" i="2"/>
  <c r="N707" i="2"/>
  <c r="N716" i="2"/>
  <c r="N164" i="2"/>
  <c r="N469" i="2"/>
  <c r="N459" i="2"/>
  <c r="N683" i="2"/>
  <c r="N564" i="2"/>
  <c r="N366" i="2"/>
  <c r="N275" i="2"/>
  <c r="N613" i="2"/>
  <c r="N602" i="2"/>
  <c r="N579" i="2"/>
  <c r="N120" i="2"/>
  <c r="N507" i="2"/>
  <c r="N578" i="2"/>
  <c r="N511" i="2"/>
  <c r="N116" i="2"/>
  <c r="N710" i="2"/>
  <c r="N472" i="2"/>
  <c r="N311" i="2"/>
  <c r="N203" i="2"/>
  <c r="N615" i="2"/>
  <c r="N588" i="2"/>
  <c r="N102" i="2"/>
  <c r="N512" i="2"/>
  <c r="N420" i="2"/>
  <c r="N391" i="2"/>
  <c r="N438" i="2"/>
  <c r="N731" i="2"/>
  <c r="N534" i="2"/>
  <c r="N250" i="2"/>
  <c r="N668" i="2"/>
  <c r="N115" i="2"/>
  <c r="N218" i="2"/>
  <c r="N651" i="2"/>
  <c r="N309" i="2"/>
  <c r="N565" i="2"/>
  <c r="N467" i="2"/>
  <c r="N38" i="2"/>
  <c r="N655" i="2"/>
  <c r="N674" i="2"/>
  <c r="N445" i="2"/>
  <c r="N701" i="2"/>
  <c r="N146" i="2"/>
  <c r="N345" i="2"/>
  <c r="N427" i="2"/>
  <c r="N522" i="2"/>
  <c r="N473" i="2"/>
  <c r="N477" i="2"/>
  <c r="N715" i="2"/>
  <c r="N680" i="2"/>
  <c r="N160" i="2"/>
  <c r="N422" i="2"/>
  <c r="N134" i="2"/>
  <c r="N586" i="2"/>
  <c r="N60" i="2"/>
  <c r="N42" i="2"/>
  <c r="N78" i="2"/>
  <c r="N554" i="2"/>
  <c r="N399" i="2"/>
  <c r="N295" i="2"/>
  <c r="N285" i="2"/>
  <c r="N669" i="2"/>
  <c r="N194" i="2"/>
  <c r="N278" i="2"/>
  <c r="N489" i="2"/>
  <c r="N689" i="2"/>
  <c r="N269" i="2"/>
  <c r="N161" i="2"/>
  <c r="N367" i="2"/>
  <c r="N633" i="2"/>
  <c r="N304" i="2"/>
  <c r="N139" i="2"/>
  <c r="N282" i="2"/>
  <c r="N538" i="2"/>
  <c r="N601" i="2"/>
  <c r="N51" i="2"/>
  <c r="N645" i="2"/>
  <c r="N439" i="2"/>
  <c r="N575" i="2"/>
  <c r="N406" i="2"/>
  <c r="N724" i="2"/>
  <c r="N210" i="2"/>
  <c r="N727" i="2"/>
  <c r="N205" i="2"/>
  <c r="N383" i="2"/>
  <c r="N334" i="2"/>
  <c r="N428" i="2"/>
  <c r="N231" i="2"/>
  <c r="N208" i="2"/>
  <c r="N676" i="2"/>
  <c r="N675" i="2"/>
  <c r="N145" i="2"/>
  <c r="N648" i="2"/>
  <c r="N536" i="2"/>
  <c r="N700" i="2"/>
  <c r="N684" i="2"/>
  <c r="N195" i="2"/>
  <c r="N713" i="2"/>
  <c r="N65" i="2"/>
  <c r="N548" i="2"/>
  <c r="N336" i="2"/>
  <c r="N288" i="2"/>
  <c r="N64" i="2"/>
  <c r="N526" i="2"/>
  <c r="N28" i="2"/>
  <c r="N555" i="2"/>
  <c r="N347" i="2"/>
  <c r="N401" i="2"/>
  <c r="N626" i="2"/>
  <c r="N464" i="2"/>
  <c r="N649" i="2"/>
  <c r="N703" i="2"/>
  <c r="N303" i="2"/>
  <c r="N81" i="2"/>
  <c r="N228" i="2"/>
  <c r="N212" i="2"/>
  <c r="N289" i="2"/>
  <c r="N711" i="2"/>
  <c r="N481" i="2"/>
  <c r="N732" i="2"/>
  <c r="N520" i="2"/>
  <c r="N650" i="2"/>
  <c r="N180" i="2"/>
  <c r="N570" i="2"/>
  <c r="N169" i="2"/>
  <c r="N627" i="2"/>
  <c r="N239" i="2"/>
  <c r="N705" i="2"/>
  <c r="N666" i="2"/>
  <c r="N506" i="2"/>
  <c r="N642" i="2"/>
  <c r="N517" i="2"/>
  <c r="N451" i="2"/>
  <c r="N478" i="2"/>
  <c r="N359" i="2"/>
  <c r="N695" i="2"/>
  <c r="N137" i="2"/>
  <c r="N379" i="2"/>
  <c r="N327" i="2"/>
  <c r="N530" i="2"/>
  <c r="N117" i="2"/>
  <c r="N265" i="2"/>
  <c r="N294" i="2"/>
  <c r="N460" i="2"/>
  <c r="N457" i="2"/>
  <c r="N556" i="2"/>
  <c r="N417" i="2"/>
  <c r="N561" i="2"/>
  <c r="N709" i="2"/>
  <c r="N661" i="2"/>
  <c r="N377" i="2"/>
  <c r="N220" i="2"/>
  <c r="N286" i="2"/>
  <c r="N574" i="2"/>
  <c r="N163" i="2"/>
  <c r="N593" i="2"/>
  <c r="N543" i="2"/>
  <c r="N296" i="2"/>
  <c r="N449" i="2"/>
  <c r="N374" i="2"/>
  <c r="N685" i="2"/>
  <c r="N653" i="2"/>
  <c r="N487" i="2"/>
  <c r="N617" i="2"/>
  <c r="N562" i="2"/>
  <c r="N557" i="2"/>
  <c r="N440" i="2"/>
  <c r="N581" i="2"/>
  <c r="N726" i="2"/>
  <c r="N370" i="2"/>
  <c r="N693" i="2"/>
  <c r="N271" i="2"/>
  <c r="N679" i="2"/>
  <c r="N639" i="2"/>
  <c r="N704" i="2"/>
  <c r="N411" i="2"/>
  <c r="N662" i="2"/>
  <c r="N692" i="2"/>
  <c r="N550" i="2"/>
  <c r="N690" i="2"/>
  <c r="N632" i="2"/>
  <c r="N646" i="2"/>
  <c r="N663" i="2"/>
  <c r="N502" i="2"/>
  <c r="N677" i="2"/>
  <c r="N723" i="2"/>
  <c r="N572" i="2"/>
  <c r="N691" i="2"/>
  <c r="N687" i="2"/>
  <c r="N696" i="2"/>
  <c r="N722" i="2"/>
  <c r="N708" i="2"/>
  <c r="N730" i="2"/>
  <c r="N682" i="2"/>
  <c r="N656" i="2"/>
  <c r="N717" i="2"/>
  <c r="L610" i="2"/>
  <c r="L524" i="2"/>
  <c r="L513" i="2"/>
  <c r="L62" i="2"/>
  <c r="L300" i="2"/>
  <c r="L372" i="2"/>
  <c r="L412" i="2"/>
  <c r="L312" i="2"/>
  <c r="L547" i="2"/>
  <c r="L531" i="2"/>
  <c r="L226" i="2"/>
  <c r="L455" i="2"/>
  <c r="L103" i="2"/>
  <c r="L671" i="2"/>
  <c r="L118" i="2"/>
  <c r="L393" i="2"/>
  <c r="L540" i="2"/>
  <c r="L598" i="2"/>
  <c r="L380" i="2"/>
  <c r="L59" i="2"/>
  <c r="L448" i="2"/>
  <c r="L348" i="2"/>
  <c r="L495" i="2"/>
  <c r="L215" i="2"/>
  <c r="L566" i="2"/>
  <c r="L90" i="2"/>
  <c r="L277" i="2"/>
  <c r="L241" i="2"/>
  <c r="L450" i="2"/>
  <c r="L621" i="2"/>
  <c r="L89" i="2"/>
  <c r="L585" i="2"/>
  <c r="L654" i="2"/>
  <c r="L3" i="2"/>
  <c r="L337" i="2"/>
  <c r="L72" i="2"/>
  <c r="L444" i="2"/>
  <c r="L157" i="2"/>
  <c r="L75" i="2"/>
  <c r="L667" i="2"/>
  <c r="L202" i="2"/>
  <c r="L378" i="2"/>
  <c r="L63" i="2"/>
  <c r="L130" i="2"/>
  <c r="L528" i="2"/>
  <c r="L373" i="2"/>
  <c r="L589" i="2"/>
  <c r="L185" i="2"/>
  <c r="L224" i="2"/>
  <c r="L325" i="2"/>
  <c r="L476" i="2"/>
  <c r="L167" i="2"/>
  <c r="L268" i="2"/>
  <c r="L413" i="2"/>
  <c r="L394" i="2"/>
  <c r="L84" i="2"/>
  <c r="L242" i="2"/>
  <c r="L492" i="2"/>
  <c r="L352" i="2"/>
  <c r="L126" i="2"/>
  <c r="L344" i="2"/>
  <c r="L516" i="2"/>
  <c r="L258" i="2"/>
  <c r="L255" i="2"/>
  <c r="L97" i="2"/>
  <c r="L119" i="2"/>
  <c r="L307" i="2"/>
  <c r="L426" i="2"/>
  <c r="L354" i="2"/>
  <c r="L404" i="2"/>
  <c r="L386" i="2"/>
  <c r="L217" i="2"/>
  <c r="L82" i="2"/>
  <c r="L132" i="2"/>
  <c r="L93" i="2"/>
  <c r="L264" i="2"/>
  <c r="L41" i="2"/>
  <c r="L181" i="2"/>
  <c r="L584" i="2"/>
  <c r="L456" i="2"/>
  <c r="L475" i="2"/>
  <c r="L400" i="2"/>
  <c r="L252" i="2"/>
  <c r="L314" i="2"/>
  <c r="L416" i="2"/>
  <c r="L92" i="2"/>
  <c r="L329" i="2"/>
  <c r="L247" i="2"/>
  <c r="L238" i="2"/>
  <c r="L68" i="2"/>
  <c r="L447" i="2"/>
  <c r="L67" i="2"/>
  <c r="L213" i="2"/>
  <c r="L230" i="2"/>
  <c r="L608" i="2"/>
  <c r="L591" i="2"/>
  <c r="L371" i="2"/>
  <c r="L483" i="2"/>
  <c r="L69" i="2"/>
  <c r="L50" i="2"/>
  <c r="L111" i="2"/>
  <c r="L237" i="2"/>
  <c r="L43" i="2"/>
  <c r="L22" i="2"/>
  <c r="L151" i="2"/>
  <c r="L349" i="2"/>
  <c r="L616" i="2"/>
  <c r="L98" i="2"/>
  <c r="L465" i="2"/>
  <c r="L351" i="2"/>
  <c r="L14" i="2"/>
  <c r="L45" i="2"/>
  <c r="L454" i="2"/>
  <c r="L244" i="2"/>
  <c r="L37" i="2"/>
  <c r="L342" i="2"/>
  <c r="L142" i="2"/>
  <c r="L453" i="2"/>
  <c r="L525" i="2"/>
  <c r="L10" i="2"/>
  <c r="L254" i="2"/>
  <c r="L728" i="2"/>
  <c r="L603" i="2"/>
  <c r="L166" i="2"/>
  <c r="L73" i="2"/>
  <c r="L323" i="2"/>
  <c r="L315" i="2"/>
  <c r="L280" i="2"/>
  <c r="L149" i="2"/>
  <c r="L44" i="2"/>
  <c r="L211" i="2"/>
  <c r="L101" i="2"/>
  <c r="L11" i="2"/>
  <c r="L356" i="2"/>
  <c r="L702" i="2"/>
  <c r="L350" i="2"/>
  <c r="L672" i="2"/>
  <c r="L321" i="2"/>
  <c r="L357" i="2"/>
  <c r="L637" i="2"/>
  <c r="L395" i="2"/>
  <c r="L331" i="2"/>
  <c r="L611" i="2"/>
  <c r="L232" i="2"/>
  <c r="L61" i="2"/>
  <c r="L544" i="2"/>
  <c r="L408" i="2"/>
  <c r="L339" i="2"/>
  <c r="L320" i="2"/>
  <c r="L168" i="2"/>
  <c r="L340" i="2"/>
  <c r="L20" i="2"/>
  <c r="L313" i="2"/>
  <c r="L458" i="2"/>
  <c r="L39" i="2"/>
  <c r="L535" i="2"/>
  <c r="L290" i="2"/>
  <c r="L493" i="2"/>
  <c r="L125" i="2"/>
  <c r="L281" i="2"/>
  <c r="L720" i="2"/>
  <c r="L243" i="2"/>
  <c r="L221" i="2"/>
  <c r="L533" i="2"/>
  <c r="L32" i="2"/>
  <c r="L510" i="2"/>
  <c r="L634" i="2"/>
  <c r="L170" i="2"/>
  <c r="L498" i="2"/>
  <c r="L229" i="2"/>
  <c r="L273" i="2"/>
  <c r="L499" i="2"/>
  <c r="L297" i="2"/>
  <c r="L571" i="2"/>
  <c r="L605" i="2"/>
  <c r="L635" i="2"/>
  <c r="L470" i="2"/>
  <c r="L670" i="2"/>
  <c r="L484" i="2"/>
  <c r="L140" i="2"/>
  <c r="L31" i="2"/>
  <c r="L624" i="2"/>
  <c r="L256" i="2"/>
  <c r="L225" i="2"/>
  <c r="L636" i="2"/>
  <c r="L83" i="2"/>
  <c r="L292" i="2"/>
  <c r="L587" i="2"/>
  <c r="L165" i="2"/>
  <c r="L462" i="2"/>
  <c r="L515" i="2"/>
  <c r="L595" i="2"/>
  <c r="L482" i="2"/>
  <c r="L192" i="2"/>
  <c r="L6" i="2"/>
  <c r="L299" i="2"/>
  <c r="L607" i="2"/>
  <c r="L623" i="2"/>
  <c r="L628" i="2"/>
  <c r="L532" i="2"/>
  <c r="L114" i="2"/>
  <c r="L257" i="2"/>
  <c r="L640" i="2"/>
  <c r="L155" i="2"/>
  <c r="L362" i="2"/>
  <c r="L479" i="2"/>
  <c r="L193" i="2"/>
  <c r="L52" i="2"/>
  <c r="L442" i="2"/>
  <c r="L54" i="2"/>
  <c r="L135" i="2"/>
  <c r="L496" i="2"/>
  <c r="L490" i="2"/>
  <c r="L308" i="2"/>
  <c r="L298" i="2"/>
  <c r="L113" i="2"/>
  <c r="L94" i="2"/>
  <c r="L443" i="2"/>
  <c r="L429" i="2"/>
  <c r="L563" i="2"/>
  <c r="L91" i="2"/>
  <c r="L291" i="2"/>
  <c r="L542" i="2"/>
  <c r="L201" i="2"/>
  <c r="L214" i="2"/>
  <c r="L138" i="2"/>
  <c r="L70" i="2"/>
  <c r="L293" i="2"/>
  <c r="L641" i="2"/>
  <c r="L152" i="2"/>
  <c r="L509" i="2"/>
  <c r="L23" i="2"/>
  <c r="L173" i="2"/>
  <c r="L480" i="2"/>
  <c r="L12" i="2"/>
  <c r="L88" i="2"/>
  <c r="L410" i="2"/>
  <c r="L384" i="2"/>
  <c r="L46" i="2"/>
  <c r="L673" i="2"/>
  <c r="L461" i="2"/>
  <c r="L514" i="2"/>
  <c r="L415" i="2"/>
  <c r="L387" i="2"/>
  <c r="L49" i="2"/>
  <c r="L403" i="2"/>
  <c r="L346" i="2"/>
  <c r="L107" i="2"/>
  <c r="L77" i="2"/>
  <c r="L284" i="2"/>
  <c r="L638" i="2"/>
  <c r="L122" i="2"/>
  <c r="L332" i="2"/>
  <c r="L452" i="2"/>
  <c r="L558" i="2"/>
  <c r="L441" i="2"/>
  <c r="L317" i="2"/>
  <c r="L364" i="2"/>
  <c r="L576" i="2"/>
  <c r="L15" i="2"/>
  <c r="L471" i="2"/>
  <c r="L545" i="2"/>
  <c r="L706" i="2"/>
  <c r="L279" i="2"/>
  <c r="L721" i="2"/>
  <c r="L33" i="2"/>
  <c r="L657" i="2"/>
  <c r="L519" i="2"/>
  <c r="L355" i="2"/>
  <c r="L56" i="2"/>
  <c r="L446" i="2"/>
  <c r="L376" i="2"/>
  <c r="L57" i="2"/>
  <c r="L430" i="2"/>
  <c r="L418" i="2"/>
  <c r="L396" i="2"/>
  <c r="L402" i="2"/>
  <c r="L405" i="2"/>
  <c r="L474" i="2"/>
  <c r="L365" i="2"/>
  <c r="L497" i="2"/>
  <c r="L353" i="2"/>
  <c r="L234" i="2"/>
  <c r="L508" i="2"/>
  <c r="L407" i="2"/>
  <c r="L85" i="2"/>
  <c r="L253" i="2"/>
  <c r="L198" i="2"/>
  <c r="L233" i="2"/>
  <c r="L190" i="2"/>
  <c r="L537" i="2"/>
  <c r="L223" i="2"/>
  <c r="L630" i="2"/>
  <c r="L95" i="2"/>
  <c r="L183" i="2"/>
  <c r="L328" i="2"/>
  <c r="L4" i="2"/>
  <c r="L647" i="2"/>
  <c r="L206" i="2"/>
  <c r="L110" i="2"/>
  <c r="L171" i="2"/>
  <c r="L55" i="2"/>
  <c r="L276" i="2"/>
  <c r="L488" i="2"/>
  <c r="L182" i="2"/>
  <c r="L177" i="2"/>
  <c r="L270" i="2"/>
  <c r="L388" i="2"/>
  <c r="L162" i="2"/>
  <c r="L86" i="2"/>
  <c r="L248" i="2"/>
  <c r="L631" i="2"/>
  <c r="L397" i="2"/>
  <c r="L622" i="2"/>
  <c r="L500" i="2"/>
  <c r="L505" i="2"/>
  <c r="L573" i="2"/>
  <c r="L582" i="2"/>
  <c r="L131" i="2"/>
  <c r="L263" i="2"/>
  <c r="L187" i="2"/>
  <c r="L141" i="2"/>
  <c r="L363" i="2"/>
  <c r="L381" i="2"/>
  <c r="L156" i="2"/>
  <c r="L463" i="2"/>
  <c r="L245" i="2"/>
  <c r="L330" i="2"/>
  <c r="L249" i="2"/>
  <c r="L306" i="2"/>
  <c r="L437" i="2"/>
  <c r="L79" i="2"/>
  <c r="L604" i="2"/>
  <c r="L227" i="2"/>
  <c r="L360" i="2"/>
  <c r="L197" i="2"/>
  <c r="L287" i="2"/>
  <c r="L204" i="2"/>
  <c r="L123" i="2"/>
  <c r="L136" i="2"/>
  <c r="L718" i="2"/>
  <c r="L5" i="2"/>
  <c r="L191" i="2"/>
  <c r="L375" i="2"/>
  <c r="L259" i="2"/>
  <c r="L664" i="2"/>
  <c r="L124" i="2"/>
  <c r="L100" i="2"/>
  <c r="L150" i="2"/>
  <c r="L34" i="2"/>
  <c r="L36" i="2"/>
  <c r="L9" i="2"/>
  <c r="L577" i="2"/>
  <c r="L560" i="2"/>
  <c r="L594" i="2"/>
  <c r="L66" i="2"/>
  <c r="L106" i="2"/>
  <c r="L369" i="2"/>
  <c r="L147" i="2"/>
  <c r="L620" i="2"/>
  <c r="L40" i="2"/>
  <c r="L219" i="2"/>
  <c r="L18" i="2"/>
  <c r="L35" i="2"/>
  <c r="L518" i="2"/>
  <c r="L175" i="2"/>
  <c r="L434" i="2"/>
  <c r="L694" i="2"/>
  <c r="L539" i="2"/>
  <c r="L567" i="2"/>
  <c r="L665" i="2"/>
  <c r="L283" i="2"/>
  <c r="L189" i="2"/>
  <c r="L148" i="2"/>
  <c r="L551" i="2"/>
  <c r="L199" i="2"/>
  <c r="L128" i="2"/>
  <c r="L7" i="2"/>
  <c r="L614" i="2"/>
  <c r="L361" i="2"/>
  <c r="L2" i="2"/>
  <c r="L121" i="2"/>
  <c r="L316" i="2"/>
  <c r="L485" i="2"/>
  <c r="L305" i="2"/>
  <c r="L609" i="2"/>
  <c r="L688" i="2"/>
  <c r="L368" i="2"/>
  <c r="L260" i="2"/>
  <c r="L105" i="2"/>
  <c r="L338" i="2"/>
  <c r="L266" i="2"/>
  <c r="L240" i="2"/>
  <c r="L58" i="2"/>
  <c r="L529" i="2"/>
  <c r="L262" i="2"/>
  <c r="L143" i="2"/>
  <c r="L590" i="2"/>
  <c r="L30" i="2"/>
  <c r="L108" i="2"/>
  <c r="L13" i="2"/>
  <c r="L618" i="2"/>
  <c r="L216" i="2"/>
  <c r="L188" i="2"/>
  <c r="L504" i="2"/>
  <c r="L104" i="2"/>
  <c r="L599" i="2"/>
  <c r="L341" i="2"/>
  <c r="L178" i="2"/>
  <c r="L186" i="2"/>
  <c r="L382" i="2"/>
  <c r="L267" i="2"/>
  <c r="L541" i="2"/>
  <c r="L17" i="2"/>
  <c r="L76" i="2"/>
  <c r="L153" i="2"/>
  <c r="L652" i="2"/>
  <c r="L209" i="2"/>
  <c r="L486" i="2"/>
  <c r="L644" i="2"/>
  <c r="L333" i="2"/>
  <c r="L552" i="2"/>
  <c r="L47" i="2"/>
  <c r="L699" i="2"/>
  <c r="L466" i="2"/>
  <c r="L179" i="2"/>
  <c r="L158" i="2"/>
  <c r="L26" i="2"/>
  <c r="L251" i="2"/>
  <c r="L501" i="2"/>
  <c r="L592" i="2"/>
  <c r="L27" i="2"/>
  <c r="L272" i="2"/>
  <c r="L96" i="2"/>
  <c r="L659" i="2"/>
  <c r="L235" i="2"/>
  <c r="L583" i="2"/>
  <c r="L326" i="2"/>
  <c r="L686" i="2"/>
  <c r="L246" i="2"/>
  <c r="L729" i="2"/>
  <c r="L546" i="2"/>
  <c r="L414" i="2"/>
  <c r="L176" i="2"/>
  <c r="L318" i="2"/>
  <c r="L425" i="2"/>
  <c r="L129" i="2"/>
  <c r="L133" i="2"/>
  <c r="L80" i="2"/>
  <c r="L494" i="2"/>
  <c r="L19" i="2"/>
  <c r="L71" i="2"/>
  <c r="L261" i="2"/>
  <c r="L421" i="2"/>
  <c r="L553" i="2"/>
  <c r="L29" i="2"/>
  <c r="L606" i="2"/>
  <c r="L207" i="2"/>
  <c r="L419" i="2"/>
  <c r="L549" i="2"/>
  <c r="L658" i="2"/>
  <c r="L53" i="2"/>
  <c r="L99" i="2"/>
  <c r="L358" i="2"/>
  <c r="L390" i="2"/>
  <c r="L619" i="2"/>
  <c r="L398" i="2"/>
  <c r="L678" i="2"/>
  <c r="L423" i="2"/>
  <c r="L491" i="2"/>
  <c r="L612" i="2"/>
  <c r="L697" i="2"/>
  <c r="L719" i="2"/>
  <c r="L310" i="2"/>
  <c r="L8" i="2"/>
  <c r="L725" i="2"/>
  <c r="L433" i="2"/>
  <c r="L698" i="2"/>
  <c r="L681" i="2"/>
  <c r="L112" i="2"/>
  <c r="L144" i="2"/>
  <c r="L643" i="2"/>
  <c r="L385" i="2"/>
  <c r="L87" i="2"/>
  <c r="L222" i="2"/>
  <c r="L322" i="2"/>
  <c r="L196" i="2"/>
  <c r="L174" i="2"/>
  <c r="L109" i="2"/>
  <c r="L389" i="2"/>
  <c r="L16" i="2"/>
  <c r="L409" i="2"/>
  <c r="L660" i="2"/>
  <c r="L523" i="2"/>
  <c r="L21" i="2"/>
  <c r="L527" i="2"/>
  <c r="L172" i="2"/>
  <c r="L25" i="2"/>
  <c r="L580" i="2"/>
  <c r="L714" i="2"/>
  <c r="L436" i="2"/>
  <c r="L625" i="2"/>
  <c r="L184" i="2"/>
  <c r="L569" i="2"/>
  <c r="L521" i="2"/>
  <c r="L712" i="2"/>
  <c r="L159" i="2"/>
  <c r="L392" i="2"/>
  <c r="L335" i="2"/>
  <c r="L503" i="2"/>
  <c r="L200" i="2"/>
  <c r="L274" i="2"/>
  <c r="L629" i="2"/>
  <c r="L596" i="2"/>
  <c r="L468" i="2"/>
  <c r="L301" i="2"/>
  <c r="L431" i="2"/>
  <c r="L324" i="2"/>
  <c r="L435" i="2"/>
  <c r="L127" i="2"/>
  <c r="L600" i="2"/>
  <c r="L48" i="2"/>
  <c r="L24" i="2"/>
  <c r="L74" i="2"/>
  <c r="L154" i="2"/>
  <c r="L424" i="2"/>
  <c r="L432" i="2"/>
  <c r="L319" i="2"/>
  <c r="L236" i="2"/>
  <c r="L559" i="2"/>
  <c r="L302" i="2"/>
  <c r="L343" i="2"/>
  <c r="L597" i="2"/>
  <c r="L568" i="2"/>
  <c r="L707" i="2"/>
  <c r="L716" i="2"/>
  <c r="L164" i="2"/>
  <c r="L469" i="2"/>
  <c r="L459" i="2"/>
  <c r="L683" i="2"/>
  <c r="L564" i="2"/>
  <c r="L366" i="2"/>
  <c r="L275" i="2"/>
  <c r="L613" i="2"/>
  <c r="L602" i="2"/>
  <c r="L579" i="2"/>
  <c r="L120" i="2"/>
  <c r="L507" i="2"/>
  <c r="L578" i="2"/>
  <c r="L511" i="2"/>
  <c r="L116" i="2"/>
  <c r="L710" i="2"/>
  <c r="L472" i="2"/>
  <c r="L311" i="2"/>
  <c r="L203" i="2"/>
  <c r="L615" i="2"/>
  <c r="L588" i="2"/>
  <c r="L102" i="2"/>
  <c r="L512" i="2"/>
  <c r="L420" i="2"/>
  <c r="L391" i="2"/>
  <c r="L438" i="2"/>
  <c r="L731" i="2"/>
  <c r="L534" i="2"/>
  <c r="L250" i="2"/>
  <c r="L668" i="2"/>
  <c r="L115" i="2"/>
  <c r="L218" i="2"/>
  <c r="L651" i="2"/>
  <c r="L309" i="2"/>
  <c r="L565" i="2"/>
  <c r="L467" i="2"/>
  <c r="L38" i="2"/>
  <c r="L655" i="2"/>
  <c r="L674" i="2"/>
  <c r="L445" i="2"/>
  <c r="L701" i="2"/>
  <c r="L146" i="2"/>
  <c r="L345" i="2"/>
  <c r="L427" i="2"/>
  <c r="L522" i="2"/>
  <c r="L473" i="2"/>
  <c r="L477" i="2"/>
  <c r="L715" i="2"/>
  <c r="L680" i="2"/>
  <c r="L160" i="2"/>
  <c r="L422" i="2"/>
  <c r="L134" i="2"/>
  <c r="L586" i="2"/>
  <c r="L60" i="2"/>
  <c r="L42" i="2"/>
  <c r="L78" i="2"/>
  <c r="L554" i="2"/>
  <c r="L399" i="2"/>
  <c r="L295" i="2"/>
  <c r="L285" i="2"/>
  <c r="L669" i="2"/>
  <c r="L194" i="2"/>
  <c r="L278" i="2"/>
  <c r="L489" i="2"/>
  <c r="L689" i="2"/>
  <c r="L269" i="2"/>
  <c r="L161" i="2"/>
  <c r="L367" i="2"/>
  <c r="L633" i="2"/>
  <c r="L304" i="2"/>
  <c r="L139" i="2"/>
  <c r="L282" i="2"/>
  <c r="L538" i="2"/>
  <c r="L601" i="2"/>
  <c r="L51" i="2"/>
  <c r="L645" i="2"/>
  <c r="L439" i="2"/>
  <c r="L575" i="2"/>
  <c r="L406" i="2"/>
  <c r="L724" i="2"/>
  <c r="L210" i="2"/>
  <c r="L727" i="2"/>
  <c r="L205" i="2"/>
  <c r="L383" i="2"/>
  <c r="L334" i="2"/>
  <c r="L428" i="2"/>
  <c r="L231" i="2"/>
  <c r="L208" i="2"/>
  <c r="L676" i="2"/>
  <c r="L675" i="2"/>
  <c r="L145" i="2"/>
  <c r="L648" i="2"/>
  <c r="L536" i="2"/>
  <c r="L700" i="2"/>
  <c r="L684" i="2"/>
  <c r="L195" i="2"/>
  <c r="L713" i="2"/>
  <c r="L65" i="2"/>
  <c r="L548" i="2"/>
  <c r="L336" i="2"/>
  <c r="L288" i="2"/>
  <c r="L64" i="2"/>
  <c r="L526" i="2"/>
  <c r="L28" i="2"/>
  <c r="L555" i="2"/>
  <c r="L347" i="2"/>
  <c r="L401" i="2"/>
  <c r="L626" i="2"/>
  <c r="L464" i="2"/>
  <c r="L649" i="2"/>
  <c r="L703" i="2"/>
  <c r="L303" i="2"/>
  <c r="L81" i="2"/>
  <c r="L228" i="2"/>
  <c r="L212" i="2"/>
  <c r="L289" i="2"/>
  <c r="L711" i="2"/>
  <c r="L481" i="2"/>
  <c r="L732" i="2"/>
  <c r="L520" i="2"/>
  <c r="L650" i="2"/>
  <c r="L180" i="2"/>
  <c r="L570" i="2"/>
  <c r="L169" i="2"/>
  <c r="L627" i="2"/>
  <c r="L239" i="2"/>
  <c r="L705" i="2"/>
  <c r="L666" i="2"/>
  <c r="L506" i="2"/>
  <c r="L642" i="2"/>
  <c r="L517" i="2"/>
  <c r="L451" i="2"/>
  <c r="L478" i="2"/>
  <c r="L359" i="2"/>
  <c r="L695" i="2"/>
  <c r="L137" i="2"/>
  <c r="L379" i="2"/>
  <c r="L327" i="2"/>
  <c r="L530" i="2"/>
  <c r="L117" i="2"/>
  <c r="L265" i="2"/>
  <c r="L294" i="2"/>
  <c r="L460" i="2"/>
  <c r="L457" i="2"/>
  <c r="L556" i="2"/>
  <c r="L417" i="2"/>
  <c r="L561" i="2"/>
  <c r="L709" i="2"/>
  <c r="L661" i="2"/>
  <c r="L377" i="2"/>
  <c r="L220" i="2"/>
  <c r="L286" i="2"/>
  <c r="L574" i="2"/>
  <c r="L163" i="2"/>
  <c r="L593" i="2"/>
  <c r="L543" i="2"/>
  <c r="L296" i="2"/>
  <c r="L449" i="2"/>
  <c r="L374" i="2"/>
  <c r="L685" i="2"/>
  <c r="L653" i="2"/>
  <c r="L487" i="2"/>
  <c r="L617" i="2"/>
  <c r="L562" i="2"/>
  <c r="L557" i="2"/>
  <c r="L440" i="2"/>
  <c r="L581" i="2"/>
  <c r="L726" i="2"/>
  <c r="L370" i="2"/>
  <c r="L693" i="2"/>
  <c r="L271" i="2"/>
  <c r="L679" i="2"/>
  <c r="L639" i="2"/>
  <c r="L704" i="2"/>
  <c r="L411" i="2"/>
  <c r="L662" i="2"/>
  <c r="L692" i="2"/>
  <c r="L550" i="2"/>
  <c r="L690" i="2"/>
  <c r="L632" i="2"/>
  <c r="L646" i="2"/>
  <c r="L663" i="2"/>
  <c r="L502" i="2"/>
  <c r="L677" i="2"/>
  <c r="L723" i="2"/>
  <c r="L572" i="2"/>
  <c r="L691" i="2"/>
  <c r="L687" i="2"/>
  <c r="L696" i="2"/>
  <c r="L722" i="2"/>
  <c r="L708" i="2"/>
  <c r="L730" i="2"/>
  <c r="L682" i="2"/>
  <c r="L656" i="2"/>
  <c r="L717" i="2"/>
  <c r="J610" i="2"/>
  <c r="J524" i="2"/>
  <c r="J513" i="2"/>
  <c r="J62" i="2"/>
  <c r="J300" i="2"/>
  <c r="J372" i="2"/>
  <c r="J412" i="2"/>
  <c r="J312" i="2"/>
  <c r="J547" i="2"/>
  <c r="J531" i="2"/>
  <c r="J226" i="2"/>
  <c r="J455" i="2"/>
  <c r="J103" i="2"/>
  <c r="J671" i="2"/>
  <c r="J118" i="2"/>
  <c r="J393" i="2"/>
  <c r="J540" i="2"/>
  <c r="J598" i="2"/>
  <c r="J380" i="2"/>
  <c r="J59" i="2"/>
  <c r="J448" i="2"/>
  <c r="J348" i="2"/>
  <c r="J495" i="2"/>
  <c r="J215" i="2"/>
  <c r="J566" i="2"/>
  <c r="J90" i="2"/>
  <c r="J277" i="2"/>
  <c r="J241" i="2"/>
  <c r="J450" i="2"/>
  <c r="J621" i="2"/>
  <c r="J89" i="2"/>
  <c r="J585" i="2"/>
  <c r="J654" i="2"/>
  <c r="J3" i="2"/>
  <c r="J337" i="2"/>
  <c r="J72" i="2"/>
  <c r="J444" i="2"/>
  <c r="J157" i="2"/>
  <c r="J75" i="2"/>
  <c r="J667" i="2"/>
  <c r="J202" i="2"/>
  <c r="J378" i="2"/>
  <c r="J63" i="2"/>
  <c r="J130" i="2"/>
  <c r="J528" i="2"/>
  <c r="J373" i="2"/>
  <c r="J589" i="2"/>
  <c r="J185" i="2"/>
  <c r="J224" i="2"/>
  <c r="J325" i="2"/>
  <c r="J476" i="2"/>
  <c r="J167" i="2"/>
  <c r="J268" i="2"/>
  <c r="J413" i="2"/>
  <c r="J394" i="2"/>
  <c r="J84" i="2"/>
  <c r="J242" i="2"/>
  <c r="J492" i="2"/>
  <c r="J352" i="2"/>
  <c r="J126" i="2"/>
  <c r="J344" i="2"/>
  <c r="J516" i="2"/>
  <c r="J258" i="2"/>
  <c r="J255" i="2"/>
  <c r="J97" i="2"/>
  <c r="J119" i="2"/>
  <c r="J307" i="2"/>
  <c r="J426" i="2"/>
  <c r="J354" i="2"/>
  <c r="J404" i="2"/>
  <c r="J386" i="2"/>
  <c r="J217" i="2"/>
  <c r="J82" i="2"/>
  <c r="J132" i="2"/>
  <c r="J93" i="2"/>
  <c r="J264" i="2"/>
  <c r="J41" i="2"/>
  <c r="J181" i="2"/>
  <c r="J584" i="2"/>
  <c r="J456" i="2"/>
  <c r="J475" i="2"/>
  <c r="J400" i="2"/>
  <c r="J252" i="2"/>
  <c r="J314" i="2"/>
  <c r="J416" i="2"/>
  <c r="J92" i="2"/>
  <c r="J329" i="2"/>
  <c r="J247" i="2"/>
  <c r="J238" i="2"/>
  <c r="J68" i="2"/>
  <c r="J447" i="2"/>
  <c r="J67" i="2"/>
  <c r="J213" i="2"/>
  <c r="J230" i="2"/>
  <c r="J608" i="2"/>
  <c r="J591" i="2"/>
  <c r="J371" i="2"/>
  <c r="J483" i="2"/>
  <c r="J69" i="2"/>
  <c r="J50" i="2"/>
  <c r="J111" i="2"/>
  <c r="J237" i="2"/>
  <c r="J43" i="2"/>
  <c r="J22" i="2"/>
  <c r="J151" i="2"/>
  <c r="J349" i="2"/>
  <c r="J616" i="2"/>
  <c r="J98" i="2"/>
  <c r="J465" i="2"/>
  <c r="J351" i="2"/>
  <c r="J14" i="2"/>
  <c r="J45" i="2"/>
  <c r="J454" i="2"/>
  <c r="J244" i="2"/>
  <c r="J37" i="2"/>
  <c r="J342" i="2"/>
  <c r="J142" i="2"/>
  <c r="J453" i="2"/>
  <c r="J525" i="2"/>
  <c r="J10" i="2"/>
  <c r="J254" i="2"/>
  <c r="J728" i="2"/>
  <c r="J603" i="2"/>
  <c r="J166" i="2"/>
  <c r="J73" i="2"/>
  <c r="J323" i="2"/>
  <c r="J315" i="2"/>
  <c r="J280" i="2"/>
  <c r="J149" i="2"/>
  <c r="J44" i="2"/>
  <c r="J211" i="2"/>
  <c r="J101" i="2"/>
  <c r="J11" i="2"/>
  <c r="J356" i="2"/>
  <c r="J702" i="2"/>
  <c r="J350" i="2"/>
  <c r="J672" i="2"/>
  <c r="J321" i="2"/>
  <c r="J357" i="2"/>
  <c r="J637" i="2"/>
  <c r="J395" i="2"/>
  <c r="J331" i="2"/>
  <c r="J611" i="2"/>
  <c r="J232" i="2"/>
  <c r="J61" i="2"/>
  <c r="J544" i="2"/>
  <c r="J408" i="2"/>
  <c r="J339" i="2"/>
  <c r="J320" i="2"/>
  <c r="J168" i="2"/>
  <c r="J340" i="2"/>
  <c r="J20" i="2"/>
  <c r="J313" i="2"/>
  <c r="J458" i="2"/>
  <c r="J39" i="2"/>
  <c r="J535" i="2"/>
  <c r="J290" i="2"/>
  <c r="J493" i="2"/>
  <c r="J125" i="2"/>
  <c r="J281" i="2"/>
  <c r="J720" i="2"/>
  <c r="J243" i="2"/>
  <c r="J221" i="2"/>
  <c r="J533" i="2"/>
  <c r="J32" i="2"/>
  <c r="J510" i="2"/>
  <c r="J634" i="2"/>
  <c r="J170" i="2"/>
  <c r="J498" i="2"/>
  <c r="J229" i="2"/>
  <c r="J273" i="2"/>
  <c r="J499" i="2"/>
  <c r="J297" i="2"/>
  <c r="J571" i="2"/>
  <c r="J605" i="2"/>
  <c r="J635" i="2"/>
  <c r="J470" i="2"/>
  <c r="J670" i="2"/>
  <c r="J484" i="2"/>
  <c r="J140" i="2"/>
  <c r="J31" i="2"/>
  <c r="J624" i="2"/>
  <c r="J256" i="2"/>
  <c r="J225" i="2"/>
  <c r="J636" i="2"/>
  <c r="J83" i="2"/>
  <c r="J292" i="2"/>
  <c r="J587" i="2"/>
  <c r="J165" i="2"/>
  <c r="J462" i="2"/>
  <c r="J515" i="2"/>
  <c r="J595" i="2"/>
  <c r="J482" i="2"/>
  <c r="J192" i="2"/>
  <c r="J6" i="2"/>
  <c r="J299" i="2"/>
  <c r="J607" i="2"/>
  <c r="J623" i="2"/>
  <c r="J628" i="2"/>
  <c r="J532" i="2"/>
  <c r="J114" i="2"/>
  <c r="J257" i="2"/>
  <c r="J640" i="2"/>
  <c r="J155" i="2"/>
  <c r="J362" i="2"/>
  <c r="J479" i="2"/>
  <c r="J193" i="2"/>
  <c r="J52" i="2"/>
  <c r="J442" i="2"/>
  <c r="J54" i="2"/>
  <c r="J135" i="2"/>
  <c r="J496" i="2"/>
  <c r="J490" i="2"/>
  <c r="J308" i="2"/>
  <c r="J298" i="2"/>
  <c r="J113" i="2"/>
  <c r="J94" i="2"/>
  <c r="J443" i="2"/>
  <c r="J429" i="2"/>
  <c r="J563" i="2"/>
  <c r="J91" i="2"/>
  <c r="J291" i="2"/>
  <c r="J542" i="2"/>
  <c r="J201" i="2"/>
  <c r="J214" i="2"/>
  <c r="J138" i="2"/>
  <c r="J70" i="2"/>
  <c r="J293" i="2"/>
  <c r="J641" i="2"/>
  <c r="J152" i="2"/>
  <c r="J509" i="2"/>
  <c r="J23" i="2"/>
  <c r="J173" i="2"/>
  <c r="J480" i="2"/>
  <c r="J12" i="2"/>
  <c r="J88" i="2"/>
  <c r="J410" i="2"/>
  <c r="J384" i="2"/>
  <c r="J46" i="2"/>
  <c r="J673" i="2"/>
  <c r="J461" i="2"/>
  <c r="J514" i="2"/>
  <c r="J415" i="2"/>
  <c r="J387" i="2"/>
  <c r="J49" i="2"/>
  <c r="J403" i="2"/>
  <c r="J346" i="2"/>
  <c r="J107" i="2"/>
  <c r="J77" i="2"/>
  <c r="J284" i="2"/>
  <c r="J638" i="2"/>
  <c r="J122" i="2"/>
  <c r="J332" i="2"/>
  <c r="J452" i="2"/>
  <c r="J558" i="2"/>
  <c r="J441" i="2"/>
  <c r="J317" i="2"/>
  <c r="J364" i="2"/>
  <c r="J576" i="2"/>
  <c r="J15" i="2"/>
  <c r="J471" i="2"/>
  <c r="J545" i="2"/>
  <c r="J706" i="2"/>
  <c r="J279" i="2"/>
  <c r="J721" i="2"/>
  <c r="J33" i="2"/>
  <c r="J657" i="2"/>
  <c r="J519" i="2"/>
  <c r="J355" i="2"/>
  <c r="J56" i="2"/>
  <c r="J446" i="2"/>
  <c r="J376" i="2"/>
  <c r="J57" i="2"/>
  <c r="J430" i="2"/>
  <c r="J418" i="2"/>
  <c r="J396" i="2"/>
  <c r="J402" i="2"/>
  <c r="J405" i="2"/>
  <c r="J474" i="2"/>
  <c r="J365" i="2"/>
  <c r="J497" i="2"/>
  <c r="J353" i="2"/>
  <c r="J234" i="2"/>
  <c r="J508" i="2"/>
  <c r="J407" i="2"/>
  <c r="J85" i="2"/>
  <c r="J253" i="2"/>
  <c r="J198" i="2"/>
  <c r="J233" i="2"/>
  <c r="J190" i="2"/>
  <c r="J537" i="2"/>
  <c r="J223" i="2"/>
  <c r="J630" i="2"/>
  <c r="J95" i="2"/>
  <c r="J183" i="2"/>
  <c r="J328" i="2"/>
  <c r="J4" i="2"/>
  <c r="J647" i="2"/>
  <c r="J206" i="2"/>
  <c r="J110" i="2"/>
  <c r="J171" i="2"/>
  <c r="J55" i="2"/>
  <c r="J276" i="2"/>
  <c r="J488" i="2"/>
  <c r="J182" i="2"/>
  <c r="J177" i="2"/>
  <c r="J270" i="2"/>
  <c r="J388" i="2"/>
  <c r="J162" i="2"/>
  <c r="J86" i="2"/>
  <c r="J248" i="2"/>
  <c r="J631" i="2"/>
  <c r="J397" i="2"/>
  <c r="J622" i="2"/>
  <c r="J500" i="2"/>
  <c r="J505" i="2"/>
  <c r="J573" i="2"/>
  <c r="J582" i="2"/>
  <c r="J131" i="2"/>
  <c r="J263" i="2"/>
  <c r="J187" i="2"/>
  <c r="J141" i="2"/>
  <c r="J363" i="2"/>
  <c r="J381" i="2"/>
  <c r="J156" i="2"/>
  <c r="J463" i="2"/>
  <c r="J245" i="2"/>
  <c r="J330" i="2"/>
  <c r="J249" i="2"/>
  <c r="J306" i="2"/>
  <c r="J437" i="2"/>
  <c r="J79" i="2"/>
  <c r="J604" i="2"/>
  <c r="J227" i="2"/>
  <c r="J360" i="2"/>
  <c r="J197" i="2"/>
  <c r="J287" i="2"/>
  <c r="J204" i="2"/>
  <c r="J123" i="2"/>
  <c r="J136" i="2"/>
  <c r="J718" i="2"/>
  <c r="J5" i="2"/>
  <c r="J191" i="2"/>
  <c r="J375" i="2"/>
  <c r="J259" i="2"/>
  <c r="J664" i="2"/>
  <c r="J124" i="2"/>
  <c r="J100" i="2"/>
  <c r="J150" i="2"/>
  <c r="J34" i="2"/>
  <c r="J36" i="2"/>
  <c r="J9" i="2"/>
  <c r="J577" i="2"/>
  <c r="J560" i="2"/>
  <c r="J594" i="2"/>
  <c r="J66" i="2"/>
  <c r="J106" i="2"/>
  <c r="J369" i="2"/>
  <c r="J147" i="2"/>
  <c r="J620" i="2"/>
  <c r="J40" i="2"/>
  <c r="J219" i="2"/>
  <c r="J18" i="2"/>
  <c r="J35" i="2"/>
  <c r="J518" i="2"/>
  <c r="J175" i="2"/>
  <c r="J434" i="2"/>
  <c r="J694" i="2"/>
  <c r="J539" i="2"/>
  <c r="J567" i="2"/>
  <c r="J665" i="2"/>
  <c r="J283" i="2"/>
  <c r="J189" i="2"/>
  <c r="J148" i="2"/>
  <c r="J551" i="2"/>
  <c r="J199" i="2"/>
  <c r="J128" i="2"/>
  <c r="J7" i="2"/>
  <c r="J614" i="2"/>
  <c r="J361" i="2"/>
  <c r="J2" i="2"/>
  <c r="J121" i="2"/>
  <c r="J316" i="2"/>
  <c r="J485" i="2"/>
  <c r="J305" i="2"/>
  <c r="J609" i="2"/>
  <c r="J688" i="2"/>
  <c r="J368" i="2"/>
  <c r="J260" i="2"/>
  <c r="J105" i="2"/>
  <c r="J338" i="2"/>
  <c r="J266" i="2"/>
  <c r="J240" i="2"/>
  <c r="J58" i="2"/>
  <c r="J529" i="2"/>
  <c r="J262" i="2"/>
  <c r="J143" i="2"/>
  <c r="J590" i="2"/>
  <c r="J30" i="2"/>
  <c r="J108" i="2"/>
  <c r="J13" i="2"/>
  <c r="J618" i="2"/>
  <c r="J216" i="2"/>
  <c r="J188" i="2"/>
  <c r="J504" i="2"/>
  <c r="J104" i="2"/>
  <c r="J599" i="2"/>
  <c r="J341" i="2"/>
  <c r="J178" i="2"/>
  <c r="J186" i="2"/>
  <c r="J382" i="2"/>
  <c r="J267" i="2"/>
  <c r="J541" i="2"/>
  <c r="J17" i="2"/>
  <c r="J76" i="2"/>
  <c r="J153" i="2"/>
  <c r="J652" i="2"/>
  <c r="J209" i="2"/>
  <c r="J486" i="2"/>
  <c r="J644" i="2"/>
  <c r="J333" i="2"/>
  <c r="J552" i="2"/>
  <c r="J47" i="2"/>
  <c r="J699" i="2"/>
  <c r="J466" i="2"/>
  <c r="J179" i="2"/>
  <c r="J158" i="2"/>
  <c r="J26" i="2"/>
  <c r="J251" i="2"/>
  <c r="J501" i="2"/>
  <c r="J592" i="2"/>
  <c r="J27" i="2"/>
  <c r="J272" i="2"/>
  <c r="J96" i="2"/>
  <c r="J659" i="2"/>
  <c r="J235" i="2"/>
  <c r="J583" i="2"/>
  <c r="J326" i="2"/>
  <c r="J686" i="2"/>
  <c r="J246" i="2"/>
  <c r="J729" i="2"/>
  <c r="J546" i="2"/>
  <c r="J414" i="2"/>
  <c r="J176" i="2"/>
  <c r="J318" i="2"/>
  <c r="J425" i="2"/>
  <c r="J129" i="2"/>
  <c r="J133" i="2"/>
  <c r="J80" i="2"/>
  <c r="J494" i="2"/>
  <c r="J19" i="2"/>
  <c r="J71" i="2"/>
  <c r="J261" i="2"/>
  <c r="J421" i="2"/>
  <c r="J553" i="2"/>
  <c r="J29" i="2"/>
  <c r="J606" i="2"/>
  <c r="J207" i="2"/>
  <c r="J419" i="2"/>
  <c r="J549" i="2"/>
  <c r="J658" i="2"/>
  <c r="J53" i="2"/>
  <c r="J99" i="2"/>
  <c r="J358" i="2"/>
  <c r="J390" i="2"/>
  <c r="J619" i="2"/>
  <c r="J398" i="2"/>
  <c r="J678" i="2"/>
  <c r="J423" i="2"/>
  <c r="J491" i="2"/>
  <c r="J612" i="2"/>
  <c r="J697" i="2"/>
  <c r="J719" i="2"/>
  <c r="J310" i="2"/>
  <c r="J8" i="2"/>
  <c r="J725" i="2"/>
  <c r="J433" i="2"/>
  <c r="J698" i="2"/>
  <c r="J681" i="2"/>
  <c r="J112" i="2"/>
  <c r="J144" i="2"/>
  <c r="J643" i="2"/>
  <c r="J385" i="2"/>
  <c r="J87" i="2"/>
  <c r="J222" i="2"/>
  <c r="J322" i="2"/>
  <c r="J196" i="2"/>
  <c r="J174" i="2"/>
  <c r="J109" i="2"/>
  <c r="J389" i="2"/>
  <c r="J16" i="2"/>
  <c r="J409" i="2"/>
  <c r="J660" i="2"/>
  <c r="J523" i="2"/>
  <c r="J21" i="2"/>
  <c r="J527" i="2"/>
  <c r="J172" i="2"/>
  <c r="J25" i="2"/>
  <c r="J580" i="2"/>
  <c r="J714" i="2"/>
  <c r="J436" i="2"/>
  <c r="J625" i="2"/>
  <c r="J184" i="2"/>
  <c r="J569" i="2"/>
  <c r="J521" i="2"/>
  <c r="J712" i="2"/>
  <c r="J159" i="2"/>
  <c r="J392" i="2"/>
  <c r="J335" i="2"/>
  <c r="J503" i="2"/>
  <c r="J200" i="2"/>
  <c r="J274" i="2"/>
  <c r="J629" i="2"/>
  <c r="J596" i="2"/>
  <c r="J468" i="2"/>
  <c r="J301" i="2"/>
  <c r="J431" i="2"/>
  <c r="J324" i="2"/>
  <c r="J435" i="2"/>
  <c r="J127" i="2"/>
  <c r="J600" i="2"/>
  <c r="J48" i="2"/>
  <c r="J24" i="2"/>
  <c r="J74" i="2"/>
  <c r="J154" i="2"/>
  <c r="J424" i="2"/>
  <c r="J432" i="2"/>
  <c r="J319" i="2"/>
  <c r="J236" i="2"/>
  <c r="J559" i="2"/>
  <c r="J302" i="2"/>
  <c r="J343" i="2"/>
  <c r="J597" i="2"/>
  <c r="J568" i="2"/>
  <c r="J707" i="2"/>
  <c r="J716" i="2"/>
  <c r="J164" i="2"/>
  <c r="J469" i="2"/>
  <c r="J459" i="2"/>
  <c r="J683" i="2"/>
  <c r="J564" i="2"/>
  <c r="J366" i="2"/>
  <c r="J275" i="2"/>
  <c r="J613" i="2"/>
  <c r="J602" i="2"/>
  <c r="J579" i="2"/>
  <c r="J120" i="2"/>
  <c r="J507" i="2"/>
  <c r="J578" i="2"/>
  <c r="J511" i="2"/>
  <c r="J116" i="2"/>
  <c r="J710" i="2"/>
  <c r="J472" i="2"/>
  <c r="J311" i="2"/>
  <c r="J203" i="2"/>
  <c r="J615" i="2"/>
  <c r="J588" i="2"/>
  <c r="J102" i="2"/>
  <c r="J512" i="2"/>
  <c r="J420" i="2"/>
  <c r="J391" i="2"/>
  <c r="J438" i="2"/>
  <c r="J731" i="2"/>
  <c r="J534" i="2"/>
  <c r="J250" i="2"/>
  <c r="J668" i="2"/>
  <c r="J115" i="2"/>
  <c r="J218" i="2"/>
  <c r="J651" i="2"/>
  <c r="J309" i="2"/>
  <c r="J565" i="2"/>
  <c r="J467" i="2"/>
  <c r="J38" i="2"/>
  <c r="J655" i="2"/>
  <c r="J674" i="2"/>
  <c r="J445" i="2"/>
  <c r="J701" i="2"/>
  <c r="J146" i="2"/>
  <c r="J345" i="2"/>
  <c r="J427" i="2"/>
  <c r="J522" i="2"/>
  <c r="J473" i="2"/>
  <c r="J477" i="2"/>
  <c r="J715" i="2"/>
  <c r="J680" i="2"/>
  <c r="J160" i="2"/>
  <c r="J422" i="2"/>
  <c r="J134" i="2"/>
  <c r="J586" i="2"/>
  <c r="J60" i="2"/>
  <c r="J42" i="2"/>
  <c r="J78" i="2"/>
  <c r="J554" i="2"/>
  <c r="J399" i="2"/>
  <c r="J295" i="2"/>
  <c r="J285" i="2"/>
  <c r="J669" i="2"/>
  <c r="J194" i="2"/>
  <c r="J278" i="2"/>
  <c r="J489" i="2"/>
  <c r="J689" i="2"/>
  <c r="J269" i="2"/>
  <c r="J161" i="2"/>
  <c r="J367" i="2"/>
  <c r="J633" i="2"/>
  <c r="J304" i="2"/>
  <c r="J139" i="2"/>
  <c r="J282" i="2"/>
  <c r="J538" i="2"/>
  <c r="J601" i="2"/>
  <c r="J51" i="2"/>
  <c r="J645" i="2"/>
  <c r="J439" i="2"/>
  <c r="J575" i="2"/>
  <c r="J406" i="2"/>
  <c r="J724" i="2"/>
  <c r="J210" i="2"/>
  <c r="J727" i="2"/>
  <c r="J205" i="2"/>
  <c r="J383" i="2"/>
  <c r="J334" i="2"/>
  <c r="J428" i="2"/>
  <c r="J231" i="2"/>
  <c r="J208" i="2"/>
  <c r="J676" i="2"/>
  <c r="J675" i="2"/>
  <c r="J145" i="2"/>
  <c r="J648" i="2"/>
  <c r="J536" i="2"/>
  <c r="J700" i="2"/>
  <c r="J684" i="2"/>
  <c r="J195" i="2"/>
  <c r="J713" i="2"/>
  <c r="J65" i="2"/>
  <c r="J548" i="2"/>
  <c r="J336" i="2"/>
  <c r="J288" i="2"/>
  <c r="J64" i="2"/>
  <c r="J526" i="2"/>
  <c r="J28" i="2"/>
  <c r="J555" i="2"/>
  <c r="J347" i="2"/>
  <c r="J401" i="2"/>
  <c r="J626" i="2"/>
  <c r="J464" i="2"/>
  <c r="J649" i="2"/>
  <c r="J703" i="2"/>
  <c r="J303" i="2"/>
  <c r="J81" i="2"/>
  <c r="J228" i="2"/>
  <c r="J212" i="2"/>
  <c r="J289" i="2"/>
  <c r="J711" i="2"/>
  <c r="J481" i="2"/>
  <c r="J732" i="2"/>
  <c r="J520" i="2"/>
  <c r="J650" i="2"/>
  <c r="J180" i="2"/>
  <c r="J570" i="2"/>
  <c r="J169" i="2"/>
  <c r="J627" i="2"/>
  <c r="J239" i="2"/>
  <c r="J705" i="2"/>
  <c r="J666" i="2"/>
  <c r="J506" i="2"/>
  <c r="J642" i="2"/>
  <c r="J517" i="2"/>
  <c r="J451" i="2"/>
  <c r="J478" i="2"/>
  <c r="J359" i="2"/>
  <c r="J695" i="2"/>
  <c r="J137" i="2"/>
  <c r="J379" i="2"/>
  <c r="J327" i="2"/>
  <c r="J530" i="2"/>
  <c r="J117" i="2"/>
  <c r="J265" i="2"/>
  <c r="J294" i="2"/>
  <c r="J460" i="2"/>
  <c r="J457" i="2"/>
  <c r="J556" i="2"/>
  <c r="J417" i="2"/>
  <c r="J561" i="2"/>
  <c r="J709" i="2"/>
  <c r="J661" i="2"/>
  <c r="J377" i="2"/>
  <c r="J220" i="2"/>
  <c r="J286" i="2"/>
  <c r="J574" i="2"/>
  <c r="J163" i="2"/>
  <c r="J593" i="2"/>
  <c r="J543" i="2"/>
  <c r="J296" i="2"/>
  <c r="J449" i="2"/>
  <c r="J374" i="2"/>
  <c r="J685" i="2"/>
  <c r="J653" i="2"/>
  <c r="J487" i="2"/>
  <c r="J617" i="2"/>
  <c r="J562" i="2"/>
  <c r="J557" i="2"/>
  <c r="J440" i="2"/>
  <c r="J581" i="2"/>
  <c r="J726" i="2"/>
  <c r="J370" i="2"/>
  <c r="J693" i="2"/>
  <c r="J271" i="2"/>
  <c r="J679" i="2"/>
  <c r="J639" i="2"/>
  <c r="J704" i="2"/>
  <c r="J411" i="2"/>
  <c r="J662" i="2"/>
  <c r="J692" i="2"/>
  <c r="J550" i="2"/>
  <c r="J690" i="2"/>
  <c r="J632" i="2"/>
  <c r="J646" i="2"/>
  <c r="J663" i="2"/>
  <c r="J502" i="2"/>
  <c r="J677" i="2"/>
  <c r="J723" i="2"/>
  <c r="J572" i="2"/>
  <c r="J691" i="2"/>
  <c r="J687" i="2"/>
  <c r="J696" i="2"/>
  <c r="J722" i="2"/>
  <c r="J708" i="2"/>
  <c r="J730" i="2"/>
  <c r="J682" i="2"/>
  <c r="J656" i="2"/>
  <c r="J717" i="2"/>
  <c r="H610" i="2"/>
  <c r="H524" i="2"/>
  <c r="H513" i="2"/>
  <c r="H62" i="2"/>
  <c r="H300" i="2"/>
  <c r="H372" i="2"/>
  <c r="H412" i="2"/>
  <c r="H312" i="2"/>
  <c r="H547" i="2"/>
  <c r="H531" i="2"/>
  <c r="H226" i="2"/>
  <c r="H455" i="2"/>
  <c r="H103" i="2"/>
  <c r="H671" i="2"/>
  <c r="H118" i="2"/>
  <c r="H393" i="2"/>
  <c r="H540" i="2"/>
  <c r="H598" i="2"/>
  <c r="H380" i="2"/>
  <c r="H59" i="2"/>
  <c r="H448" i="2"/>
  <c r="H348" i="2"/>
  <c r="H495" i="2"/>
  <c r="H215" i="2"/>
  <c r="H566" i="2"/>
  <c r="H90" i="2"/>
  <c r="H277" i="2"/>
  <c r="H241" i="2"/>
  <c r="H450" i="2"/>
  <c r="H621" i="2"/>
  <c r="H89" i="2"/>
  <c r="H585" i="2"/>
  <c r="H654" i="2"/>
  <c r="H3" i="2"/>
  <c r="H337" i="2"/>
  <c r="H72" i="2"/>
  <c r="H444" i="2"/>
  <c r="H157" i="2"/>
  <c r="H75" i="2"/>
  <c r="H667" i="2"/>
  <c r="H202" i="2"/>
  <c r="H378" i="2"/>
  <c r="H63" i="2"/>
  <c r="H130" i="2"/>
  <c r="H528" i="2"/>
  <c r="H373" i="2"/>
  <c r="H589" i="2"/>
  <c r="H185" i="2"/>
  <c r="H224" i="2"/>
  <c r="H325" i="2"/>
  <c r="H476" i="2"/>
  <c r="H167" i="2"/>
  <c r="H268" i="2"/>
  <c r="H413" i="2"/>
  <c r="H394" i="2"/>
  <c r="H84" i="2"/>
  <c r="H242" i="2"/>
  <c r="H492" i="2"/>
  <c r="H352" i="2"/>
  <c r="H126" i="2"/>
  <c r="H344" i="2"/>
  <c r="H516" i="2"/>
  <c r="H258" i="2"/>
  <c r="H255" i="2"/>
  <c r="H97" i="2"/>
  <c r="H119" i="2"/>
  <c r="H307" i="2"/>
  <c r="H426" i="2"/>
  <c r="H354" i="2"/>
  <c r="H404" i="2"/>
  <c r="H386" i="2"/>
  <c r="H217" i="2"/>
  <c r="H82" i="2"/>
  <c r="H132" i="2"/>
  <c r="H93" i="2"/>
  <c r="H264" i="2"/>
  <c r="H41" i="2"/>
  <c r="H181" i="2"/>
  <c r="H584" i="2"/>
  <c r="H456" i="2"/>
  <c r="H475" i="2"/>
  <c r="H400" i="2"/>
  <c r="H252" i="2"/>
  <c r="H314" i="2"/>
  <c r="H416" i="2"/>
  <c r="H92" i="2"/>
  <c r="H329" i="2"/>
  <c r="H247" i="2"/>
  <c r="H238" i="2"/>
  <c r="H68" i="2"/>
  <c r="H447" i="2"/>
  <c r="H67" i="2"/>
  <c r="H213" i="2"/>
  <c r="H230" i="2"/>
  <c r="H608" i="2"/>
  <c r="H591" i="2"/>
  <c r="H371" i="2"/>
  <c r="H483" i="2"/>
  <c r="H69" i="2"/>
  <c r="H50" i="2"/>
  <c r="H111" i="2"/>
  <c r="H237" i="2"/>
  <c r="H43" i="2"/>
  <c r="H22" i="2"/>
  <c r="H151" i="2"/>
  <c r="H349" i="2"/>
  <c r="H616" i="2"/>
  <c r="H98" i="2"/>
  <c r="H465" i="2"/>
  <c r="H351" i="2"/>
  <c r="H14" i="2"/>
  <c r="H45" i="2"/>
  <c r="H454" i="2"/>
  <c r="H244" i="2"/>
  <c r="H37" i="2"/>
  <c r="H342" i="2"/>
  <c r="H142" i="2"/>
  <c r="H453" i="2"/>
  <c r="H525" i="2"/>
  <c r="H10" i="2"/>
  <c r="H254" i="2"/>
  <c r="H728" i="2"/>
  <c r="H603" i="2"/>
  <c r="H166" i="2"/>
  <c r="H73" i="2"/>
  <c r="H323" i="2"/>
  <c r="H315" i="2"/>
  <c r="H280" i="2"/>
  <c r="H149" i="2"/>
  <c r="H44" i="2"/>
  <c r="H211" i="2"/>
  <c r="H101" i="2"/>
  <c r="H11" i="2"/>
  <c r="H356" i="2"/>
  <c r="H702" i="2"/>
  <c r="H350" i="2"/>
  <c r="H672" i="2"/>
  <c r="H321" i="2"/>
  <c r="H357" i="2"/>
  <c r="H637" i="2"/>
  <c r="H395" i="2"/>
  <c r="H331" i="2"/>
  <c r="H611" i="2"/>
  <c r="H232" i="2"/>
  <c r="H61" i="2"/>
  <c r="H544" i="2"/>
  <c r="H408" i="2"/>
  <c r="H339" i="2"/>
  <c r="H320" i="2"/>
  <c r="H168" i="2"/>
  <c r="H340" i="2"/>
  <c r="H20" i="2"/>
  <c r="H313" i="2"/>
  <c r="H458" i="2"/>
  <c r="H39" i="2"/>
  <c r="H535" i="2"/>
  <c r="H290" i="2"/>
  <c r="H493" i="2"/>
  <c r="H125" i="2"/>
  <c r="H281" i="2"/>
  <c r="H720" i="2"/>
  <c r="H243" i="2"/>
  <c r="H221" i="2"/>
  <c r="H533" i="2"/>
  <c r="H32" i="2"/>
  <c r="H510" i="2"/>
  <c r="H634" i="2"/>
  <c r="H170" i="2"/>
  <c r="H498" i="2"/>
  <c r="H229" i="2"/>
  <c r="H273" i="2"/>
  <c r="H499" i="2"/>
  <c r="H297" i="2"/>
  <c r="H571" i="2"/>
  <c r="H605" i="2"/>
  <c r="H635" i="2"/>
  <c r="H470" i="2"/>
  <c r="H670" i="2"/>
  <c r="H484" i="2"/>
  <c r="H140" i="2"/>
  <c r="H31" i="2"/>
  <c r="H624" i="2"/>
  <c r="H256" i="2"/>
  <c r="H225" i="2"/>
  <c r="H636" i="2"/>
  <c r="H83" i="2"/>
  <c r="H292" i="2"/>
  <c r="H587" i="2"/>
  <c r="H165" i="2"/>
  <c r="H462" i="2"/>
  <c r="H515" i="2"/>
  <c r="H595" i="2"/>
  <c r="H482" i="2"/>
  <c r="H192" i="2"/>
  <c r="H6" i="2"/>
  <c r="H299" i="2"/>
  <c r="H607" i="2"/>
  <c r="H623" i="2"/>
  <c r="H628" i="2"/>
  <c r="H532" i="2"/>
  <c r="H114" i="2"/>
  <c r="H257" i="2"/>
  <c r="H640" i="2"/>
  <c r="H155" i="2"/>
  <c r="H362" i="2"/>
  <c r="H479" i="2"/>
  <c r="H193" i="2"/>
  <c r="H52" i="2"/>
  <c r="H442" i="2"/>
  <c r="H54" i="2"/>
  <c r="H135" i="2"/>
  <c r="H496" i="2"/>
  <c r="H490" i="2"/>
  <c r="H308" i="2"/>
  <c r="H298" i="2"/>
  <c r="H113" i="2"/>
  <c r="H94" i="2"/>
  <c r="H443" i="2"/>
  <c r="H429" i="2"/>
  <c r="H563" i="2"/>
  <c r="H91" i="2"/>
  <c r="H291" i="2"/>
  <c r="H542" i="2"/>
  <c r="H201" i="2"/>
  <c r="H214" i="2"/>
  <c r="H138" i="2"/>
  <c r="H70" i="2"/>
  <c r="H293" i="2"/>
  <c r="H641" i="2"/>
  <c r="H152" i="2"/>
  <c r="H509" i="2"/>
  <c r="H23" i="2"/>
  <c r="H173" i="2"/>
  <c r="H480" i="2"/>
  <c r="H12" i="2"/>
  <c r="H88" i="2"/>
  <c r="H410" i="2"/>
  <c r="H384" i="2"/>
  <c r="H46" i="2"/>
  <c r="H673" i="2"/>
  <c r="H461" i="2"/>
  <c r="H514" i="2"/>
  <c r="H415" i="2"/>
  <c r="H387" i="2"/>
  <c r="H49" i="2"/>
  <c r="H403" i="2"/>
  <c r="H346" i="2"/>
  <c r="H107" i="2"/>
  <c r="H77" i="2"/>
  <c r="H284" i="2"/>
  <c r="H638" i="2"/>
  <c r="H122" i="2"/>
  <c r="H332" i="2"/>
  <c r="H452" i="2"/>
  <c r="H558" i="2"/>
  <c r="H441" i="2"/>
  <c r="H317" i="2"/>
  <c r="H364" i="2"/>
  <c r="H576" i="2"/>
  <c r="H15" i="2"/>
  <c r="H471" i="2"/>
  <c r="H545" i="2"/>
  <c r="H706" i="2"/>
  <c r="H279" i="2"/>
  <c r="H721" i="2"/>
  <c r="H33" i="2"/>
  <c r="H657" i="2"/>
  <c r="H519" i="2"/>
  <c r="H355" i="2"/>
  <c r="H56" i="2"/>
  <c r="H446" i="2"/>
  <c r="H376" i="2"/>
  <c r="H57" i="2"/>
  <c r="H430" i="2"/>
  <c r="H418" i="2"/>
  <c r="H396" i="2"/>
  <c r="H402" i="2"/>
  <c r="H405" i="2"/>
  <c r="H474" i="2"/>
  <c r="H365" i="2"/>
  <c r="H497" i="2"/>
  <c r="H353" i="2"/>
  <c r="H234" i="2"/>
  <c r="H508" i="2"/>
  <c r="H407" i="2"/>
  <c r="H85" i="2"/>
  <c r="H253" i="2"/>
  <c r="H198" i="2"/>
  <c r="H233" i="2"/>
  <c r="H190" i="2"/>
  <c r="H537" i="2"/>
  <c r="H223" i="2"/>
  <c r="H630" i="2"/>
  <c r="H95" i="2"/>
  <c r="H183" i="2"/>
  <c r="H328" i="2"/>
  <c r="H4" i="2"/>
  <c r="H647" i="2"/>
  <c r="H206" i="2"/>
  <c r="H110" i="2"/>
  <c r="H171" i="2"/>
  <c r="H55" i="2"/>
  <c r="H276" i="2"/>
  <c r="H488" i="2"/>
  <c r="H182" i="2"/>
  <c r="H177" i="2"/>
  <c r="H270" i="2"/>
  <c r="H388" i="2"/>
  <c r="H162" i="2"/>
  <c r="H86" i="2"/>
  <c r="H248" i="2"/>
  <c r="H631" i="2"/>
  <c r="H397" i="2"/>
  <c r="H622" i="2"/>
  <c r="H500" i="2"/>
  <c r="H505" i="2"/>
  <c r="H573" i="2"/>
  <c r="H582" i="2"/>
  <c r="H131" i="2"/>
  <c r="H263" i="2"/>
  <c r="H187" i="2"/>
  <c r="H141" i="2"/>
  <c r="H363" i="2"/>
  <c r="H381" i="2"/>
  <c r="H156" i="2"/>
  <c r="H463" i="2"/>
  <c r="H245" i="2"/>
  <c r="H330" i="2"/>
  <c r="H249" i="2"/>
  <c r="H306" i="2"/>
  <c r="H437" i="2"/>
  <c r="H79" i="2"/>
  <c r="H604" i="2"/>
  <c r="H227" i="2"/>
  <c r="H360" i="2"/>
  <c r="H197" i="2"/>
  <c r="H287" i="2"/>
  <c r="H204" i="2"/>
  <c r="H123" i="2"/>
  <c r="H136" i="2"/>
  <c r="H718" i="2"/>
  <c r="H5" i="2"/>
  <c r="H191" i="2"/>
  <c r="H375" i="2"/>
  <c r="H259" i="2"/>
  <c r="H664" i="2"/>
  <c r="H124" i="2"/>
  <c r="H100" i="2"/>
  <c r="H150" i="2"/>
  <c r="H34" i="2"/>
  <c r="H36" i="2"/>
  <c r="H9" i="2"/>
  <c r="H577" i="2"/>
  <c r="H560" i="2"/>
  <c r="H594" i="2"/>
  <c r="H66" i="2"/>
  <c r="H106" i="2"/>
  <c r="H369" i="2"/>
  <c r="H147" i="2"/>
  <c r="H620" i="2"/>
  <c r="H40" i="2"/>
  <c r="H219" i="2"/>
  <c r="H18" i="2"/>
  <c r="H35" i="2"/>
  <c r="H518" i="2"/>
  <c r="H175" i="2"/>
  <c r="H434" i="2"/>
  <c r="H694" i="2"/>
  <c r="H539" i="2"/>
  <c r="H567" i="2"/>
  <c r="H665" i="2"/>
  <c r="H283" i="2"/>
  <c r="H189" i="2"/>
  <c r="H148" i="2"/>
  <c r="H551" i="2"/>
  <c r="H199" i="2"/>
  <c r="H128" i="2"/>
  <c r="H7" i="2"/>
  <c r="H614" i="2"/>
  <c r="H361" i="2"/>
  <c r="H2" i="2"/>
  <c r="H121" i="2"/>
  <c r="H316" i="2"/>
  <c r="H485" i="2"/>
  <c r="H305" i="2"/>
  <c r="H609" i="2"/>
  <c r="H688" i="2"/>
  <c r="H368" i="2"/>
  <c r="H260" i="2"/>
  <c r="H105" i="2"/>
  <c r="H338" i="2"/>
  <c r="H266" i="2"/>
  <c r="H240" i="2"/>
  <c r="H58" i="2"/>
  <c r="H529" i="2"/>
  <c r="H262" i="2"/>
  <c r="H143" i="2"/>
  <c r="H590" i="2"/>
  <c r="H30" i="2"/>
  <c r="H108" i="2"/>
  <c r="H13" i="2"/>
  <c r="H618" i="2"/>
  <c r="H216" i="2"/>
  <c r="H188" i="2"/>
  <c r="H504" i="2"/>
  <c r="H104" i="2"/>
  <c r="H599" i="2"/>
  <c r="H341" i="2"/>
  <c r="H178" i="2"/>
  <c r="H186" i="2"/>
  <c r="H382" i="2"/>
  <c r="H267" i="2"/>
  <c r="H541" i="2"/>
  <c r="H17" i="2"/>
  <c r="H76" i="2"/>
  <c r="H153" i="2"/>
  <c r="H652" i="2"/>
  <c r="H209" i="2"/>
  <c r="H486" i="2"/>
  <c r="H644" i="2"/>
  <c r="H333" i="2"/>
  <c r="H552" i="2"/>
  <c r="H47" i="2"/>
  <c r="H699" i="2"/>
  <c r="H466" i="2"/>
  <c r="H179" i="2"/>
  <c r="H158" i="2"/>
  <c r="H26" i="2"/>
  <c r="H251" i="2"/>
  <c r="H501" i="2"/>
  <c r="H592" i="2"/>
  <c r="H27" i="2"/>
  <c r="H272" i="2"/>
  <c r="H96" i="2"/>
  <c r="H659" i="2"/>
  <c r="H235" i="2"/>
  <c r="H583" i="2"/>
  <c r="H326" i="2"/>
  <c r="H686" i="2"/>
  <c r="H246" i="2"/>
  <c r="H729" i="2"/>
  <c r="H546" i="2"/>
  <c r="H414" i="2"/>
  <c r="H176" i="2"/>
  <c r="H318" i="2"/>
  <c r="H425" i="2"/>
  <c r="H129" i="2"/>
  <c r="H133" i="2"/>
  <c r="H80" i="2"/>
  <c r="H494" i="2"/>
  <c r="H19" i="2"/>
  <c r="H71" i="2"/>
  <c r="H261" i="2"/>
  <c r="H421" i="2"/>
  <c r="H553" i="2"/>
  <c r="H29" i="2"/>
  <c r="H606" i="2"/>
  <c r="H207" i="2"/>
  <c r="H419" i="2"/>
  <c r="H549" i="2"/>
  <c r="H658" i="2"/>
  <c r="H53" i="2"/>
  <c r="H99" i="2"/>
  <c r="H358" i="2"/>
  <c r="H390" i="2"/>
  <c r="H619" i="2"/>
  <c r="H398" i="2"/>
  <c r="H678" i="2"/>
  <c r="H423" i="2"/>
  <c r="H491" i="2"/>
  <c r="H612" i="2"/>
  <c r="H697" i="2"/>
  <c r="H719" i="2"/>
  <c r="H310" i="2"/>
  <c r="H8" i="2"/>
  <c r="H725" i="2"/>
  <c r="H433" i="2"/>
  <c r="H698" i="2"/>
  <c r="H681" i="2"/>
  <c r="H112" i="2"/>
  <c r="H144" i="2"/>
  <c r="H643" i="2"/>
  <c r="H385" i="2"/>
  <c r="H87" i="2"/>
  <c r="H222" i="2"/>
  <c r="H322" i="2"/>
  <c r="H196" i="2"/>
  <c r="H174" i="2"/>
  <c r="H109" i="2"/>
  <c r="H389" i="2"/>
  <c r="H16" i="2"/>
  <c r="H409" i="2"/>
  <c r="H660" i="2"/>
  <c r="H523" i="2"/>
  <c r="H21" i="2"/>
  <c r="H527" i="2"/>
  <c r="H172" i="2"/>
  <c r="H25" i="2"/>
  <c r="H580" i="2"/>
  <c r="H714" i="2"/>
  <c r="H436" i="2"/>
  <c r="H625" i="2"/>
  <c r="H184" i="2"/>
  <c r="H569" i="2"/>
  <c r="H521" i="2"/>
  <c r="H712" i="2"/>
  <c r="H159" i="2"/>
  <c r="H392" i="2"/>
  <c r="H335" i="2"/>
  <c r="H503" i="2"/>
  <c r="H200" i="2"/>
  <c r="H274" i="2"/>
  <c r="H629" i="2"/>
  <c r="H596" i="2"/>
  <c r="H468" i="2"/>
  <c r="H301" i="2"/>
  <c r="H431" i="2"/>
  <c r="H324" i="2"/>
  <c r="H435" i="2"/>
  <c r="H127" i="2"/>
  <c r="H600" i="2"/>
  <c r="H48" i="2"/>
  <c r="H24" i="2"/>
  <c r="H74" i="2"/>
  <c r="H154" i="2"/>
  <c r="H424" i="2"/>
  <c r="H432" i="2"/>
  <c r="H319" i="2"/>
  <c r="H236" i="2"/>
  <c r="H559" i="2"/>
  <c r="H302" i="2"/>
  <c r="H343" i="2"/>
  <c r="H597" i="2"/>
  <c r="H568" i="2"/>
  <c r="H707" i="2"/>
  <c r="H716" i="2"/>
  <c r="H164" i="2"/>
  <c r="H469" i="2"/>
  <c r="H459" i="2"/>
  <c r="H683" i="2"/>
  <c r="H564" i="2"/>
  <c r="H366" i="2"/>
  <c r="H275" i="2"/>
  <c r="H613" i="2"/>
  <c r="H602" i="2"/>
  <c r="H579" i="2"/>
  <c r="H120" i="2"/>
  <c r="H507" i="2"/>
  <c r="H578" i="2"/>
  <c r="H511" i="2"/>
  <c r="H116" i="2"/>
  <c r="H710" i="2"/>
  <c r="H472" i="2"/>
  <c r="H311" i="2"/>
  <c r="H203" i="2"/>
  <c r="H615" i="2"/>
  <c r="H588" i="2"/>
  <c r="H102" i="2"/>
  <c r="H512" i="2"/>
  <c r="H420" i="2"/>
  <c r="H391" i="2"/>
  <c r="H438" i="2"/>
  <c r="H731" i="2"/>
  <c r="H534" i="2"/>
  <c r="H250" i="2"/>
  <c r="H668" i="2"/>
  <c r="H115" i="2"/>
  <c r="H218" i="2"/>
  <c r="H651" i="2"/>
  <c r="H309" i="2"/>
  <c r="H565" i="2"/>
  <c r="H467" i="2"/>
  <c r="H38" i="2"/>
  <c r="H655" i="2"/>
  <c r="H674" i="2"/>
  <c r="H445" i="2"/>
  <c r="H701" i="2"/>
  <c r="H146" i="2"/>
  <c r="H345" i="2"/>
  <c r="H427" i="2"/>
  <c r="H522" i="2"/>
  <c r="H473" i="2"/>
  <c r="H477" i="2"/>
  <c r="H715" i="2"/>
  <c r="H680" i="2"/>
  <c r="H160" i="2"/>
  <c r="H422" i="2"/>
  <c r="H134" i="2"/>
  <c r="H586" i="2"/>
  <c r="H60" i="2"/>
  <c r="H42" i="2"/>
  <c r="H78" i="2"/>
  <c r="H554" i="2"/>
  <c r="H399" i="2"/>
  <c r="H295" i="2"/>
  <c r="H285" i="2"/>
  <c r="H669" i="2"/>
  <c r="H194" i="2"/>
  <c r="H278" i="2"/>
  <c r="H489" i="2"/>
  <c r="H689" i="2"/>
  <c r="H269" i="2"/>
  <c r="H161" i="2"/>
  <c r="H367" i="2"/>
  <c r="H633" i="2"/>
  <c r="H304" i="2"/>
  <c r="H139" i="2"/>
  <c r="H282" i="2"/>
  <c r="H538" i="2"/>
  <c r="H601" i="2"/>
  <c r="H51" i="2"/>
  <c r="H645" i="2"/>
  <c r="H439" i="2"/>
  <c r="H575" i="2"/>
  <c r="H406" i="2"/>
  <c r="H724" i="2"/>
  <c r="H210" i="2"/>
  <c r="H727" i="2"/>
  <c r="H205" i="2"/>
  <c r="H383" i="2"/>
  <c r="H334" i="2"/>
  <c r="H428" i="2"/>
  <c r="H231" i="2"/>
  <c r="H208" i="2"/>
  <c r="H676" i="2"/>
  <c r="H675" i="2"/>
  <c r="H145" i="2"/>
  <c r="H648" i="2"/>
  <c r="H536" i="2"/>
  <c r="H700" i="2"/>
  <c r="H684" i="2"/>
  <c r="H195" i="2"/>
  <c r="H713" i="2"/>
  <c r="H65" i="2"/>
  <c r="H548" i="2"/>
  <c r="H336" i="2"/>
  <c r="H288" i="2"/>
  <c r="H64" i="2"/>
  <c r="H526" i="2"/>
  <c r="H28" i="2"/>
  <c r="H555" i="2"/>
  <c r="H347" i="2"/>
  <c r="H401" i="2"/>
  <c r="H626" i="2"/>
  <c r="H464" i="2"/>
  <c r="H649" i="2"/>
  <c r="H703" i="2"/>
  <c r="H303" i="2"/>
  <c r="H81" i="2"/>
  <c r="H228" i="2"/>
  <c r="H212" i="2"/>
  <c r="H289" i="2"/>
  <c r="H711" i="2"/>
  <c r="H481" i="2"/>
  <c r="H732" i="2"/>
  <c r="H520" i="2"/>
  <c r="H650" i="2"/>
  <c r="H180" i="2"/>
  <c r="H570" i="2"/>
  <c r="H169" i="2"/>
  <c r="H627" i="2"/>
  <c r="H239" i="2"/>
  <c r="H705" i="2"/>
  <c r="H666" i="2"/>
  <c r="H506" i="2"/>
  <c r="H642" i="2"/>
  <c r="H517" i="2"/>
  <c r="H451" i="2"/>
  <c r="H478" i="2"/>
  <c r="H359" i="2"/>
  <c r="H695" i="2"/>
  <c r="H137" i="2"/>
  <c r="H379" i="2"/>
  <c r="H327" i="2"/>
  <c r="H530" i="2"/>
  <c r="H117" i="2"/>
  <c r="H265" i="2"/>
  <c r="H294" i="2"/>
  <c r="H460" i="2"/>
  <c r="H457" i="2"/>
  <c r="H556" i="2"/>
  <c r="H417" i="2"/>
  <c r="H561" i="2"/>
  <c r="H709" i="2"/>
  <c r="H661" i="2"/>
  <c r="H377" i="2"/>
  <c r="H220" i="2"/>
  <c r="H286" i="2"/>
  <c r="H574" i="2"/>
  <c r="H163" i="2"/>
  <c r="H593" i="2"/>
  <c r="H543" i="2"/>
  <c r="H296" i="2"/>
  <c r="H449" i="2"/>
  <c r="H374" i="2"/>
  <c r="H685" i="2"/>
  <c r="H653" i="2"/>
  <c r="H487" i="2"/>
  <c r="H617" i="2"/>
  <c r="H562" i="2"/>
  <c r="H557" i="2"/>
  <c r="H440" i="2"/>
  <c r="H581" i="2"/>
  <c r="H726" i="2"/>
  <c r="H370" i="2"/>
  <c r="H693" i="2"/>
  <c r="H271" i="2"/>
  <c r="H679" i="2"/>
  <c r="H639" i="2"/>
  <c r="H704" i="2"/>
  <c r="H411" i="2"/>
  <c r="H662" i="2"/>
  <c r="H692" i="2"/>
  <c r="H550" i="2"/>
  <c r="H690" i="2"/>
  <c r="H632" i="2"/>
  <c r="H646" i="2"/>
  <c r="H663" i="2"/>
  <c r="H502" i="2"/>
  <c r="H677" i="2"/>
  <c r="H723" i="2"/>
  <c r="H572" i="2"/>
  <c r="H691" i="2"/>
  <c r="H687" i="2"/>
  <c r="H696" i="2"/>
  <c r="H722" i="2"/>
  <c r="H708" i="2"/>
  <c r="H730" i="2"/>
  <c r="H682" i="2"/>
  <c r="H656" i="2"/>
  <c r="H717" i="2"/>
  <c r="S57" i="3" l="1"/>
  <c r="J105" i="3"/>
  <c r="K5" i="3"/>
  <c r="L35" i="3"/>
  <c r="L34" i="3"/>
  <c r="M74" i="3"/>
  <c r="M113" i="3"/>
  <c r="J95" i="3"/>
  <c r="C35" i="3"/>
  <c r="R63" i="3"/>
  <c r="R61" i="3"/>
  <c r="S23" i="3"/>
  <c r="J119" i="3"/>
  <c r="J72" i="3"/>
  <c r="J93" i="3"/>
  <c r="J56" i="3"/>
  <c r="K71" i="3"/>
  <c r="K32" i="3"/>
  <c r="L103" i="3"/>
  <c r="L105" i="3"/>
  <c r="L68" i="3"/>
  <c r="O78" i="3"/>
  <c r="C55" i="3"/>
  <c r="L55" i="3"/>
  <c r="N63" i="3"/>
  <c r="R62" i="3"/>
  <c r="S34" i="3"/>
  <c r="S80" i="3"/>
  <c r="T94" i="3"/>
  <c r="J55" i="3"/>
  <c r="K4" i="3"/>
  <c r="M84" i="3"/>
  <c r="M52" i="3"/>
  <c r="O57" i="3"/>
  <c r="O47" i="3"/>
  <c r="O10" i="3"/>
  <c r="C66" i="3"/>
  <c r="C56" i="3"/>
  <c r="M119" i="3"/>
  <c r="C102" i="3"/>
  <c r="S113" i="3"/>
  <c r="L63" i="3"/>
  <c r="L6" i="3"/>
  <c r="M23" i="3"/>
  <c r="O27" i="3"/>
  <c r="R55" i="3"/>
  <c r="R26" i="3"/>
  <c r="S88" i="3"/>
  <c r="S14" i="3"/>
  <c r="J6" i="3"/>
  <c r="N11" i="3"/>
  <c r="N77" i="3"/>
  <c r="O105" i="3"/>
  <c r="T52" i="3"/>
  <c r="J124" i="3"/>
  <c r="J23" i="3"/>
  <c r="K57" i="3"/>
  <c r="K47" i="3"/>
  <c r="K73" i="3"/>
  <c r="K10" i="3"/>
  <c r="L119" i="3"/>
  <c r="L66" i="3"/>
  <c r="L56" i="3"/>
  <c r="M71" i="3"/>
  <c r="N67" i="3"/>
  <c r="O5" i="3"/>
  <c r="O62" i="3"/>
  <c r="C34" i="3"/>
  <c r="S52" i="3"/>
  <c r="S61" i="3"/>
  <c r="O34" i="3"/>
  <c r="J8" i="3"/>
  <c r="J16" i="3"/>
  <c r="L88" i="3"/>
  <c r="N35" i="3"/>
  <c r="O74" i="3"/>
  <c r="O113" i="3"/>
  <c r="S47" i="3"/>
  <c r="S101" i="3"/>
  <c r="T56" i="3"/>
  <c r="J11" i="3"/>
  <c r="S56" i="3"/>
  <c r="T11" i="3"/>
  <c r="T27" i="3"/>
  <c r="J103" i="3"/>
  <c r="J68" i="3"/>
  <c r="J22" i="3"/>
  <c r="J67" i="3"/>
  <c r="J15" i="3"/>
  <c r="K36" i="3"/>
  <c r="K96" i="3"/>
  <c r="K62" i="3"/>
  <c r="L58" i="3"/>
  <c r="L25" i="3"/>
  <c r="L31" i="3"/>
  <c r="L24" i="3"/>
  <c r="L49" i="3"/>
  <c r="L80" i="3"/>
  <c r="L84" i="3"/>
  <c r="M78" i="3"/>
  <c r="M94" i="3"/>
  <c r="M107" i="3"/>
  <c r="M69" i="3"/>
  <c r="M99" i="3"/>
  <c r="M44" i="3"/>
  <c r="N53" i="3"/>
  <c r="N55" i="3"/>
  <c r="N106" i="3"/>
  <c r="N49" i="3"/>
  <c r="N38" i="3"/>
  <c r="N50" i="3"/>
  <c r="N26" i="3"/>
  <c r="O88" i="3"/>
  <c r="O60" i="3"/>
  <c r="O4" i="3"/>
  <c r="O14" i="3"/>
  <c r="O20" i="3"/>
  <c r="R119" i="3"/>
  <c r="S71" i="3"/>
  <c r="L26" i="3"/>
  <c r="J49" i="3"/>
  <c r="R76" i="3"/>
  <c r="R7" i="3"/>
  <c r="R66" i="3"/>
  <c r="R108" i="3"/>
  <c r="R8" i="3"/>
  <c r="R72" i="3"/>
  <c r="R93" i="3"/>
  <c r="R16" i="3"/>
  <c r="R56" i="3"/>
  <c r="S18" i="3"/>
  <c r="S11" i="3"/>
  <c r="S27" i="3"/>
  <c r="S51" i="3"/>
  <c r="S45" i="3"/>
  <c r="S32" i="3"/>
  <c r="S19" i="3"/>
  <c r="S28" i="3"/>
  <c r="S29" i="3"/>
  <c r="S75" i="3"/>
  <c r="S77" i="3"/>
  <c r="T103" i="3"/>
  <c r="T105" i="3"/>
  <c r="T68" i="3"/>
  <c r="T22" i="3"/>
  <c r="T4" i="3"/>
  <c r="T67" i="3"/>
  <c r="T15" i="3"/>
  <c r="K58" i="3"/>
  <c r="K34" i="3"/>
  <c r="L94" i="3"/>
  <c r="L107" i="3"/>
  <c r="L74" i="3"/>
  <c r="N65" i="3"/>
  <c r="N20" i="3"/>
  <c r="C63" i="3"/>
  <c r="R11" i="3"/>
  <c r="R70" i="3"/>
  <c r="S105" i="3"/>
  <c r="S68" i="3"/>
  <c r="J35" i="3"/>
  <c r="J31" i="3"/>
  <c r="J84" i="3"/>
  <c r="K94" i="3"/>
  <c r="K74" i="3"/>
  <c r="K113" i="3"/>
  <c r="K69" i="3"/>
  <c r="L106" i="3"/>
  <c r="L38" i="3"/>
  <c r="M88" i="3"/>
  <c r="M20" i="3"/>
  <c r="O50" i="3"/>
  <c r="O95" i="3"/>
  <c r="O6" i="3"/>
  <c r="R15" i="3"/>
  <c r="S5" i="3"/>
  <c r="T35" i="3"/>
  <c r="T31" i="3"/>
  <c r="J94" i="3"/>
  <c r="L65" i="3"/>
  <c r="N52" i="3"/>
  <c r="N61" i="3"/>
  <c r="N110" i="3"/>
  <c r="N95" i="3"/>
  <c r="O100" i="3"/>
  <c r="R96" i="3"/>
  <c r="L33" i="3"/>
  <c r="M92" i="3"/>
  <c r="R35" i="3"/>
  <c r="S74" i="3"/>
  <c r="J20" i="3"/>
  <c r="L81" i="3"/>
  <c r="L52" i="3"/>
  <c r="N24" i="3"/>
  <c r="N10" i="3"/>
  <c r="O108" i="3"/>
  <c r="O8" i="3"/>
  <c r="C11" i="3"/>
  <c r="R94" i="3"/>
  <c r="S55" i="3"/>
  <c r="S26" i="3"/>
  <c r="T20" i="3"/>
  <c r="K63" i="3"/>
  <c r="K61" i="3"/>
  <c r="K95" i="3"/>
  <c r="K6" i="3"/>
  <c r="L124" i="3"/>
  <c r="L23" i="3"/>
  <c r="M47" i="3"/>
  <c r="M101" i="3"/>
  <c r="M73" i="3"/>
  <c r="M60" i="3"/>
  <c r="N119" i="3"/>
  <c r="N108" i="3"/>
  <c r="N72" i="3"/>
  <c r="N93" i="3"/>
  <c r="N44" i="3"/>
  <c r="N16" i="3"/>
  <c r="N56" i="3"/>
  <c r="N99" i="3"/>
  <c r="O11" i="3"/>
  <c r="O71" i="3"/>
  <c r="O45" i="3"/>
  <c r="O32" i="3"/>
  <c r="C68" i="3"/>
  <c r="R53" i="3"/>
  <c r="R106" i="3"/>
  <c r="R38" i="3"/>
  <c r="J110" i="3"/>
  <c r="L73" i="3"/>
  <c r="K60" i="3"/>
  <c r="L76" i="3"/>
  <c r="L108" i="3"/>
  <c r="L8" i="3"/>
  <c r="L72" i="3"/>
  <c r="L93" i="3"/>
  <c r="M51" i="3"/>
  <c r="M28" i="3"/>
  <c r="M29" i="3"/>
  <c r="M75" i="3"/>
  <c r="M77" i="3"/>
  <c r="N103" i="3"/>
  <c r="N105" i="3"/>
  <c r="N30" i="3"/>
  <c r="N68" i="3"/>
  <c r="N22" i="3"/>
  <c r="N15" i="3"/>
  <c r="C58" i="3"/>
  <c r="C31" i="3"/>
  <c r="C49" i="3"/>
  <c r="S63" i="3"/>
  <c r="S110" i="3"/>
  <c r="S95" i="3"/>
  <c r="S6" i="3"/>
  <c r="T124" i="3"/>
  <c r="T100" i="3"/>
  <c r="T54" i="3"/>
  <c r="T23" i="3"/>
  <c r="J101" i="3"/>
  <c r="K66" i="3"/>
  <c r="L32" i="3"/>
  <c r="M67" i="3"/>
  <c r="S54" i="3"/>
  <c r="J7" i="3"/>
  <c r="J66" i="3"/>
  <c r="J108" i="3"/>
  <c r="J78" i="3"/>
  <c r="K18" i="3"/>
  <c r="K75" i="3"/>
  <c r="L67" i="3"/>
  <c r="M62" i="3"/>
  <c r="M102" i="3"/>
  <c r="N34" i="3"/>
  <c r="N17" i="3"/>
  <c r="O94" i="3"/>
  <c r="C46" i="3"/>
  <c r="R124" i="3"/>
  <c r="R100" i="3"/>
  <c r="R30" i="3"/>
  <c r="R23" i="3"/>
  <c r="S73" i="3"/>
  <c r="S10" i="3"/>
  <c r="S60" i="3"/>
  <c r="T119" i="3"/>
  <c r="T66" i="3"/>
  <c r="T108" i="3"/>
  <c r="T8" i="3"/>
  <c r="T72" i="3"/>
  <c r="T93" i="3"/>
  <c r="T16" i="3"/>
  <c r="J32" i="3"/>
  <c r="K103" i="3"/>
  <c r="K105" i="3"/>
  <c r="K68" i="3"/>
  <c r="K67" i="3"/>
  <c r="N74" i="3"/>
  <c r="N113" i="3"/>
  <c r="O55" i="3"/>
  <c r="O26" i="3"/>
  <c r="C123" i="3"/>
  <c r="R54" i="3"/>
  <c r="R64" i="3"/>
  <c r="S39" i="3"/>
  <c r="S21" i="3"/>
  <c r="T76" i="3"/>
  <c r="T7" i="3"/>
  <c r="T79" i="3"/>
  <c r="J76" i="3"/>
  <c r="J79" i="3"/>
  <c r="K27" i="3"/>
  <c r="K51" i="3"/>
  <c r="K45" i="3"/>
  <c r="K70" i="3"/>
  <c r="K19" i="3"/>
  <c r="K28" i="3"/>
  <c r="K29" i="3"/>
  <c r="K48" i="3"/>
  <c r="K13" i="3"/>
  <c r="K77" i="3"/>
  <c r="L22" i="3"/>
  <c r="L15" i="3"/>
  <c r="M36" i="3"/>
  <c r="N25" i="3"/>
  <c r="N97" i="3"/>
  <c r="O69" i="3"/>
  <c r="O44" i="3"/>
  <c r="C54" i="3"/>
  <c r="C67" i="3"/>
  <c r="R57" i="3"/>
  <c r="R47" i="3"/>
  <c r="R101" i="3"/>
  <c r="R39" i="3"/>
  <c r="R21" i="3"/>
  <c r="R73" i="3"/>
  <c r="R10" i="3"/>
  <c r="R60" i="3"/>
  <c r="S119" i="3"/>
  <c r="S76" i="3"/>
  <c r="S7" i="3"/>
  <c r="S66" i="3"/>
  <c r="S108" i="3"/>
  <c r="S8" i="3"/>
  <c r="S72" i="3"/>
  <c r="S93" i="3"/>
  <c r="S16" i="3"/>
  <c r="S79" i="3"/>
  <c r="T18" i="3"/>
  <c r="T71" i="3"/>
  <c r="T51" i="3"/>
  <c r="T45" i="3"/>
  <c r="T70" i="3"/>
  <c r="T32" i="3"/>
  <c r="T19" i="3"/>
  <c r="T28" i="3"/>
  <c r="T29" i="3"/>
  <c r="T48" i="3"/>
  <c r="T13" i="3"/>
  <c r="T75" i="3"/>
  <c r="T77" i="3"/>
  <c r="J18" i="3"/>
  <c r="J71" i="3"/>
  <c r="J27" i="3"/>
  <c r="J51" i="3"/>
  <c r="J45" i="3"/>
  <c r="J70" i="3"/>
  <c r="J19" i="3"/>
  <c r="J28" i="3"/>
  <c r="J29" i="3"/>
  <c r="J48" i="3"/>
  <c r="J13" i="3"/>
  <c r="J75" i="3"/>
  <c r="J77" i="3"/>
  <c r="K22" i="3"/>
  <c r="K15" i="3"/>
  <c r="L36" i="3"/>
  <c r="L5" i="3"/>
  <c r="L96" i="3"/>
  <c r="L62" i="3"/>
  <c r="L102" i="3"/>
  <c r="M34" i="3"/>
  <c r="M24" i="3"/>
  <c r="M80" i="3"/>
  <c r="N78" i="3"/>
  <c r="N107" i="3"/>
  <c r="N69" i="3"/>
  <c r="O49" i="3"/>
  <c r="C62" i="3"/>
  <c r="R79" i="3"/>
  <c r="S70" i="3"/>
  <c r="S13" i="3"/>
  <c r="K102" i="3"/>
  <c r="L97" i="3"/>
  <c r="N42" i="3"/>
  <c r="AR468" i="2"/>
  <c r="C98" i="3"/>
  <c r="R18" i="3"/>
  <c r="R71" i="3"/>
  <c r="R27" i="3"/>
  <c r="R51" i="3"/>
  <c r="R45" i="3"/>
  <c r="R32" i="3"/>
  <c r="R19" i="3"/>
  <c r="R28" i="3"/>
  <c r="R29" i="3"/>
  <c r="R48" i="3"/>
  <c r="R13" i="3"/>
  <c r="R75" i="3"/>
  <c r="R77" i="3"/>
  <c r="S103" i="3"/>
  <c r="S22" i="3"/>
  <c r="S67" i="3"/>
  <c r="S15" i="3"/>
  <c r="T36" i="3"/>
  <c r="T5" i="3"/>
  <c r="T96" i="3"/>
  <c r="T62" i="3"/>
  <c r="T102" i="3"/>
  <c r="J36" i="3"/>
  <c r="J5" i="3"/>
  <c r="J96" i="3"/>
  <c r="J62" i="3"/>
  <c r="J102" i="3"/>
  <c r="K35" i="3"/>
  <c r="K25" i="3"/>
  <c r="K97" i="3"/>
  <c r="K31" i="3"/>
  <c r="K24" i="3"/>
  <c r="K80" i="3"/>
  <c r="K59" i="3"/>
  <c r="K17" i="3"/>
  <c r="K84" i="3"/>
  <c r="L78" i="3"/>
  <c r="L113" i="3"/>
  <c r="L69" i="3"/>
  <c r="L99" i="3"/>
  <c r="L44" i="3"/>
  <c r="M53" i="3"/>
  <c r="M55" i="3"/>
  <c r="M106" i="3"/>
  <c r="M49" i="3"/>
  <c r="M38" i="3"/>
  <c r="M42" i="3"/>
  <c r="M50" i="3"/>
  <c r="N88" i="3"/>
  <c r="N4" i="3"/>
  <c r="N14" i="3"/>
  <c r="C81" i="3"/>
  <c r="C104" i="3"/>
  <c r="L59" i="3"/>
  <c r="O65" i="3"/>
  <c r="AR561" i="2"/>
  <c r="C117" i="3"/>
  <c r="R103" i="3"/>
  <c r="R105" i="3"/>
  <c r="R68" i="3"/>
  <c r="R22" i="3"/>
  <c r="R67" i="3"/>
  <c r="S36" i="3"/>
  <c r="S96" i="3"/>
  <c r="S62" i="3"/>
  <c r="S102" i="3"/>
  <c r="T58" i="3"/>
  <c r="T34" i="3"/>
  <c r="T25" i="3"/>
  <c r="T97" i="3"/>
  <c r="T24" i="3"/>
  <c r="T80" i="3"/>
  <c r="T59" i="3"/>
  <c r="T17" i="3"/>
  <c r="T84" i="3"/>
  <c r="J58" i="3"/>
  <c r="J34" i="3"/>
  <c r="J25" i="3"/>
  <c r="J97" i="3"/>
  <c r="J24" i="3"/>
  <c r="J80" i="3"/>
  <c r="J59" i="3"/>
  <c r="J17" i="3"/>
  <c r="K78" i="3"/>
  <c r="K107" i="3"/>
  <c r="K99" i="3"/>
  <c r="K44" i="3"/>
  <c r="L53" i="3"/>
  <c r="L42" i="3"/>
  <c r="L50" i="3"/>
  <c r="M4" i="3"/>
  <c r="M65" i="3"/>
  <c r="M37" i="3"/>
  <c r="M14" i="3"/>
  <c r="N33" i="3"/>
  <c r="O92" i="3"/>
  <c r="O63" i="3"/>
  <c r="O81" i="3"/>
  <c r="O52" i="3"/>
  <c r="O43" i="3"/>
  <c r="O104" i="3"/>
  <c r="O61" i="3"/>
  <c r="O110" i="3"/>
  <c r="AR682" i="2"/>
  <c r="C124" i="3"/>
  <c r="C100" i="3"/>
  <c r="C30" i="3"/>
  <c r="AR490" i="2"/>
  <c r="C89" i="3"/>
  <c r="C23" i="3"/>
  <c r="AR395" i="2"/>
  <c r="C87" i="3"/>
  <c r="C64" i="3"/>
  <c r="Y121" i="3"/>
  <c r="R36" i="3"/>
  <c r="R5" i="3"/>
  <c r="R102" i="3"/>
  <c r="S58" i="3"/>
  <c r="S35" i="3"/>
  <c r="S25" i="3"/>
  <c r="S97" i="3"/>
  <c r="S31" i="3"/>
  <c r="S24" i="3"/>
  <c r="S59" i="3"/>
  <c r="S17" i="3"/>
  <c r="S84" i="3"/>
  <c r="T78" i="3"/>
  <c r="T107" i="3"/>
  <c r="T74" i="3"/>
  <c r="T113" i="3"/>
  <c r="T69" i="3"/>
  <c r="T99" i="3"/>
  <c r="T44" i="3"/>
  <c r="J107" i="3"/>
  <c r="J74" i="3"/>
  <c r="J113" i="3"/>
  <c r="J69" i="3"/>
  <c r="J99" i="3"/>
  <c r="J44" i="3"/>
  <c r="K53" i="3"/>
  <c r="K55" i="3"/>
  <c r="K106" i="3"/>
  <c r="K49" i="3"/>
  <c r="K38" i="3"/>
  <c r="K42" i="3"/>
  <c r="K50" i="3"/>
  <c r="K26" i="3"/>
  <c r="L4" i="3"/>
  <c r="L20" i="3"/>
  <c r="N92" i="3"/>
  <c r="N43" i="3"/>
  <c r="N6" i="3"/>
  <c r="O124" i="3"/>
  <c r="O30" i="3"/>
  <c r="O64" i="3"/>
  <c r="C39" i="3"/>
  <c r="L17" i="3"/>
  <c r="O37" i="3"/>
  <c r="AR51" i="2"/>
  <c r="C33" i="3"/>
  <c r="R58" i="3"/>
  <c r="R34" i="3"/>
  <c r="R25" i="3"/>
  <c r="R97" i="3"/>
  <c r="R31" i="3"/>
  <c r="R24" i="3"/>
  <c r="R80" i="3"/>
  <c r="R59" i="3"/>
  <c r="R17" i="3"/>
  <c r="R84" i="3"/>
  <c r="S78" i="3"/>
  <c r="S94" i="3"/>
  <c r="S107" i="3"/>
  <c r="S69" i="3"/>
  <c r="S99" i="3"/>
  <c r="S44" i="3"/>
  <c r="T53" i="3"/>
  <c r="T55" i="3"/>
  <c r="T106" i="3"/>
  <c r="T49" i="3"/>
  <c r="T38" i="3"/>
  <c r="T42" i="3"/>
  <c r="T50" i="3"/>
  <c r="T26" i="3"/>
  <c r="J53" i="3"/>
  <c r="J106" i="3"/>
  <c r="J38" i="3"/>
  <c r="J42" i="3"/>
  <c r="J50" i="3"/>
  <c r="J26" i="3"/>
  <c r="K88" i="3"/>
  <c r="K65" i="3"/>
  <c r="K37" i="3"/>
  <c r="K14" i="3"/>
  <c r="K20" i="3"/>
  <c r="M63" i="3"/>
  <c r="M81" i="3"/>
  <c r="M43" i="3"/>
  <c r="M61" i="3"/>
  <c r="N54" i="3"/>
  <c r="N23" i="3"/>
  <c r="N64" i="3"/>
  <c r="O39" i="3"/>
  <c r="O73" i="3"/>
  <c r="C7" i="3"/>
  <c r="C16" i="3"/>
  <c r="S48" i="3"/>
  <c r="R78" i="3"/>
  <c r="R107" i="3"/>
  <c r="R74" i="3"/>
  <c r="R113" i="3"/>
  <c r="R69" i="3"/>
  <c r="R99" i="3"/>
  <c r="R44" i="3"/>
  <c r="S53" i="3"/>
  <c r="S106" i="3"/>
  <c r="S49" i="3"/>
  <c r="S38" i="3"/>
  <c r="S42" i="3"/>
  <c r="S50" i="3"/>
  <c r="T88" i="3"/>
  <c r="T65" i="3"/>
  <c r="T37" i="3"/>
  <c r="T14" i="3"/>
  <c r="J88" i="3"/>
  <c r="J4" i="3"/>
  <c r="J65" i="3"/>
  <c r="J37" i="3"/>
  <c r="J14" i="3"/>
  <c r="K33" i="3"/>
  <c r="L92" i="3"/>
  <c r="L43" i="3"/>
  <c r="L104" i="3"/>
  <c r="L61" i="3"/>
  <c r="L110" i="3"/>
  <c r="L95" i="3"/>
  <c r="M124" i="3"/>
  <c r="M100" i="3"/>
  <c r="M54" i="3"/>
  <c r="M30" i="3"/>
  <c r="M64" i="3"/>
  <c r="N57" i="3"/>
  <c r="N47" i="3"/>
  <c r="N101" i="3"/>
  <c r="N39" i="3"/>
  <c r="N21" i="3"/>
  <c r="N73" i="3"/>
  <c r="N60" i="3"/>
  <c r="O119" i="3"/>
  <c r="O76" i="3"/>
  <c r="O7" i="3"/>
  <c r="O66" i="3"/>
  <c r="O72" i="3"/>
  <c r="O93" i="3"/>
  <c r="O16" i="3"/>
  <c r="O56" i="3"/>
  <c r="O79" i="3"/>
  <c r="C18" i="3"/>
  <c r="AR322" i="2"/>
  <c r="C71" i="3"/>
  <c r="C27" i="3"/>
  <c r="C51" i="3"/>
  <c r="C45" i="3"/>
  <c r="AR105" i="2"/>
  <c r="C70" i="3"/>
  <c r="C32" i="3"/>
  <c r="C19" i="3"/>
  <c r="C28" i="3"/>
  <c r="AR56" i="2"/>
  <c r="C29" i="3"/>
  <c r="C48" i="3"/>
  <c r="C13" i="3"/>
  <c r="AR571" i="2"/>
  <c r="C118" i="3"/>
  <c r="C77" i="3"/>
  <c r="R49" i="3"/>
  <c r="R42" i="3"/>
  <c r="R50" i="3"/>
  <c r="S4" i="3"/>
  <c r="S65" i="3"/>
  <c r="S37" i="3"/>
  <c r="S20" i="3"/>
  <c r="T33" i="3"/>
  <c r="J33" i="3"/>
  <c r="K92" i="3"/>
  <c r="K81" i="3"/>
  <c r="K52" i="3"/>
  <c r="K43" i="3"/>
  <c r="K104" i="3"/>
  <c r="K110" i="3"/>
  <c r="L100" i="3"/>
  <c r="L54" i="3"/>
  <c r="L30" i="3"/>
  <c r="L64" i="3"/>
  <c r="M39" i="3"/>
  <c r="M21" i="3"/>
  <c r="M10" i="3"/>
  <c r="N76" i="3"/>
  <c r="N7" i="3"/>
  <c r="N66" i="3"/>
  <c r="N8" i="3"/>
  <c r="N79" i="3"/>
  <c r="O18" i="3"/>
  <c r="O51" i="3"/>
  <c r="O70" i="3"/>
  <c r="O19" i="3"/>
  <c r="O28" i="3"/>
  <c r="O29" i="3"/>
  <c r="O48" i="3"/>
  <c r="O13" i="3"/>
  <c r="O75" i="3"/>
  <c r="O77" i="3"/>
  <c r="AR265" i="2"/>
  <c r="C103" i="3"/>
  <c r="AR335" i="2"/>
  <c r="C105" i="3"/>
  <c r="AR355" i="2"/>
  <c r="C86" i="3"/>
  <c r="C22" i="3"/>
  <c r="AR442" i="2"/>
  <c r="C111" i="3"/>
  <c r="AR202" i="2"/>
  <c r="C15" i="3"/>
  <c r="C43" i="3"/>
  <c r="R88" i="3"/>
  <c r="R4" i="3"/>
  <c r="R65" i="3"/>
  <c r="R37" i="3"/>
  <c r="R14" i="3"/>
  <c r="R20" i="3"/>
  <c r="S33" i="3"/>
  <c r="T92" i="3"/>
  <c r="T63" i="3"/>
  <c r="T81" i="3"/>
  <c r="T43" i="3"/>
  <c r="T104" i="3"/>
  <c r="T61" i="3"/>
  <c r="T110" i="3"/>
  <c r="T95" i="3"/>
  <c r="T6" i="3"/>
  <c r="J92" i="3"/>
  <c r="J63" i="3"/>
  <c r="J81" i="3"/>
  <c r="J52" i="3"/>
  <c r="J43" i="3"/>
  <c r="J104" i="3"/>
  <c r="J61" i="3"/>
  <c r="K124" i="3"/>
  <c r="K100" i="3"/>
  <c r="K54" i="3"/>
  <c r="K30" i="3"/>
  <c r="K23" i="3"/>
  <c r="K64" i="3"/>
  <c r="L57" i="3"/>
  <c r="L47" i="3"/>
  <c r="L101" i="3"/>
  <c r="L39" i="3"/>
  <c r="L21" i="3"/>
  <c r="L10" i="3"/>
  <c r="L60" i="3"/>
  <c r="M76" i="3"/>
  <c r="M7" i="3"/>
  <c r="M66" i="3"/>
  <c r="M108" i="3"/>
  <c r="M8" i="3"/>
  <c r="M72" i="3"/>
  <c r="M16" i="3"/>
  <c r="M79" i="3"/>
  <c r="N18" i="3"/>
  <c r="N19" i="3"/>
  <c r="N28" i="3"/>
  <c r="O103" i="3"/>
  <c r="O15" i="3"/>
  <c r="C96" i="3"/>
  <c r="R33" i="3"/>
  <c r="S92" i="3"/>
  <c r="S81" i="3"/>
  <c r="S43" i="3"/>
  <c r="S104" i="3"/>
  <c r="T30" i="3"/>
  <c r="T64" i="3"/>
  <c r="J100" i="3"/>
  <c r="J54" i="3"/>
  <c r="J30" i="3"/>
  <c r="J64" i="3"/>
  <c r="K101" i="3"/>
  <c r="K39" i="3"/>
  <c r="K21" i="3"/>
  <c r="L7" i="3"/>
  <c r="L16" i="3"/>
  <c r="L79" i="3"/>
  <c r="M18" i="3"/>
  <c r="M11" i="3"/>
  <c r="M27" i="3"/>
  <c r="M45" i="3"/>
  <c r="M70" i="3"/>
  <c r="M32" i="3"/>
  <c r="M19" i="3"/>
  <c r="M48" i="3"/>
  <c r="M13" i="3"/>
  <c r="O36" i="3"/>
  <c r="O96" i="3"/>
  <c r="O102" i="3"/>
  <c r="AR275" i="2"/>
  <c r="C109" i="3"/>
  <c r="C25" i="3"/>
  <c r="AR385" i="2"/>
  <c r="C97" i="3"/>
  <c r="AR612" i="2"/>
  <c r="C121" i="3"/>
  <c r="C24" i="3"/>
  <c r="AR702" i="2"/>
  <c r="C125" i="3"/>
  <c r="AR14" i="2"/>
  <c r="C80" i="3"/>
  <c r="AR258" i="2"/>
  <c r="C59" i="3"/>
  <c r="C17" i="3"/>
  <c r="AR277" i="2"/>
  <c r="C84" i="3"/>
  <c r="C75" i="3"/>
  <c r="R92" i="3"/>
  <c r="R81" i="3"/>
  <c r="R52" i="3"/>
  <c r="R43" i="3"/>
  <c r="R104" i="3"/>
  <c r="R110" i="3"/>
  <c r="R95" i="3"/>
  <c r="R6" i="3"/>
  <c r="S124" i="3"/>
  <c r="S100" i="3"/>
  <c r="S30" i="3"/>
  <c r="S64" i="3"/>
  <c r="T57" i="3"/>
  <c r="T47" i="3"/>
  <c r="T101" i="3"/>
  <c r="T39" i="3"/>
  <c r="T21" i="3"/>
  <c r="T73" i="3"/>
  <c r="T10" i="3"/>
  <c r="T60" i="3"/>
  <c r="J57" i="3"/>
  <c r="J47" i="3"/>
  <c r="J39" i="3"/>
  <c r="J21" i="3"/>
  <c r="J73" i="3"/>
  <c r="J10" i="3"/>
  <c r="J60" i="3"/>
  <c r="K119" i="3"/>
  <c r="K76" i="3"/>
  <c r="K7" i="3"/>
  <c r="K108" i="3"/>
  <c r="K8" i="3"/>
  <c r="K72" i="3"/>
  <c r="K93" i="3"/>
  <c r="K16" i="3"/>
  <c r="K56" i="3"/>
  <c r="K79" i="3"/>
  <c r="L18" i="3"/>
  <c r="L11" i="3"/>
  <c r="L71" i="3"/>
  <c r="L27" i="3"/>
  <c r="L51" i="3"/>
  <c r="L45" i="3"/>
  <c r="L70" i="3"/>
  <c r="L19" i="3"/>
  <c r="L28" i="3"/>
  <c r="L29" i="3"/>
  <c r="L48" i="3"/>
  <c r="M68" i="3"/>
  <c r="M15" i="3"/>
  <c r="N36" i="3"/>
  <c r="N102" i="3"/>
  <c r="O58" i="3"/>
  <c r="O80" i="3"/>
  <c r="O59" i="3"/>
  <c r="O84" i="3"/>
  <c r="M93" i="3"/>
  <c r="M56" i="3"/>
  <c r="N71" i="3"/>
  <c r="N27" i="3"/>
  <c r="N51" i="3"/>
  <c r="N45" i="3"/>
  <c r="N70" i="3"/>
  <c r="N32" i="3"/>
  <c r="N29" i="3"/>
  <c r="N48" i="3"/>
  <c r="N13" i="3"/>
  <c r="N75" i="3"/>
  <c r="O68" i="3"/>
  <c r="O22" i="3"/>
  <c r="O67" i="3"/>
  <c r="C36" i="3"/>
  <c r="C5" i="3"/>
  <c r="AR167" i="2"/>
  <c r="C82" i="3"/>
  <c r="AR241" i="2"/>
  <c r="C83" i="3"/>
  <c r="C26" i="3"/>
  <c r="C112" i="3"/>
  <c r="L13" i="3"/>
  <c r="L75" i="3"/>
  <c r="L77" i="3"/>
  <c r="M103" i="3"/>
  <c r="M105" i="3"/>
  <c r="M22" i="3"/>
  <c r="N5" i="3"/>
  <c r="N96" i="3"/>
  <c r="N62" i="3"/>
  <c r="O35" i="3"/>
  <c r="O25" i="3"/>
  <c r="O97" i="3"/>
  <c r="O31" i="3"/>
  <c r="O24" i="3"/>
  <c r="O17" i="3"/>
  <c r="AR60" i="2"/>
  <c r="C78" i="3"/>
  <c r="AR311" i="2"/>
  <c r="C94" i="3"/>
  <c r="AR425" i="2"/>
  <c r="C107" i="3"/>
  <c r="AR152" i="2"/>
  <c r="C69" i="3"/>
  <c r="AR351" i="2"/>
  <c r="C85" i="3"/>
  <c r="C44" i="3"/>
  <c r="C73" i="3"/>
  <c r="M5" i="3"/>
  <c r="M96" i="3"/>
  <c r="N58" i="3"/>
  <c r="N31" i="3"/>
  <c r="N80" i="3"/>
  <c r="N59" i="3"/>
  <c r="N84" i="3"/>
  <c r="O107" i="3"/>
  <c r="O99" i="3"/>
  <c r="AR653" i="2"/>
  <c r="C122" i="3"/>
  <c r="C53" i="3"/>
  <c r="AR423" i="2"/>
  <c r="C106" i="3"/>
  <c r="AR171" i="2"/>
  <c r="C38" i="3"/>
  <c r="AR362" i="2"/>
  <c r="C90" i="3"/>
  <c r="C42" i="3"/>
  <c r="C50" i="3"/>
  <c r="AR465" i="2"/>
  <c r="C114" i="3"/>
  <c r="C65" i="3"/>
  <c r="M58" i="3"/>
  <c r="M35" i="3"/>
  <c r="M25" i="3"/>
  <c r="M97" i="3"/>
  <c r="M31" i="3"/>
  <c r="M59" i="3"/>
  <c r="M17" i="3"/>
  <c r="N94" i="3"/>
  <c r="O53" i="3"/>
  <c r="O106" i="3"/>
  <c r="O38" i="3"/>
  <c r="O42" i="3"/>
  <c r="AR445" i="2"/>
  <c r="C88" i="3"/>
  <c r="C4" i="3"/>
  <c r="AR232" i="2"/>
  <c r="C37" i="3"/>
  <c r="AR10" i="2"/>
  <c r="C14" i="3"/>
  <c r="C20" i="3"/>
  <c r="C99" i="3"/>
  <c r="C95" i="3"/>
  <c r="C10" i="3"/>
  <c r="C113" i="3"/>
  <c r="C76" i="3"/>
  <c r="Y85" i="3"/>
  <c r="C115" i="3"/>
  <c r="C108" i="3"/>
  <c r="M26" i="3"/>
  <c r="N37" i="3"/>
  <c r="O33" i="3"/>
  <c r="C92" i="3"/>
  <c r="AR601" i="2"/>
  <c r="C120" i="3"/>
  <c r="AR209" i="2"/>
  <c r="C52" i="3"/>
  <c r="C61" i="3"/>
  <c r="C6" i="3"/>
  <c r="C74" i="3"/>
  <c r="L37" i="3"/>
  <c r="L14" i="3"/>
  <c r="M33" i="3"/>
  <c r="N81" i="3"/>
  <c r="N104" i="3"/>
  <c r="O54" i="3"/>
  <c r="O23" i="3"/>
  <c r="AR174" i="2"/>
  <c r="C47" i="3"/>
  <c r="C101" i="3"/>
  <c r="C21" i="3"/>
  <c r="C60" i="3"/>
  <c r="M104" i="3"/>
  <c r="M110" i="3"/>
  <c r="M95" i="3"/>
  <c r="M6" i="3"/>
  <c r="N124" i="3"/>
  <c r="N100" i="3"/>
  <c r="O101" i="3"/>
  <c r="O21" i="3"/>
  <c r="AR580" i="2"/>
  <c r="C119" i="3"/>
  <c r="AR131" i="2"/>
  <c r="C8" i="3"/>
  <c r="C72" i="3"/>
  <c r="C93" i="3"/>
  <c r="AR89" i="2"/>
  <c r="C79" i="3"/>
  <c r="C110" i="3"/>
  <c r="C116" i="3"/>
  <c r="C57" i="3"/>
  <c r="Y15" i="3"/>
  <c r="Y125" i="3"/>
  <c r="Y32" i="3"/>
  <c r="Y90" i="3"/>
  <c r="Y89" i="3"/>
  <c r="Y76" i="3"/>
  <c r="Y64" i="3"/>
  <c r="Y7" i="3"/>
  <c r="Y16" i="3"/>
  <c r="Y23" i="3"/>
  <c r="Y116" i="3"/>
  <c r="Y117" i="3"/>
  <c r="Y14" i="3"/>
  <c r="Y111" i="3"/>
  <c r="Y2" i="3"/>
  <c r="Y57" i="3"/>
  <c r="Y122" i="3"/>
  <c r="Y40" i="3"/>
  <c r="Y124" i="3"/>
  <c r="Y95" i="3"/>
  <c r="Y27" i="3"/>
  <c r="Y44" i="3"/>
  <c r="Y10" i="3"/>
  <c r="Y47" i="3"/>
  <c r="Y17" i="3"/>
  <c r="Y82" i="3"/>
  <c r="Y28" i="3"/>
  <c r="Y22" i="3"/>
  <c r="Y108" i="3"/>
  <c r="Y92" i="3"/>
  <c r="Y71" i="3"/>
  <c r="Y60" i="3"/>
  <c r="Y91" i="3"/>
  <c r="Y36" i="3"/>
  <c r="Y66" i="3"/>
  <c r="Y45" i="3"/>
  <c r="Y118" i="3"/>
  <c r="Y41" i="3"/>
  <c r="Y72" i="3"/>
  <c r="Y51" i="3"/>
  <c r="Y119" i="3"/>
  <c r="Y33" i="3"/>
  <c r="Y74" i="3"/>
  <c r="Y78" i="3"/>
  <c r="Y43" i="3"/>
  <c r="Y54" i="3"/>
  <c r="Y67" i="3"/>
  <c r="Y24" i="3"/>
  <c r="Y68" i="3"/>
  <c r="Y58" i="3"/>
  <c r="Y81" i="3"/>
  <c r="Y8" i="3"/>
  <c r="Y37" i="3"/>
  <c r="Y56" i="3"/>
  <c r="Y4" i="3"/>
  <c r="Y26" i="3"/>
  <c r="Y109" i="3"/>
  <c r="Y18" i="3"/>
  <c r="Y88" i="3"/>
  <c r="Y106" i="3"/>
  <c r="Y3" i="3"/>
  <c r="Y83" i="3"/>
  <c r="Y9" i="3"/>
  <c r="Y75" i="3"/>
  <c r="Y35" i="3"/>
  <c r="Y102" i="3"/>
  <c r="Y53" i="3"/>
  <c r="Y87" i="3"/>
  <c r="Y29" i="3"/>
  <c r="Y49" i="3"/>
  <c r="Y110" i="3"/>
  <c r="Y80" i="3"/>
  <c r="Y62" i="3"/>
  <c r="Y120" i="3"/>
  <c r="Y107" i="3"/>
  <c r="Y79" i="3"/>
  <c r="Y25" i="3"/>
  <c r="Y86" i="3"/>
  <c r="Y59" i="3"/>
  <c r="Y97" i="3"/>
  <c r="Y73" i="3"/>
  <c r="Y98" i="3"/>
  <c r="Y50" i="3"/>
  <c r="Y12" i="3"/>
  <c r="Y96" i="3"/>
  <c r="Y77" i="3"/>
  <c r="Y46" i="3"/>
  <c r="Y101" i="3"/>
  <c r="Y42" i="3"/>
  <c r="Y114" i="3"/>
  <c r="Y65" i="3"/>
  <c r="Y123" i="3"/>
  <c r="Y34" i="3"/>
  <c r="Y55" i="3"/>
  <c r="Y6" i="3"/>
  <c r="Y104" i="3"/>
  <c r="Y5" i="3"/>
  <c r="Y105" i="3"/>
  <c r="Y13" i="3"/>
  <c r="Y93" i="3"/>
  <c r="Y19" i="3"/>
  <c r="Y99" i="3"/>
  <c r="Y69" i="3"/>
  <c r="Y61" i="3"/>
  <c r="Y52" i="3"/>
  <c r="Y100" i="3"/>
  <c r="Y39" i="3"/>
  <c r="Y11" i="3"/>
  <c r="Y30" i="3"/>
  <c r="Y112" i="3"/>
  <c r="Y38" i="3"/>
  <c r="Y21" i="3"/>
  <c r="Y113" i="3"/>
  <c r="Y103" i="3"/>
  <c r="Y84" i="3"/>
  <c r="Y115" i="3"/>
  <c r="Y70" i="3"/>
  <c r="Y20" i="3"/>
  <c r="Y94" i="3"/>
  <c r="Y48" i="3"/>
  <c r="Y31" i="3"/>
  <c r="Y63" i="3"/>
  <c r="AS682" i="2"/>
  <c r="AS646" i="2"/>
  <c r="AS370" i="2"/>
  <c r="AT708" i="2"/>
  <c r="AU572" i="2"/>
  <c r="AS556" i="2"/>
  <c r="AS578" i="2"/>
  <c r="AS652" i="2"/>
  <c r="AS4" i="2"/>
  <c r="AS32" i="2"/>
  <c r="AS242" i="2"/>
  <c r="AT581" i="2"/>
  <c r="AT460" i="2"/>
  <c r="AT732" i="2"/>
  <c r="AT205" i="2"/>
  <c r="AS730" i="2"/>
  <c r="AS632" i="2"/>
  <c r="AS726" i="2"/>
  <c r="AS543" i="2"/>
  <c r="AS457" i="2"/>
  <c r="AS451" i="2"/>
  <c r="AS520" i="2"/>
  <c r="AS626" i="2"/>
  <c r="AS195" i="2"/>
  <c r="AS383" i="2"/>
  <c r="AS282" i="2"/>
  <c r="AS285" i="2"/>
  <c r="AS715" i="2"/>
  <c r="AS467" i="2"/>
  <c r="AS420" i="2"/>
  <c r="AS507" i="2"/>
  <c r="AS716" i="2"/>
  <c r="AS74" i="2"/>
  <c r="AS274" i="2"/>
  <c r="AS714" i="2"/>
  <c r="AS174" i="2"/>
  <c r="AS725" i="2"/>
  <c r="AS358" i="2"/>
  <c r="AS71" i="2"/>
  <c r="AS246" i="2"/>
  <c r="AS26" i="2"/>
  <c r="AS153" i="2"/>
  <c r="AS464" i="2"/>
  <c r="AS629" i="2"/>
  <c r="AS240" i="2"/>
  <c r="AS471" i="2"/>
  <c r="AS149" i="2"/>
  <c r="AS654" i="2"/>
  <c r="AS708" i="2"/>
  <c r="AS690" i="2"/>
  <c r="AS581" i="2"/>
  <c r="AS593" i="2"/>
  <c r="AS460" i="2"/>
  <c r="AS517" i="2"/>
  <c r="AS732" i="2"/>
  <c r="AS401" i="2"/>
  <c r="AS684" i="2"/>
  <c r="AS205" i="2"/>
  <c r="AS139" i="2"/>
  <c r="AS295" i="2"/>
  <c r="AS477" i="2"/>
  <c r="AS565" i="2"/>
  <c r="AS512" i="2"/>
  <c r="AS120" i="2"/>
  <c r="AS707" i="2"/>
  <c r="AS24" i="2"/>
  <c r="AS200" i="2"/>
  <c r="AS580" i="2"/>
  <c r="AS196" i="2"/>
  <c r="AS8" i="2"/>
  <c r="AS99" i="2"/>
  <c r="AS19" i="2"/>
  <c r="AS686" i="2"/>
  <c r="AS158" i="2"/>
  <c r="AS76" i="2"/>
  <c r="AS216" i="2"/>
  <c r="AS338" i="2"/>
  <c r="AS614" i="2"/>
  <c r="AS434" i="2"/>
  <c r="AS594" i="2"/>
  <c r="AS191" i="2"/>
  <c r="AS437" i="2"/>
  <c r="AS131" i="2"/>
  <c r="AS270" i="2"/>
  <c r="AS183" i="2"/>
  <c r="AS234" i="2"/>
  <c r="AS446" i="2"/>
  <c r="AS576" i="2"/>
  <c r="AS346" i="2"/>
  <c r="AS12" i="2"/>
  <c r="AS542" i="2"/>
  <c r="AS135" i="2"/>
  <c r="AS628" i="2"/>
  <c r="AS292" i="2"/>
  <c r="AS605" i="2"/>
  <c r="AS221" i="2"/>
  <c r="AS340" i="2"/>
  <c r="AS357" i="2"/>
  <c r="AS315" i="2"/>
  <c r="AS37" i="2"/>
  <c r="AS43" i="2"/>
  <c r="AS447" i="2"/>
  <c r="AS584" i="2"/>
  <c r="AS307" i="2"/>
  <c r="AS334" i="2"/>
  <c r="AS436" i="2"/>
  <c r="AS106" i="2"/>
  <c r="AS214" i="2"/>
  <c r="AS475" i="2"/>
  <c r="AS163" i="2"/>
  <c r="AS399" i="2"/>
  <c r="AS473" i="2"/>
  <c r="AS309" i="2"/>
  <c r="AS102" i="2"/>
  <c r="AS579" i="2"/>
  <c r="AS568" i="2"/>
  <c r="AS48" i="2"/>
  <c r="AS503" i="2"/>
  <c r="AS25" i="2"/>
  <c r="AS322" i="2"/>
  <c r="AS310" i="2"/>
  <c r="AS53" i="2"/>
  <c r="AS494" i="2"/>
  <c r="AS326" i="2"/>
  <c r="AS179" i="2"/>
  <c r="AS17" i="2"/>
  <c r="AS618" i="2"/>
  <c r="AS105" i="2"/>
  <c r="AS7" i="2"/>
  <c r="AS175" i="2"/>
  <c r="AS560" i="2"/>
  <c r="AS5" i="2"/>
  <c r="AS306" i="2"/>
  <c r="AS582" i="2"/>
  <c r="AS177" i="2"/>
  <c r="AS95" i="2"/>
  <c r="AS353" i="2"/>
  <c r="AS56" i="2"/>
  <c r="AS364" i="2"/>
  <c r="AS403" i="2"/>
  <c r="AS480" i="2"/>
  <c r="AS291" i="2"/>
  <c r="AS54" i="2"/>
  <c r="AS623" i="2"/>
  <c r="AS83" i="2"/>
  <c r="AS571" i="2"/>
  <c r="AS243" i="2"/>
  <c r="AS168" i="2"/>
  <c r="AS696" i="2"/>
  <c r="AS692" i="2"/>
  <c r="AS557" i="2"/>
  <c r="AS574" i="2"/>
  <c r="AS265" i="2"/>
  <c r="AS506" i="2"/>
  <c r="AS711" i="2"/>
  <c r="AS555" i="2"/>
  <c r="AS536" i="2"/>
  <c r="AS210" i="2"/>
  <c r="AS633" i="2"/>
  <c r="AS554" i="2"/>
  <c r="AS522" i="2"/>
  <c r="AS651" i="2"/>
  <c r="AS588" i="2"/>
  <c r="AS602" i="2"/>
  <c r="AS597" i="2"/>
  <c r="AS600" i="2"/>
  <c r="AS335" i="2"/>
  <c r="AS172" i="2"/>
  <c r="AS222" i="2"/>
  <c r="AS719" i="2"/>
  <c r="AS658" i="2"/>
  <c r="AS80" i="2"/>
  <c r="AS583" i="2"/>
  <c r="AS466" i="2"/>
  <c r="AS541" i="2"/>
  <c r="AS13" i="2"/>
  <c r="AS713" i="2"/>
  <c r="AS261" i="2"/>
  <c r="AS187" i="2"/>
  <c r="AS165" i="2"/>
  <c r="AS448" i="2"/>
  <c r="AS722" i="2"/>
  <c r="AS700" i="2"/>
  <c r="AS117" i="2"/>
  <c r="AS367" i="2"/>
  <c r="AS127" i="2"/>
  <c r="AS392" i="2"/>
  <c r="AS527" i="2"/>
  <c r="AS87" i="2"/>
  <c r="AS697" i="2"/>
  <c r="AS549" i="2"/>
  <c r="AS133" i="2"/>
  <c r="AS235" i="2"/>
  <c r="AS699" i="2"/>
  <c r="AS267" i="2"/>
  <c r="AS108" i="2"/>
  <c r="AS368" i="2"/>
  <c r="AS478" i="2"/>
  <c r="AS154" i="2"/>
  <c r="AS2" i="2"/>
  <c r="AS114" i="2"/>
  <c r="AS528" i="2"/>
  <c r="AS550" i="2"/>
  <c r="AS727" i="2"/>
  <c r="AS289" i="2"/>
  <c r="AS427" i="2"/>
  <c r="AS617" i="2"/>
  <c r="AS145" i="2"/>
  <c r="AS203" i="2"/>
  <c r="AS612" i="2"/>
  <c r="AS30" i="2"/>
  <c r="AS245" i="2"/>
  <c r="AS429" i="2"/>
  <c r="AT723" i="2"/>
  <c r="AT639" i="2"/>
  <c r="AT81" i="2"/>
  <c r="AT288" i="2"/>
  <c r="AT676" i="2"/>
  <c r="AT439" i="2"/>
  <c r="AT689" i="2"/>
  <c r="AT586" i="2"/>
  <c r="AT701" i="2"/>
  <c r="AT250" i="2"/>
  <c r="AT472" i="2"/>
  <c r="AT564" i="2"/>
  <c r="AT236" i="2"/>
  <c r="AT431" i="2"/>
  <c r="AT521" i="2"/>
  <c r="AT660" i="2"/>
  <c r="AT144" i="2"/>
  <c r="AT423" i="2"/>
  <c r="AT606" i="2"/>
  <c r="AT318" i="2"/>
  <c r="AT272" i="2"/>
  <c r="AT333" i="2"/>
  <c r="AT178" i="2"/>
  <c r="AT143" i="2"/>
  <c r="AT305" i="2"/>
  <c r="AT189" i="2"/>
  <c r="AT40" i="2"/>
  <c r="AT150" i="2"/>
  <c r="AT287" i="2"/>
  <c r="AT156" i="2"/>
  <c r="AT397" i="2"/>
  <c r="AT171" i="2"/>
  <c r="AT233" i="2"/>
  <c r="AT402" i="2"/>
  <c r="AT721" i="2"/>
  <c r="AT332" i="2"/>
  <c r="AT461" i="2"/>
  <c r="AT641" i="2"/>
  <c r="AT94" i="2"/>
  <c r="AT362" i="2"/>
  <c r="AS650" i="2"/>
  <c r="AS164" i="2"/>
  <c r="AS504" i="2"/>
  <c r="AS57" i="2"/>
  <c r="AS313" i="2"/>
  <c r="AS440" i="2"/>
  <c r="AS304" i="2"/>
  <c r="AS666" i="2"/>
  <c r="AS78" i="2"/>
  <c r="AS691" i="2"/>
  <c r="AS705" i="2"/>
  <c r="AS42" i="2"/>
  <c r="AS435" i="2"/>
  <c r="AS419" i="2"/>
  <c r="AS688" i="2"/>
  <c r="AS500" i="2"/>
  <c r="AS558" i="2"/>
  <c r="AS256" i="2"/>
  <c r="AS603" i="2"/>
  <c r="AS93" i="2"/>
  <c r="AS118" i="2"/>
  <c r="AT661" i="2"/>
  <c r="AS327" i="2"/>
  <c r="AS675" i="2"/>
  <c r="AS668" i="2"/>
  <c r="AS311" i="2"/>
  <c r="AS324" i="2"/>
  <c r="AS712" i="2"/>
  <c r="AS523" i="2"/>
  <c r="AS643" i="2"/>
  <c r="AS491" i="2"/>
  <c r="AS207" i="2"/>
  <c r="AS425" i="2"/>
  <c r="AS96" i="2"/>
  <c r="AS552" i="2"/>
  <c r="AS186" i="2"/>
  <c r="AS590" i="2"/>
  <c r="AS609" i="2"/>
  <c r="AS148" i="2"/>
  <c r="AS219" i="2"/>
  <c r="AS34" i="2"/>
  <c r="AS204" i="2"/>
  <c r="AS463" i="2"/>
  <c r="AS622" i="2"/>
  <c r="AS55" i="2"/>
  <c r="AS190" i="2"/>
  <c r="AS405" i="2"/>
  <c r="AS33" i="2"/>
  <c r="AS452" i="2"/>
  <c r="AS514" i="2"/>
  <c r="AS680" i="2"/>
  <c r="AS390" i="2"/>
  <c r="AS539" i="2"/>
  <c r="AS410" i="2"/>
  <c r="AS151" i="2"/>
  <c r="AS642" i="2"/>
  <c r="AS662" i="2"/>
  <c r="AS648" i="2"/>
  <c r="AS613" i="2"/>
  <c r="AS530" i="2"/>
  <c r="AS161" i="2"/>
  <c r="AS275" i="2"/>
  <c r="AS385" i="2"/>
  <c r="AS382" i="2"/>
  <c r="AS123" i="2"/>
  <c r="AS657" i="2"/>
  <c r="AS6" i="2"/>
  <c r="AS702" i="2"/>
  <c r="AS329" i="2"/>
  <c r="AS277" i="2"/>
  <c r="AT379" i="2"/>
  <c r="AS487" i="2"/>
  <c r="AS239" i="2"/>
  <c r="AS575" i="2"/>
  <c r="AS60" i="2"/>
  <c r="AS559" i="2"/>
  <c r="AS723" i="2"/>
  <c r="AS639" i="2"/>
  <c r="AS653" i="2"/>
  <c r="AS661" i="2"/>
  <c r="AS379" i="2"/>
  <c r="AS627" i="2"/>
  <c r="AS81" i="2"/>
  <c r="AS288" i="2"/>
  <c r="AS676" i="2"/>
  <c r="AS439" i="2"/>
  <c r="AS689" i="2"/>
  <c r="AS586" i="2"/>
  <c r="AS701" i="2"/>
  <c r="AS250" i="2"/>
  <c r="AS472" i="2"/>
  <c r="AS564" i="2"/>
  <c r="AS236" i="2"/>
  <c r="AS431" i="2"/>
  <c r="AS521" i="2"/>
  <c r="AS660" i="2"/>
  <c r="AS144" i="2"/>
  <c r="AS423" i="2"/>
  <c r="AS606" i="2"/>
  <c r="AS318" i="2"/>
  <c r="AS272" i="2"/>
  <c r="AS333" i="2"/>
  <c r="AS178" i="2"/>
  <c r="AS538" i="2"/>
  <c r="AS433" i="2"/>
  <c r="AS604" i="2"/>
  <c r="AS490" i="2"/>
  <c r="AS213" i="2"/>
  <c r="AS481" i="2"/>
  <c r="AS562" i="2"/>
  <c r="AS724" i="2"/>
  <c r="AS343" i="2"/>
  <c r="AS212" i="2"/>
  <c r="AS345" i="2"/>
  <c r="AS159" i="2"/>
  <c r="AS129" i="2"/>
  <c r="AS551" i="2"/>
  <c r="AS276" i="2"/>
  <c r="AS415" i="2"/>
  <c r="AS273" i="2"/>
  <c r="AS14" i="2"/>
  <c r="AS258" i="2"/>
  <c r="AS513" i="2"/>
  <c r="AT653" i="2"/>
  <c r="AS572" i="2"/>
  <c r="AS377" i="2"/>
  <c r="AS228" i="2"/>
  <c r="AS269" i="2"/>
  <c r="AS146" i="2"/>
  <c r="AS366" i="2"/>
  <c r="AS677" i="2"/>
  <c r="AS679" i="2"/>
  <c r="AS685" i="2"/>
  <c r="AS709" i="2"/>
  <c r="AS137" i="2"/>
  <c r="AS169" i="2"/>
  <c r="AS303" i="2"/>
  <c r="AS336" i="2"/>
  <c r="AS208" i="2"/>
  <c r="AS645" i="2"/>
  <c r="AS489" i="2"/>
  <c r="AS134" i="2"/>
  <c r="AS445" i="2"/>
  <c r="AS534" i="2"/>
  <c r="AS710" i="2"/>
  <c r="AS683" i="2"/>
  <c r="AS319" i="2"/>
  <c r="AS301" i="2"/>
  <c r="AS569" i="2"/>
  <c r="AS409" i="2"/>
  <c r="AS112" i="2"/>
  <c r="AS678" i="2"/>
  <c r="AS29" i="2"/>
  <c r="AS176" i="2"/>
  <c r="AS27" i="2"/>
  <c r="AS644" i="2"/>
  <c r="AS341" i="2"/>
  <c r="AS262" i="2"/>
  <c r="AS485" i="2"/>
  <c r="AS38" i="2"/>
  <c r="AS251" i="2"/>
  <c r="AS407" i="2"/>
  <c r="AS395" i="2"/>
  <c r="AS347" i="2"/>
  <c r="AS286" i="2"/>
  <c r="AS615" i="2"/>
  <c r="AS220" i="2"/>
  <c r="AS406" i="2"/>
  <c r="AS302" i="2"/>
  <c r="AS659" i="2"/>
  <c r="AS36" i="2"/>
  <c r="AS474" i="2"/>
  <c r="AS193" i="2"/>
  <c r="AS408" i="2"/>
  <c r="AS476" i="2"/>
  <c r="AT627" i="2"/>
  <c r="AS704" i="2"/>
  <c r="AS64" i="2"/>
  <c r="AS717" i="2"/>
  <c r="AS502" i="2"/>
  <c r="AS271" i="2"/>
  <c r="AS374" i="2"/>
  <c r="AS561" i="2"/>
  <c r="AS695" i="2"/>
  <c r="AS570" i="2"/>
  <c r="AS703" i="2"/>
  <c r="AS548" i="2"/>
  <c r="AS231" i="2"/>
  <c r="AS51" i="2"/>
  <c r="AS278" i="2"/>
  <c r="AS422" i="2"/>
  <c r="AS674" i="2"/>
  <c r="AS731" i="2"/>
  <c r="AS116" i="2"/>
  <c r="AS459" i="2"/>
  <c r="AS432" i="2"/>
  <c r="AS468" i="2"/>
  <c r="AS184" i="2"/>
  <c r="AS16" i="2"/>
  <c r="AS681" i="2"/>
  <c r="AS398" i="2"/>
  <c r="AS553" i="2"/>
  <c r="AS414" i="2"/>
  <c r="AS592" i="2"/>
  <c r="AS486" i="2"/>
  <c r="AS599" i="2"/>
  <c r="AS669" i="2"/>
  <c r="AS109" i="2"/>
  <c r="AS259" i="2"/>
  <c r="AS77" i="2"/>
  <c r="AS142" i="2"/>
  <c r="AS294" i="2"/>
  <c r="AS687" i="2"/>
  <c r="AS28" i="2"/>
  <c r="AS218" i="2"/>
  <c r="AS411" i="2"/>
  <c r="AS526" i="2"/>
  <c r="AS115" i="2"/>
  <c r="AS21" i="2"/>
  <c r="AS47" i="2"/>
  <c r="AS18" i="2"/>
  <c r="AS537" i="2"/>
  <c r="AS509" i="2"/>
  <c r="AS125" i="2"/>
  <c r="AS69" i="2"/>
  <c r="AS75" i="2"/>
  <c r="AS656" i="2"/>
  <c r="AS663" i="2"/>
  <c r="AS693" i="2"/>
  <c r="AS449" i="2"/>
  <c r="AS417" i="2"/>
  <c r="AS359" i="2"/>
  <c r="AS180" i="2"/>
  <c r="AS649" i="2"/>
  <c r="AS65" i="2"/>
  <c r="AS428" i="2"/>
  <c r="AS601" i="2"/>
  <c r="AS194" i="2"/>
  <c r="AS160" i="2"/>
  <c r="AS655" i="2"/>
  <c r="AS438" i="2"/>
  <c r="AS511" i="2"/>
  <c r="AS469" i="2"/>
  <c r="AS424" i="2"/>
  <c r="AS596" i="2"/>
  <c r="AS625" i="2"/>
  <c r="AS389" i="2"/>
  <c r="AS698" i="2"/>
  <c r="AS619" i="2"/>
  <c r="AS421" i="2"/>
  <c r="AS546" i="2"/>
  <c r="AS501" i="2"/>
  <c r="AS209" i="2"/>
  <c r="AS104" i="2"/>
  <c r="AS58" i="2"/>
  <c r="AS121" i="2"/>
  <c r="AS567" i="2"/>
  <c r="AS369" i="2"/>
  <c r="AS664" i="2"/>
  <c r="AS227" i="2"/>
  <c r="AS141" i="2"/>
  <c r="AS86" i="2"/>
  <c r="AS647" i="2"/>
  <c r="AS85" i="2"/>
  <c r="AS430" i="2"/>
  <c r="AS545" i="2"/>
  <c r="AS284" i="2"/>
  <c r="AS384" i="2"/>
  <c r="AS138" i="2"/>
  <c r="AS308" i="2"/>
  <c r="AS257" i="2"/>
  <c r="AS462" i="2"/>
  <c r="AS670" i="2"/>
  <c r="AS510" i="2"/>
  <c r="AS458" i="2"/>
  <c r="AS331" i="2"/>
  <c r="AS44" i="2"/>
  <c r="AS453" i="2"/>
  <c r="AS296" i="2"/>
  <c r="AS391" i="2"/>
  <c r="AS729" i="2"/>
  <c r="AS162" i="2"/>
  <c r="AS470" i="2"/>
  <c r="AS354" i="2"/>
  <c r="AS547" i="2"/>
  <c r="AT690" i="2"/>
  <c r="AT593" i="2"/>
  <c r="AT517" i="2"/>
  <c r="AT401" i="2"/>
  <c r="AT684" i="2"/>
  <c r="AT139" i="2"/>
  <c r="AT295" i="2"/>
  <c r="AT477" i="2"/>
  <c r="AT565" i="2"/>
  <c r="AT512" i="2"/>
  <c r="AT120" i="2"/>
  <c r="AT707" i="2"/>
  <c r="AT24" i="2"/>
  <c r="AT200" i="2"/>
  <c r="AT580" i="2"/>
  <c r="AT196" i="2"/>
  <c r="AT8" i="2"/>
  <c r="AT99" i="2"/>
  <c r="AT19" i="2"/>
  <c r="AT686" i="2"/>
  <c r="AT158" i="2"/>
  <c r="AT76" i="2"/>
  <c r="AT216" i="2"/>
  <c r="AT338" i="2"/>
  <c r="AT614" i="2"/>
  <c r="AT434" i="2"/>
  <c r="AT594" i="2"/>
  <c r="AT191" i="2"/>
  <c r="AT437" i="2"/>
  <c r="AT131" i="2"/>
  <c r="AT270" i="2"/>
  <c r="AT183" i="2"/>
  <c r="AT234" i="2"/>
  <c r="AT446" i="2"/>
  <c r="AT576" i="2"/>
  <c r="AT346" i="2"/>
  <c r="AT12" i="2"/>
  <c r="AT542" i="2"/>
  <c r="AT135" i="2"/>
  <c r="AT628" i="2"/>
  <c r="AT292" i="2"/>
  <c r="AT605" i="2"/>
  <c r="AR106" i="2"/>
  <c r="AS188" i="2"/>
  <c r="AS266" i="2"/>
  <c r="AS361" i="2"/>
  <c r="AS694" i="2"/>
  <c r="AS66" i="2"/>
  <c r="AS375" i="2"/>
  <c r="AS79" i="2"/>
  <c r="AS263" i="2"/>
  <c r="AS388" i="2"/>
  <c r="AS328" i="2"/>
  <c r="AS508" i="2"/>
  <c r="AS376" i="2"/>
  <c r="AS15" i="2"/>
  <c r="AS107" i="2"/>
  <c r="AS88" i="2"/>
  <c r="AS201" i="2"/>
  <c r="AS496" i="2"/>
  <c r="AS532" i="2"/>
  <c r="AS587" i="2"/>
  <c r="AS635" i="2"/>
  <c r="AS533" i="2"/>
  <c r="AS20" i="2"/>
  <c r="AS637" i="2"/>
  <c r="AS280" i="2"/>
  <c r="AS342" i="2"/>
  <c r="AS22" i="2"/>
  <c r="AS67" i="2"/>
  <c r="AS456" i="2"/>
  <c r="AS426" i="2"/>
  <c r="AS84" i="2"/>
  <c r="AS130" i="2"/>
  <c r="AS585" i="2"/>
  <c r="AS59" i="2"/>
  <c r="AS312" i="2"/>
  <c r="AT722" i="2"/>
  <c r="AT550" i="2"/>
  <c r="AT440" i="2"/>
  <c r="AT163" i="2"/>
  <c r="AT294" i="2"/>
  <c r="AT642" i="2"/>
  <c r="AT481" i="2"/>
  <c r="AT347" i="2"/>
  <c r="AT700" i="2"/>
  <c r="AT727" i="2"/>
  <c r="AT304" i="2"/>
  <c r="AT399" i="2"/>
  <c r="AT473" i="2"/>
  <c r="AT309" i="2"/>
  <c r="AT102" i="2"/>
  <c r="AT579" i="2"/>
  <c r="AT568" i="2"/>
  <c r="AT48" i="2"/>
  <c r="AT503" i="2"/>
  <c r="AT25" i="2"/>
  <c r="AT322" i="2"/>
  <c r="AT310" i="2"/>
  <c r="AT53" i="2"/>
  <c r="AT494" i="2"/>
  <c r="AT326" i="2"/>
  <c r="AT179" i="2"/>
  <c r="AT17" i="2"/>
  <c r="AT618" i="2"/>
  <c r="AT105" i="2"/>
  <c r="AT7" i="2"/>
  <c r="AT175" i="2"/>
  <c r="AT560" i="2"/>
  <c r="AT5" i="2"/>
  <c r="AT306" i="2"/>
  <c r="AT582" i="2"/>
  <c r="AT177" i="2"/>
  <c r="AT95" i="2"/>
  <c r="AT353" i="2"/>
  <c r="AT56" i="2"/>
  <c r="AT364" i="2"/>
  <c r="AS394" i="2"/>
  <c r="AS63" i="2"/>
  <c r="AS89" i="2"/>
  <c r="AS380" i="2"/>
  <c r="AS412" i="2"/>
  <c r="AT696" i="2"/>
  <c r="AT692" i="2"/>
  <c r="AT557" i="2"/>
  <c r="AT574" i="2"/>
  <c r="AT265" i="2"/>
  <c r="AT506" i="2"/>
  <c r="AT711" i="2"/>
  <c r="AT555" i="2"/>
  <c r="AT536" i="2"/>
  <c r="AT210" i="2"/>
  <c r="AT633" i="2"/>
  <c r="AT554" i="2"/>
  <c r="AT522" i="2"/>
  <c r="AT651" i="2"/>
  <c r="AT588" i="2"/>
  <c r="AT602" i="2"/>
  <c r="AT597" i="2"/>
  <c r="AT600" i="2"/>
  <c r="AT335" i="2"/>
  <c r="AT172" i="2"/>
  <c r="AT222" i="2"/>
  <c r="AT719" i="2"/>
  <c r="AT658" i="2"/>
  <c r="AT80" i="2"/>
  <c r="AT583" i="2"/>
  <c r="AT466" i="2"/>
  <c r="AT541" i="2"/>
  <c r="AT13" i="2"/>
  <c r="AT260" i="2"/>
  <c r="AT128" i="2"/>
  <c r="AT518" i="2"/>
  <c r="AT577" i="2"/>
  <c r="AT718" i="2"/>
  <c r="AT249" i="2"/>
  <c r="AT573" i="2"/>
  <c r="AT182" i="2"/>
  <c r="AT630" i="2"/>
  <c r="AT497" i="2"/>
  <c r="AT355" i="2"/>
  <c r="AT317" i="2"/>
  <c r="AR191" i="2"/>
  <c r="AR12" i="2"/>
  <c r="AR357" i="2"/>
  <c r="AS321" i="2"/>
  <c r="AS323" i="2"/>
  <c r="AS244" i="2"/>
  <c r="AS237" i="2"/>
  <c r="AS68" i="2"/>
  <c r="AS181" i="2"/>
  <c r="AS119" i="2"/>
  <c r="AS413" i="2"/>
  <c r="AS378" i="2"/>
  <c r="AS621" i="2"/>
  <c r="AS598" i="2"/>
  <c r="AS372" i="2"/>
  <c r="AT687" i="2"/>
  <c r="AT662" i="2"/>
  <c r="AT562" i="2"/>
  <c r="AT286" i="2"/>
  <c r="AT117" i="2"/>
  <c r="AT666" i="2"/>
  <c r="AT289" i="2"/>
  <c r="AT28" i="2"/>
  <c r="AT648" i="2"/>
  <c r="AT724" i="2"/>
  <c r="AT367" i="2"/>
  <c r="AT78" i="2"/>
  <c r="AT427" i="2"/>
  <c r="AT218" i="2"/>
  <c r="AT615" i="2"/>
  <c r="AT613" i="2"/>
  <c r="AT343" i="2"/>
  <c r="AT127" i="2"/>
  <c r="AT392" i="2"/>
  <c r="AT527" i="2"/>
  <c r="AT87" i="2"/>
  <c r="AT697" i="2"/>
  <c r="AT549" i="2"/>
  <c r="AT133" i="2"/>
  <c r="AT235" i="2"/>
  <c r="AT699" i="2"/>
  <c r="AT267" i="2"/>
  <c r="AT108" i="2"/>
  <c r="AT368" i="2"/>
  <c r="AT199" i="2"/>
  <c r="AT35" i="2"/>
  <c r="AT9" i="2"/>
  <c r="AT136" i="2"/>
  <c r="AT330" i="2"/>
  <c r="AT505" i="2"/>
  <c r="AT488" i="2"/>
  <c r="AT223" i="2"/>
  <c r="AT365" i="2"/>
  <c r="AT519" i="2"/>
  <c r="AT441" i="2"/>
  <c r="AT387" i="2"/>
  <c r="AT23" i="2"/>
  <c r="AT563" i="2"/>
  <c r="AT52" i="2"/>
  <c r="AT299" i="2"/>
  <c r="AT225" i="2"/>
  <c r="AT499" i="2"/>
  <c r="AT281" i="2"/>
  <c r="AT339" i="2"/>
  <c r="AT350" i="2"/>
  <c r="AT166" i="2"/>
  <c r="AT45" i="2"/>
  <c r="AT50" i="2"/>
  <c r="AT247" i="2"/>
  <c r="AT264" i="2"/>
  <c r="AT255" i="2"/>
  <c r="AT167" i="2"/>
  <c r="AT667" i="2"/>
  <c r="AT241" i="2"/>
  <c r="AT393" i="2"/>
  <c r="AT62" i="2"/>
  <c r="AR181" i="2"/>
  <c r="AS260" i="2"/>
  <c r="AS128" i="2"/>
  <c r="AS518" i="2"/>
  <c r="AS577" i="2"/>
  <c r="AS718" i="2"/>
  <c r="AS249" i="2"/>
  <c r="AS573" i="2"/>
  <c r="AS182" i="2"/>
  <c r="AS630" i="2"/>
  <c r="AS497" i="2"/>
  <c r="AS355" i="2"/>
  <c r="AS317" i="2"/>
  <c r="AS49" i="2"/>
  <c r="AS173" i="2"/>
  <c r="AS91" i="2"/>
  <c r="AS442" i="2"/>
  <c r="AS607" i="2"/>
  <c r="AS636" i="2"/>
  <c r="AS297" i="2"/>
  <c r="AS720" i="2"/>
  <c r="AS320" i="2"/>
  <c r="AS672" i="2"/>
  <c r="AS73" i="2"/>
  <c r="AS454" i="2"/>
  <c r="AS111" i="2"/>
  <c r="AS238" i="2"/>
  <c r="AS41" i="2"/>
  <c r="AS97" i="2"/>
  <c r="AS268" i="2"/>
  <c r="AS202" i="2"/>
  <c r="AS450" i="2"/>
  <c r="AS540" i="2"/>
  <c r="AS300" i="2"/>
  <c r="AT691" i="2"/>
  <c r="AT411" i="2"/>
  <c r="AT617" i="2"/>
  <c r="AT220" i="2"/>
  <c r="AT530" i="2"/>
  <c r="AT705" i="2"/>
  <c r="AT212" i="2"/>
  <c r="AT526" i="2"/>
  <c r="AT145" i="2"/>
  <c r="AT406" i="2"/>
  <c r="AT161" i="2"/>
  <c r="AT42" i="2"/>
  <c r="AT345" i="2"/>
  <c r="AT115" i="2"/>
  <c r="AT203" i="2"/>
  <c r="AT275" i="2"/>
  <c r="AT302" i="2"/>
  <c r="AT435" i="2"/>
  <c r="AT159" i="2"/>
  <c r="AT21" i="2"/>
  <c r="AT385" i="2"/>
  <c r="AT612" i="2"/>
  <c r="AT419" i="2"/>
  <c r="AT129" i="2"/>
  <c r="AT659" i="2"/>
  <c r="AT47" i="2"/>
  <c r="AT382" i="2"/>
  <c r="AT30" i="2"/>
  <c r="AT688" i="2"/>
  <c r="AT551" i="2"/>
  <c r="AT18" i="2"/>
  <c r="AT36" i="2"/>
  <c r="AT123" i="2"/>
  <c r="AT245" i="2"/>
  <c r="AT500" i="2"/>
  <c r="AT276" i="2"/>
  <c r="AT537" i="2"/>
  <c r="AT474" i="2"/>
  <c r="AT657" i="2"/>
  <c r="AT558" i="2"/>
  <c r="AT415" i="2"/>
  <c r="AT509" i="2"/>
  <c r="AT429" i="2"/>
  <c r="AR300" i="2"/>
  <c r="AS199" i="2"/>
  <c r="AS35" i="2"/>
  <c r="AS9" i="2"/>
  <c r="AS136" i="2"/>
  <c r="AS330" i="2"/>
  <c r="AS505" i="2"/>
  <c r="AS488" i="2"/>
  <c r="AS223" i="2"/>
  <c r="AS365" i="2"/>
  <c r="AS519" i="2"/>
  <c r="AS441" i="2"/>
  <c r="AS387" i="2"/>
  <c r="AS23" i="2"/>
  <c r="AS563" i="2"/>
  <c r="AS52" i="2"/>
  <c r="AS299" i="2"/>
  <c r="AS225" i="2"/>
  <c r="AS499" i="2"/>
  <c r="AS281" i="2"/>
  <c r="AS339" i="2"/>
  <c r="AS350" i="2"/>
  <c r="AS166" i="2"/>
  <c r="AS45" i="2"/>
  <c r="AS50" i="2"/>
  <c r="AS247" i="2"/>
  <c r="AS264" i="2"/>
  <c r="AS255" i="2"/>
  <c r="AS167" i="2"/>
  <c r="AS667" i="2"/>
  <c r="AS241" i="2"/>
  <c r="AS393" i="2"/>
  <c r="AS62" i="2"/>
  <c r="AT572" i="2"/>
  <c r="AT704" i="2"/>
  <c r="AT487" i="2"/>
  <c r="AT377" i="2"/>
  <c r="AT327" i="2"/>
  <c r="AT239" i="2"/>
  <c r="AT228" i="2"/>
  <c r="AT64" i="2"/>
  <c r="AT675" i="2"/>
  <c r="AT575" i="2"/>
  <c r="AT269" i="2"/>
  <c r="AT60" i="2"/>
  <c r="AT146" i="2"/>
  <c r="AT668" i="2"/>
  <c r="AT311" i="2"/>
  <c r="AT366" i="2"/>
  <c r="AT559" i="2"/>
  <c r="AT324" i="2"/>
  <c r="AT712" i="2"/>
  <c r="AT523" i="2"/>
  <c r="AT643" i="2"/>
  <c r="AT491" i="2"/>
  <c r="AT207" i="2"/>
  <c r="AT425" i="2"/>
  <c r="AT96" i="2"/>
  <c r="AT552" i="2"/>
  <c r="AT186" i="2"/>
  <c r="AT590" i="2"/>
  <c r="AT609" i="2"/>
  <c r="AT148" i="2"/>
  <c r="AT219" i="2"/>
  <c r="AT34" i="2"/>
  <c r="AT204" i="2"/>
  <c r="AT463" i="2"/>
  <c r="AT622" i="2"/>
  <c r="AT55" i="2"/>
  <c r="AT190" i="2"/>
  <c r="AT405" i="2"/>
  <c r="AT33" i="2"/>
  <c r="AT452" i="2"/>
  <c r="AT514" i="2"/>
  <c r="AR117" i="2"/>
  <c r="AR289" i="2"/>
  <c r="AR427" i="2"/>
  <c r="AR87" i="2"/>
  <c r="AR133" i="2"/>
  <c r="AT482" i="2"/>
  <c r="AT31" i="2"/>
  <c r="AT498" i="2"/>
  <c r="AT290" i="2"/>
  <c r="AT61" i="2"/>
  <c r="AT11" i="2"/>
  <c r="AT254" i="2"/>
  <c r="AT465" i="2"/>
  <c r="AT371" i="2"/>
  <c r="AT416" i="2"/>
  <c r="AT82" i="2"/>
  <c r="AT344" i="2"/>
  <c r="AT224" i="2"/>
  <c r="AT444" i="2"/>
  <c r="AT566" i="2"/>
  <c r="AT103" i="2"/>
  <c r="AT610" i="2"/>
  <c r="AR220" i="2"/>
  <c r="AR212" i="2"/>
  <c r="AR42" i="2"/>
  <c r="AR115" i="2"/>
  <c r="AR203" i="2"/>
  <c r="AR302" i="2"/>
  <c r="AR435" i="2"/>
  <c r="AR159" i="2"/>
  <c r="AR21" i="2"/>
  <c r="AR129" i="2"/>
  <c r="AR30" i="2"/>
  <c r="AR18" i="2"/>
  <c r="AR36" i="2"/>
  <c r="AR123" i="2"/>
  <c r="AR245" i="2"/>
  <c r="AR276" i="2"/>
  <c r="AR537" i="2"/>
  <c r="AR415" i="2"/>
  <c r="AR6" i="2"/>
  <c r="AR256" i="2"/>
  <c r="AR408" i="2"/>
  <c r="AR69" i="2"/>
  <c r="AR329" i="2"/>
  <c r="AR93" i="2"/>
  <c r="AR476" i="2"/>
  <c r="AR75" i="2"/>
  <c r="AR118" i="2"/>
  <c r="AR513" i="2"/>
  <c r="AU704" i="2"/>
  <c r="AU487" i="2"/>
  <c r="AU377" i="2"/>
  <c r="AU327" i="2"/>
  <c r="AU239" i="2"/>
  <c r="AU228" i="2"/>
  <c r="AU64" i="2"/>
  <c r="AU675" i="2"/>
  <c r="AU575" i="2"/>
  <c r="AU269" i="2"/>
  <c r="AU60" i="2"/>
  <c r="AU146" i="2"/>
  <c r="AU668" i="2"/>
  <c r="AU311" i="2"/>
  <c r="AU366" i="2"/>
  <c r="AU559" i="2"/>
  <c r="AU324" i="2"/>
  <c r="AU712" i="2"/>
  <c r="AU523" i="2"/>
  <c r="AU643" i="2"/>
  <c r="AU491" i="2"/>
  <c r="AU207" i="2"/>
  <c r="AU425" i="2"/>
  <c r="AU96" i="2"/>
  <c r="AU552" i="2"/>
  <c r="AU186" i="2"/>
  <c r="AU590" i="2"/>
  <c r="AU609" i="2"/>
  <c r="AU148" i="2"/>
  <c r="AU219" i="2"/>
  <c r="AU34" i="2"/>
  <c r="AU204" i="2"/>
  <c r="AU463" i="2"/>
  <c r="AU622" i="2"/>
  <c r="AU55" i="2"/>
  <c r="AU190" i="2"/>
  <c r="AU405" i="2"/>
  <c r="AU33" i="2"/>
  <c r="AU452" i="2"/>
  <c r="AU514" i="2"/>
  <c r="AS152" i="2"/>
  <c r="AS443" i="2"/>
  <c r="AS479" i="2"/>
  <c r="AS192" i="2"/>
  <c r="AS624" i="2"/>
  <c r="AS229" i="2"/>
  <c r="AS493" i="2"/>
  <c r="AS544" i="2"/>
  <c r="AS356" i="2"/>
  <c r="AS728" i="2"/>
  <c r="AS351" i="2"/>
  <c r="AS483" i="2"/>
  <c r="AS92" i="2"/>
  <c r="AS132" i="2"/>
  <c r="AS516" i="2"/>
  <c r="AS325" i="2"/>
  <c r="AS157" i="2"/>
  <c r="AS90" i="2"/>
  <c r="AS671" i="2"/>
  <c r="AS524" i="2"/>
  <c r="AT677" i="2"/>
  <c r="AT679" i="2"/>
  <c r="AT685" i="2"/>
  <c r="AT709" i="2"/>
  <c r="AT137" i="2"/>
  <c r="AT169" i="2"/>
  <c r="AT303" i="2"/>
  <c r="AT336" i="2"/>
  <c r="AT208" i="2"/>
  <c r="AT645" i="2"/>
  <c r="AT489" i="2"/>
  <c r="AT134" i="2"/>
  <c r="AT445" i="2"/>
  <c r="AT534" i="2"/>
  <c r="AT710" i="2"/>
  <c r="AT683" i="2"/>
  <c r="AT319" i="2"/>
  <c r="AT301" i="2"/>
  <c r="AT569" i="2"/>
  <c r="AT409" i="2"/>
  <c r="AT112" i="2"/>
  <c r="AT678" i="2"/>
  <c r="AT29" i="2"/>
  <c r="AT176" i="2"/>
  <c r="AT27" i="2"/>
  <c r="AT644" i="2"/>
  <c r="AT341" i="2"/>
  <c r="AT262" i="2"/>
  <c r="AT485" i="2"/>
  <c r="AT283" i="2"/>
  <c r="AT620" i="2"/>
  <c r="AT100" i="2"/>
  <c r="AT197" i="2"/>
  <c r="AT381" i="2"/>
  <c r="AT631" i="2"/>
  <c r="AT110" i="2"/>
  <c r="AT198" i="2"/>
  <c r="AT396" i="2"/>
  <c r="AT279" i="2"/>
  <c r="AS143" i="2"/>
  <c r="AS305" i="2"/>
  <c r="AS189" i="2"/>
  <c r="AS40" i="2"/>
  <c r="AS150" i="2"/>
  <c r="AS287" i="2"/>
  <c r="AS156" i="2"/>
  <c r="AS397" i="2"/>
  <c r="AS171" i="2"/>
  <c r="AS233" i="2"/>
  <c r="AS402" i="2"/>
  <c r="AS721" i="2"/>
  <c r="AS332" i="2"/>
  <c r="AS461" i="2"/>
  <c r="AS641" i="2"/>
  <c r="AS94" i="2"/>
  <c r="AS362" i="2"/>
  <c r="AS482" i="2"/>
  <c r="AS31" i="2"/>
  <c r="AS498" i="2"/>
  <c r="AS290" i="2"/>
  <c r="AS61" i="2"/>
  <c r="AS11" i="2"/>
  <c r="AS254" i="2"/>
  <c r="AS465" i="2"/>
  <c r="AS371" i="2"/>
  <c r="AS416" i="2"/>
  <c r="AS82" i="2"/>
  <c r="AS344" i="2"/>
  <c r="AS224" i="2"/>
  <c r="AS444" i="2"/>
  <c r="AS566" i="2"/>
  <c r="AS103" i="2"/>
  <c r="AS610" i="2"/>
  <c r="AT717" i="2"/>
  <c r="AT502" i="2"/>
  <c r="AT271" i="2"/>
  <c r="AT374" i="2"/>
  <c r="AT561" i="2"/>
  <c r="AT695" i="2"/>
  <c r="AT570" i="2"/>
  <c r="AT703" i="2"/>
  <c r="AT548" i="2"/>
  <c r="AT231" i="2"/>
  <c r="AT51" i="2"/>
  <c r="AT278" i="2"/>
  <c r="AT422" i="2"/>
  <c r="AT674" i="2"/>
  <c r="AT731" i="2"/>
  <c r="AT116" i="2"/>
  <c r="AT459" i="2"/>
  <c r="AT432" i="2"/>
  <c r="AT468" i="2"/>
  <c r="AT184" i="2"/>
  <c r="AT16" i="2"/>
  <c r="AT681" i="2"/>
  <c r="AT398" i="2"/>
  <c r="AT553" i="2"/>
  <c r="AT414" i="2"/>
  <c r="AT592" i="2"/>
  <c r="AT486" i="2"/>
  <c r="AT599" i="2"/>
  <c r="AT529" i="2"/>
  <c r="AT316" i="2"/>
  <c r="AT665" i="2"/>
  <c r="AT147" i="2"/>
  <c r="AT124" i="2"/>
  <c r="AT360" i="2"/>
  <c r="AT363" i="2"/>
  <c r="AT248" i="2"/>
  <c r="AT206" i="2"/>
  <c r="AT253" i="2"/>
  <c r="AT418" i="2"/>
  <c r="AT706" i="2"/>
  <c r="AR254" i="2"/>
  <c r="AS283" i="2"/>
  <c r="AS620" i="2"/>
  <c r="AS100" i="2"/>
  <c r="AS197" i="2"/>
  <c r="AS381" i="2"/>
  <c r="AS631" i="2"/>
  <c r="AS110" i="2"/>
  <c r="AS198" i="2"/>
  <c r="AS396" i="2"/>
  <c r="AS279" i="2"/>
  <c r="AS122" i="2"/>
  <c r="AS673" i="2"/>
  <c r="AS293" i="2"/>
  <c r="AS113" i="2"/>
  <c r="AS155" i="2"/>
  <c r="AS595" i="2"/>
  <c r="AS140" i="2"/>
  <c r="AS170" i="2"/>
  <c r="AS535" i="2"/>
  <c r="AS232" i="2"/>
  <c r="AS101" i="2"/>
  <c r="AS10" i="2"/>
  <c r="AS98" i="2"/>
  <c r="AS591" i="2"/>
  <c r="AS314" i="2"/>
  <c r="AS217" i="2"/>
  <c r="AS126" i="2"/>
  <c r="AS185" i="2"/>
  <c r="AS72" i="2"/>
  <c r="AS215" i="2"/>
  <c r="AS455" i="2"/>
  <c r="AT656" i="2"/>
  <c r="AT663" i="2"/>
  <c r="AT693" i="2"/>
  <c r="AT449" i="2"/>
  <c r="AT417" i="2"/>
  <c r="AT359" i="2"/>
  <c r="AT180" i="2"/>
  <c r="AT649" i="2"/>
  <c r="AT65" i="2"/>
  <c r="AT428" i="2"/>
  <c r="AT601" i="2"/>
  <c r="AT194" i="2"/>
  <c r="AT160" i="2"/>
  <c r="AT655" i="2"/>
  <c r="AT438" i="2"/>
  <c r="AT511" i="2"/>
  <c r="AT469" i="2"/>
  <c r="AT424" i="2"/>
  <c r="AT596" i="2"/>
  <c r="AT625" i="2"/>
  <c r="AT389" i="2"/>
  <c r="AT698" i="2"/>
  <c r="AT619" i="2"/>
  <c r="AT421" i="2"/>
  <c r="AT546" i="2"/>
  <c r="AT501" i="2"/>
  <c r="AT209" i="2"/>
  <c r="AT104" i="2"/>
  <c r="AT58" i="2"/>
  <c r="AT121" i="2"/>
  <c r="AT567" i="2"/>
  <c r="AT369" i="2"/>
  <c r="AT664" i="2"/>
  <c r="AT227" i="2"/>
  <c r="AT141" i="2"/>
  <c r="AT86" i="2"/>
  <c r="AT647" i="2"/>
  <c r="AT85" i="2"/>
  <c r="AT430" i="2"/>
  <c r="AT545" i="2"/>
  <c r="AT284" i="2"/>
  <c r="AT384" i="2"/>
  <c r="AT138" i="2"/>
  <c r="AT308" i="2"/>
  <c r="AS529" i="2"/>
  <c r="AS316" i="2"/>
  <c r="AS665" i="2"/>
  <c r="AS147" i="2"/>
  <c r="AS124" i="2"/>
  <c r="AS360" i="2"/>
  <c r="AS363" i="2"/>
  <c r="AS248" i="2"/>
  <c r="AS206" i="2"/>
  <c r="AS253" i="2"/>
  <c r="AS418" i="2"/>
  <c r="AS706" i="2"/>
  <c r="AS638" i="2"/>
  <c r="AS46" i="2"/>
  <c r="AS70" i="2"/>
  <c r="AS298" i="2"/>
  <c r="AS640" i="2"/>
  <c r="AS515" i="2"/>
  <c r="AS484" i="2"/>
  <c r="AS634" i="2"/>
  <c r="AS39" i="2"/>
  <c r="AS611" i="2"/>
  <c r="AS211" i="2"/>
  <c r="AS525" i="2"/>
  <c r="AS616" i="2"/>
  <c r="AS608" i="2"/>
  <c r="AS252" i="2"/>
  <c r="AS386" i="2"/>
  <c r="AS352" i="2"/>
  <c r="AS589" i="2"/>
  <c r="AS337" i="2"/>
  <c r="AS495" i="2"/>
  <c r="AS226" i="2"/>
  <c r="AT682" i="2"/>
  <c r="AT646" i="2"/>
  <c r="AT370" i="2"/>
  <c r="AT296" i="2"/>
  <c r="AT556" i="2"/>
  <c r="AT478" i="2"/>
  <c r="AT650" i="2"/>
  <c r="AT464" i="2"/>
  <c r="AT713" i="2"/>
  <c r="AT334" i="2"/>
  <c r="AT538" i="2"/>
  <c r="AT669" i="2"/>
  <c r="AT680" i="2"/>
  <c r="AT38" i="2"/>
  <c r="AT391" i="2"/>
  <c r="AT578" i="2"/>
  <c r="AT164" i="2"/>
  <c r="AT154" i="2"/>
  <c r="AT629" i="2"/>
  <c r="AT436" i="2"/>
  <c r="AT109" i="2"/>
  <c r="AT433" i="2"/>
  <c r="AT390" i="2"/>
  <c r="AT261" i="2"/>
  <c r="AT729" i="2"/>
  <c r="AT251" i="2"/>
  <c r="AT652" i="2"/>
  <c r="AT504" i="2"/>
  <c r="AT240" i="2"/>
  <c r="AT2" i="2"/>
  <c r="AT539" i="2"/>
  <c r="AT106" i="2"/>
  <c r="AT259" i="2"/>
  <c r="AT604" i="2"/>
  <c r="AT187" i="2"/>
  <c r="AT162" i="2"/>
  <c r="AT4" i="2"/>
  <c r="AT407" i="2"/>
  <c r="AT57" i="2"/>
  <c r="AT471" i="2"/>
  <c r="AT77" i="2"/>
  <c r="AT410" i="2"/>
  <c r="AR488" i="2"/>
  <c r="AS349" i="2"/>
  <c r="AS230" i="2"/>
  <c r="AS400" i="2"/>
  <c r="AS404" i="2"/>
  <c r="AS492" i="2"/>
  <c r="AS373" i="2"/>
  <c r="AS3" i="2"/>
  <c r="AS348" i="2"/>
  <c r="AS531" i="2"/>
  <c r="AT730" i="2"/>
  <c r="AT632" i="2"/>
  <c r="AT726" i="2"/>
  <c r="AT543" i="2"/>
  <c r="AT457" i="2"/>
  <c r="AT451" i="2"/>
  <c r="AT520" i="2"/>
  <c r="AT626" i="2"/>
  <c r="AT195" i="2"/>
  <c r="AT383" i="2"/>
  <c r="AT282" i="2"/>
  <c r="AT285" i="2"/>
  <c r="AT715" i="2"/>
  <c r="AT467" i="2"/>
  <c r="AT420" i="2"/>
  <c r="AT507" i="2"/>
  <c r="AT716" i="2"/>
  <c r="AT74" i="2"/>
  <c r="AT274" i="2"/>
  <c r="AT714" i="2"/>
  <c r="AT174" i="2"/>
  <c r="AT725" i="2"/>
  <c r="AT358" i="2"/>
  <c r="AT71" i="2"/>
  <c r="AT246" i="2"/>
  <c r="AT26" i="2"/>
  <c r="AT153" i="2"/>
  <c r="AT188" i="2"/>
  <c r="AT266" i="2"/>
  <c r="AT361" i="2"/>
  <c r="AT694" i="2"/>
  <c r="AT66" i="2"/>
  <c r="AT375" i="2"/>
  <c r="AT79" i="2"/>
  <c r="AT263" i="2"/>
  <c r="AT388" i="2"/>
  <c r="AT328" i="2"/>
  <c r="AT508" i="2"/>
  <c r="AT376" i="2"/>
  <c r="AT15" i="2"/>
  <c r="AT107" i="2"/>
  <c r="AR50" i="2"/>
  <c r="AT122" i="2"/>
  <c r="AT673" i="2"/>
  <c r="AT293" i="2"/>
  <c r="AT113" i="2"/>
  <c r="AT155" i="2"/>
  <c r="AT595" i="2"/>
  <c r="AT140" i="2"/>
  <c r="AT170" i="2"/>
  <c r="AT535" i="2"/>
  <c r="AT232" i="2"/>
  <c r="AT101" i="2"/>
  <c r="AT10" i="2"/>
  <c r="AT98" i="2"/>
  <c r="AT591" i="2"/>
  <c r="AT314" i="2"/>
  <c r="AT217" i="2"/>
  <c r="AT126" i="2"/>
  <c r="AT185" i="2"/>
  <c r="AT72" i="2"/>
  <c r="AT215" i="2"/>
  <c r="AT455" i="2"/>
  <c r="AR239" i="2"/>
  <c r="AR228" i="2"/>
  <c r="AR64" i="2"/>
  <c r="AR559" i="2"/>
  <c r="AR96" i="2"/>
  <c r="AR186" i="2"/>
  <c r="AR609" i="2"/>
  <c r="AR55" i="2"/>
  <c r="AR33" i="2"/>
  <c r="AR192" i="2"/>
  <c r="AR92" i="2"/>
  <c r="AR132" i="2"/>
  <c r="AR325" i="2"/>
  <c r="AR90" i="2"/>
  <c r="AU723" i="2"/>
  <c r="AU639" i="2"/>
  <c r="AU653" i="2"/>
  <c r="AU661" i="2"/>
  <c r="AU379" i="2"/>
  <c r="AU627" i="2"/>
  <c r="AU81" i="2"/>
  <c r="AU288" i="2"/>
  <c r="AU676" i="2"/>
  <c r="AU439" i="2"/>
  <c r="AU689" i="2"/>
  <c r="AU586" i="2"/>
  <c r="AU701" i="2"/>
  <c r="AU250" i="2"/>
  <c r="AU472" i="2"/>
  <c r="AU564" i="2"/>
  <c r="AU236" i="2"/>
  <c r="AU431" i="2"/>
  <c r="AU521" i="2"/>
  <c r="AU660" i="2"/>
  <c r="AU144" i="2"/>
  <c r="AU423" i="2"/>
  <c r="AU606" i="2"/>
  <c r="AU318" i="2"/>
  <c r="AU272" i="2"/>
  <c r="AU333" i="2"/>
  <c r="AU178" i="2"/>
  <c r="AU143" i="2"/>
  <c r="AU305" i="2"/>
  <c r="AU189" i="2"/>
  <c r="AU40" i="2"/>
  <c r="AU150" i="2"/>
  <c r="AU287" i="2"/>
  <c r="AU156" i="2"/>
  <c r="AU397" i="2"/>
  <c r="AU171" i="2"/>
  <c r="AU233" i="2"/>
  <c r="AU402" i="2"/>
  <c r="AU721" i="2"/>
  <c r="AU332" i="2"/>
  <c r="AU461" i="2"/>
  <c r="AU641" i="2"/>
  <c r="AT638" i="2"/>
  <c r="AT46" i="2"/>
  <c r="AT70" i="2"/>
  <c r="AT298" i="2"/>
  <c r="AT640" i="2"/>
  <c r="AT515" i="2"/>
  <c r="AT484" i="2"/>
  <c r="AT634" i="2"/>
  <c r="AT39" i="2"/>
  <c r="AT611" i="2"/>
  <c r="AT211" i="2"/>
  <c r="AT525" i="2"/>
  <c r="AT616" i="2"/>
  <c r="AT608" i="2"/>
  <c r="AT252" i="2"/>
  <c r="AT386" i="2"/>
  <c r="AT352" i="2"/>
  <c r="AT589" i="2"/>
  <c r="AT337" i="2"/>
  <c r="AT495" i="2"/>
  <c r="AT226" i="2"/>
  <c r="AR81" i="2"/>
  <c r="AR288" i="2"/>
  <c r="AR586" i="2"/>
  <c r="AR250" i="2"/>
  <c r="AR144" i="2"/>
  <c r="AR318" i="2"/>
  <c r="AR272" i="2"/>
  <c r="AR143" i="2"/>
  <c r="AR305" i="2"/>
  <c r="AR40" i="2"/>
  <c r="AR233" i="2"/>
  <c r="AR402" i="2"/>
  <c r="AR332" i="2"/>
  <c r="AR94" i="2"/>
  <c r="AR31" i="2"/>
  <c r="AR61" i="2"/>
  <c r="AR11" i="2"/>
  <c r="AR444" i="2"/>
  <c r="AR103" i="2"/>
  <c r="AR610" i="2"/>
  <c r="AU677" i="2"/>
  <c r="AU679" i="2"/>
  <c r="AU685" i="2"/>
  <c r="AU709" i="2"/>
  <c r="AU137" i="2"/>
  <c r="AU169" i="2"/>
  <c r="AU303" i="2"/>
  <c r="AU336" i="2"/>
  <c r="AU208" i="2"/>
  <c r="AU645" i="2"/>
  <c r="AU489" i="2"/>
  <c r="AU134" i="2"/>
  <c r="AU445" i="2"/>
  <c r="AU534" i="2"/>
  <c r="AU710" i="2"/>
  <c r="AU683" i="2"/>
  <c r="AU319" i="2"/>
  <c r="AU301" i="2"/>
  <c r="AU569" i="2"/>
  <c r="AU409" i="2"/>
  <c r="AU112" i="2"/>
  <c r="AU678" i="2"/>
  <c r="AU29" i="2"/>
  <c r="AU176" i="2"/>
  <c r="AU27" i="2"/>
  <c r="AU644" i="2"/>
  <c r="AU341" i="2"/>
  <c r="AU262" i="2"/>
  <c r="AU485" i="2"/>
  <c r="AU283" i="2"/>
  <c r="AU620" i="2"/>
  <c r="AU100" i="2"/>
  <c r="AU197" i="2"/>
  <c r="AU381" i="2"/>
  <c r="AU631" i="2"/>
  <c r="AU110" i="2"/>
  <c r="AU198" i="2"/>
  <c r="AU396" i="2"/>
  <c r="AU279" i="2"/>
  <c r="AT257" i="2"/>
  <c r="AT462" i="2"/>
  <c r="AT670" i="2"/>
  <c r="AT510" i="2"/>
  <c r="AT458" i="2"/>
  <c r="AT331" i="2"/>
  <c r="AT44" i="2"/>
  <c r="AT453" i="2"/>
  <c r="AT349" i="2"/>
  <c r="AT230" i="2"/>
  <c r="AT400" i="2"/>
  <c r="AT404" i="2"/>
  <c r="AT492" i="2"/>
  <c r="AT373" i="2"/>
  <c r="AT3" i="2"/>
  <c r="AT348" i="2"/>
  <c r="AT531" i="2"/>
  <c r="AR137" i="2"/>
  <c r="AR169" i="2"/>
  <c r="AR208" i="2"/>
  <c r="AR489" i="2"/>
  <c r="AR134" i="2"/>
  <c r="AR301" i="2"/>
  <c r="AR112" i="2"/>
  <c r="AR29" i="2"/>
  <c r="AR27" i="2"/>
  <c r="AR341" i="2"/>
  <c r="AR197" i="2"/>
  <c r="AR110" i="2"/>
  <c r="AR198" i="2"/>
  <c r="AR396" i="2"/>
  <c r="AR279" i="2"/>
  <c r="AR113" i="2"/>
  <c r="AR170" i="2"/>
  <c r="AR101" i="2"/>
  <c r="AR98" i="2"/>
  <c r="AR314" i="2"/>
  <c r="AR185" i="2"/>
  <c r="AR72" i="2"/>
  <c r="AU717" i="2"/>
  <c r="AU502" i="2"/>
  <c r="AU271" i="2"/>
  <c r="AU374" i="2"/>
  <c r="AU561" i="2"/>
  <c r="AU695" i="2"/>
  <c r="AU570" i="2"/>
  <c r="AU703" i="2"/>
  <c r="AU548" i="2"/>
  <c r="AU231" i="2"/>
  <c r="AU51" i="2"/>
  <c r="AU278" i="2"/>
  <c r="AU422" i="2"/>
  <c r="AU674" i="2"/>
  <c r="AU731" i="2"/>
  <c r="AU116" i="2"/>
  <c r="AU459" i="2"/>
  <c r="AU432" i="2"/>
  <c r="AU468" i="2"/>
  <c r="AU184" i="2"/>
  <c r="AU16" i="2"/>
  <c r="AU681" i="2"/>
  <c r="AU398" i="2"/>
  <c r="AU553" i="2"/>
  <c r="AU414" i="2"/>
  <c r="AU592" i="2"/>
  <c r="AU486" i="2"/>
  <c r="AU599" i="2"/>
  <c r="AU529" i="2"/>
  <c r="AU316" i="2"/>
  <c r="AU665" i="2"/>
  <c r="AU147" i="2"/>
  <c r="AU124" i="2"/>
  <c r="AU360" i="2"/>
  <c r="AU363" i="2"/>
  <c r="AU248" i="2"/>
  <c r="AU206" i="2"/>
  <c r="AU253" i="2"/>
  <c r="AU418" i="2"/>
  <c r="AU706" i="2"/>
  <c r="AT214" i="2"/>
  <c r="AT490" i="2"/>
  <c r="AT114" i="2"/>
  <c r="AT165" i="2"/>
  <c r="AT470" i="2"/>
  <c r="AT32" i="2"/>
  <c r="AT313" i="2"/>
  <c r="AT395" i="2"/>
  <c r="AT149" i="2"/>
  <c r="AT142" i="2"/>
  <c r="AT151" i="2"/>
  <c r="AT213" i="2"/>
  <c r="AT475" i="2"/>
  <c r="AT354" i="2"/>
  <c r="AT242" i="2"/>
  <c r="AT528" i="2"/>
  <c r="AT654" i="2"/>
  <c r="AT448" i="2"/>
  <c r="AT547" i="2"/>
  <c r="AR422" i="2"/>
  <c r="AR116" i="2"/>
  <c r="AR432" i="2"/>
  <c r="AR16" i="2"/>
  <c r="AR414" i="2"/>
  <c r="AR592" i="2"/>
  <c r="AR147" i="2"/>
  <c r="AR363" i="2"/>
  <c r="AR248" i="2"/>
  <c r="AR206" i="2"/>
  <c r="AR46" i="2"/>
  <c r="AR70" i="2"/>
  <c r="AR298" i="2"/>
  <c r="AR484" i="2"/>
  <c r="AR39" i="2"/>
  <c r="AR211" i="2"/>
  <c r="AR252" i="2"/>
  <c r="AR352" i="2"/>
  <c r="AR226" i="2"/>
  <c r="AU656" i="2"/>
  <c r="AU663" i="2"/>
  <c r="AU693" i="2"/>
  <c r="AU449" i="2"/>
  <c r="AU417" i="2"/>
  <c r="AU359" i="2"/>
  <c r="AU180" i="2"/>
  <c r="AU649" i="2"/>
  <c r="AU65" i="2"/>
  <c r="AU428" i="2"/>
  <c r="AU601" i="2"/>
  <c r="AU194" i="2"/>
  <c r="AU160" i="2"/>
  <c r="AU655" i="2"/>
  <c r="AU438" i="2"/>
  <c r="AU511" i="2"/>
  <c r="AU469" i="2"/>
  <c r="AU424" i="2"/>
  <c r="AU596" i="2"/>
  <c r="AU625" i="2"/>
  <c r="AU389" i="2"/>
  <c r="AU698" i="2"/>
  <c r="AU619" i="2"/>
  <c r="AU421" i="2"/>
  <c r="AU546" i="2"/>
  <c r="AU501" i="2"/>
  <c r="AU209" i="2"/>
  <c r="AU104" i="2"/>
  <c r="AU58" i="2"/>
  <c r="AU121" i="2"/>
  <c r="AU567" i="2"/>
  <c r="AU369" i="2"/>
  <c r="AU664" i="2"/>
  <c r="AU227" i="2"/>
  <c r="AU141" i="2"/>
  <c r="AU86" i="2"/>
  <c r="AT88" i="2"/>
  <c r="AT201" i="2"/>
  <c r="AT496" i="2"/>
  <c r="AT532" i="2"/>
  <c r="AT587" i="2"/>
  <c r="AT635" i="2"/>
  <c r="AT533" i="2"/>
  <c r="AT20" i="2"/>
  <c r="AT637" i="2"/>
  <c r="AT280" i="2"/>
  <c r="AT342" i="2"/>
  <c r="AT22" i="2"/>
  <c r="AT67" i="2"/>
  <c r="AT456" i="2"/>
  <c r="AT426" i="2"/>
  <c r="AT84" i="2"/>
  <c r="AT130" i="2"/>
  <c r="AT585" i="2"/>
  <c r="AT59" i="2"/>
  <c r="AT312" i="2"/>
  <c r="AR359" i="2"/>
  <c r="AR180" i="2"/>
  <c r="AR65" i="2"/>
  <c r="AR428" i="2"/>
  <c r="AR511" i="2"/>
  <c r="AR421" i="2"/>
  <c r="AR58" i="2"/>
  <c r="AR369" i="2"/>
  <c r="AR141" i="2"/>
  <c r="AR86" i="2"/>
  <c r="AR85" i="2"/>
  <c r="AR545" i="2"/>
  <c r="AR284" i="2"/>
  <c r="AR138" i="2"/>
  <c r="AR257" i="2"/>
  <c r="AR230" i="2"/>
  <c r="AR492" i="2"/>
  <c r="AR3" i="2"/>
  <c r="AU682" i="2"/>
  <c r="AU646" i="2"/>
  <c r="AU370" i="2"/>
  <c r="AU296" i="2"/>
  <c r="AU556" i="2"/>
  <c r="AU478" i="2"/>
  <c r="AU650" i="2"/>
  <c r="AU464" i="2"/>
  <c r="AU713" i="2"/>
  <c r="AU334" i="2"/>
  <c r="AU538" i="2"/>
  <c r="AU669" i="2"/>
  <c r="AU680" i="2"/>
  <c r="AU38" i="2"/>
  <c r="AU391" i="2"/>
  <c r="AU578" i="2"/>
  <c r="AU164" i="2"/>
  <c r="AU154" i="2"/>
  <c r="AU629" i="2"/>
  <c r="AU436" i="2"/>
  <c r="AU109" i="2"/>
  <c r="AU433" i="2"/>
  <c r="AU390" i="2"/>
  <c r="AU261" i="2"/>
  <c r="AU729" i="2"/>
  <c r="AU251" i="2"/>
  <c r="AU652" i="2"/>
  <c r="AU504" i="2"/>
  <c r="AU240" i="2"/>
  <c r="AU2" i="2"/>
  <c r="AU539" i="2"/>
  <c r="AU106" i="2"/>
  <c r="AU259" i="2"/>
  <c r="AU604" i="2"/>
  <c r="AU187" i="2"/>
  <c r="AT221" i="2"/>
  <c r="AT340" i="2"/>
  <c r="AT357" i="2"/>
  <c r="AT315" i="2"/>
  <c r="AT37" i="2"/>
  <c r="AT43" i="2"/>
  <c r="AT447" i="2"/>
  <c r="AT584" i="2"/>
  <c r="AT307" i="2"/>
  <c r="AT394" i="2"/>
  <c r="AT63" i="2"/>
  <c r="AT89" i="2"/>
  <c r="AT380" i="2"/>
  <c r="AT412" i="2"/>
  <c r="AR296" i="2"/>
  <c r="AR464" i="2"/>
  <c r="AR154" i="2"/>
  <c r="AR436" i="2"/>
  <c r="AR109" i="2"/>
  <c r="AR390" i="2"/>
  <c r="AR261" i="2"/>
  <c r="AR2" i="2"/>
  <c r="AR539" i="2"/>
  <c r="AR162" i="2"/>
  <c r="AR4" i="2"/>
  <c r="AR57" i="2"/>
  <c r="AR471" i="2"/>
  <c r="AR77" i="2"/>
  <c r="AR214" i="2"/>
  <c r="AR114" i="2"/>
  <c r="AR470" i="2"/>
  <c r="AR32" i="2"/>
  <c r="AR149" i="2"/>
  <c r="AR151" i="2"/>
  <c r="AR213" i="2"/>
  <c r="AR475" i="2"/>
  <c r="AR242" i="2"/>
  <c r="AU730" i="2"/>
  <c r="AU632" i="2"/>
  <c r="AU726" i="2"/>
  <c r="AU543" i="2"/>
  <c r="AU457" i="2"/>
  <c r="AU451" i="2"/>
  <c r="AU520" i="2"/>
  <c r="AU626" i="2"/>
  <c r="AU195" i="2"/>
  <c r="AU383" i="2"/>
  <c r="AU282" i="2"/>
  <c r="AU285" i="2"/>
  <c r="AU715" i="2"/>
  <c r="AU467" i="2"/>
  <c r="AU420" i="2"/>
  <c r="AU507" i="2"/>
  <c r="AU716" i="2"/>
  <c r="AU74" i="2"/>
  <c r="AU274" i="2"/>
  <c r="AU714" i="2"/>
  <c r="AU174" i="2"/>
  <c r="AU725" i="2"/>
  <c r="AU358" i="2"/>
  <c r="AU71" i="2"/>
  <c r="AU246" i="2"/>
  <c r="AU26" i="2"/>
  <c r="AU153" i="2"/>
  <c r="AU188" i="2"/>
  <c r="AU266" i="2"/>
  <c r="AU361" i="2"/>
  <c r="AU694" i="2"/>
  <c r="AU66" i="2"/>
  <c r="AU375" i="2"/>
  <c r="AU79" i="2"/>
  <c r="AU263" i="2"/>
  <c r="AU388" i="2"/>
  <c r="AU328" i="2"/>
  <c r="AU508" i="2"/>
  <c r="AU376" i="2"/>
  <c r="AT403" i="2"/>
  <c r="AT480" i="2"/>
  <c r="AT291" i="2"/>
  <c r="AT54" i="2"/>
  <c r="AT623" i="2"/>
  <c r="AT83" i="2"/>
  <c r="AT571" i="2"/>
  <c r="AT243" i="2"/>
  <c r="AT168" i="2"/>
  <c r="AT321" i="2"/>
  <c r="AT323" i="2"/>
  <c r="AT244" i="2"/>
  <c r="AT237" i="2"/>
  <c r="AT68" i="2"/>
  <c r="AT181" i="2"/>
  <c r="AT119" i="2"/>
  <c r="AT413" i="2"/>
  <c r="AT378" i="2"/>
  <c r="AT621" i="2"/>
  <c r="AT598" i="2"/>
  <c r="AT372" i="2"/>
  <c r="AR457" i="2"/>
  <c r="AR520" i="2"/>
  <c r="AR195" i="2"/>
  <c r="AR285" i="2"/>
  <c r="AR74" i="2"/>
  <c r="AR358" i="2"/>
  <c r="AR71" i="2"/>
  <c r="AR246" i="2"/>
  <c r="AR26" i="2"/>
  <c r="AR153" i="2"/>
  <c r="AR188" i="2"/>
  <c r="AR266" i="2"/>
  <c r="AR66" i="2"/>
  <c r="AR375" i="2"/>
  <c r="AR79" i="2"/>
  <c r="AR388" i="2"/>
  <c r="AR376" i="2"/>
  <c r="AR15" i="2"/>
  <c r="AR107" i="2"/>
  <c r="AR88" i="2"/>
  <c r="AR532" i="2"/>
  <c r="AR20" i="2"/>
  <c r="AR67" i="2"/>
  <c r="AR84" i="2"/>
  <c r="AR585" i="2"/>
  <c r="AR59" i="2"/>
  <c r="AU708" i="2"/>
  <c r="AU690" i="2"/>
  <c r="AU581" i="2"/>
  <c r="AU593" i="2"/>
  <c r="AU460" i="2"/>
  <c r="AU517" i="2"/>
  <c r="AU732" i="2"/>
  <c r="AU401" i="2"/>
  <c r="AU684" i="2"/>
  <c r="AU205" i="2"/>
  <c r="AU139" i="2"/>
  <c r="AU295" i="2"/>
  <c r="AU477" i="2"/>
  <c r="AU565" i="2"/>
  <c r="AU512" i="2"/>
  <c r="AU120" i="2"/>
  <c r="AU707" i="2"/>
  <c r="AU24" i="2"/>
  <c r="AU200" i="2"/>
  <c r="AU580" i="2"/>
  <c r="AU196" i="2"/>
  <c r="AU8" i="2"/>
  <c r="AU99" i="2"/>
  <c r="AU19" i="2"/>
  <c r="AU686" i="2"/>
  <c r="AU158" i="2"/>
  <c r="AU76" i="2"/>
  <c r="AU216" i="2"/>
  <c r="AU338" i="2"/>
  <c r="AU614" i="2"/>
  <c r="AU434" i="2"/>
  <c r="AU594" i="2"/>
  <c r="AU191" i="2"/>
  <c r="AU437" i="2"/>
  <c r="AU131" i="2"/>
  <c r="AU270" i="2"/>
  <c r="AU183" i="2"/>
  <c r="AU234" i="2"/>
  <c r="AU446" i="2"/>
  <c r="AU576" i="2"/>
  <c r="AT49" i="2"/>
  <c r="AT173" i="2"/>
  <c r="AT91" i="2"/>
  <c r="AT442" i="2"/>
  <c r="AT607" i="2"/>
  <c r="AT636" i="2"/>
  <c r="AT297" i="2"/>
  <c r="AT720" i="2"/>
  <c r="AT320" i="2"/>
  <c r="AT672" i="2"/>
  <c r="AT73" i="2"/>
  <c r="AT454" i="2"/>
  <c r="AT111" i="2"/>
  <c r="AT238" i="2"/>
  <c r="AT41" i="2"/>
  <c r="AT97" i="2"/>
  <c r="AT268" i="2"/>
  <c r="AT202" i="2"/>
  <c r="AT450" i="2"/>
  <c r="AT540" i="2"/>
  <c r="AT300" i="2"/>
  <c r="AR517" i="2"/>
  <c r="AR401" i="2"/>
  <c r="AR295" i="2"/>
  <c r="AR120" i="2"/>
  <c r="AR24" i="2"/>
  <c r="AR196" i="2"/>
  <c r="AR8" i="2"/>
  <c r="AR19" i="2"/>
  <c r="AR158" i="2"/>
  <c r="AR437" i="2"/>
  <c r="AR270" i="2"/>
  <c r="AR234" i="2"/>
  <c r="AR292" i="2"/>
  <c r="AR221" i="2"/>
  <c r="AR340" i="2"/>
  <c r="AR315" i="2"/>
  <c r="AR37" i="2"/>
  <c r="AR43" i="2"/>
  <c r="AR447" i="2"/>
  <c r="AU722" i="2"/>
  <c r="AU550" i="2"/>
  <c r="AU440" i="2"/>
  <c r="AU163" i="2"/>
  <c r="AU294" i="2"/>
  <c r="AU642" i="2"/>
  <c r="AU481" i="2"/>
  <c r="AU347" i="2"/>
  <c r="AU700" i="2"/>
  <c r="AU727" i="2"/>
  <c r="AU304" i="2"/>
  <c r="AU399" i="2"/>
  <c r="AU473" i="2"/>
  <c r="AU309" i="2"/>
  <c r="AU102" i="2"/>
  <c r="AU579" i="2"/>
  <c r="AU568" i="2"/>
  <c r="AU48" i="2"/>
  <c r="AU503" i="2"/>
  <c r="AU25" i="2"/>
  <c r="AU322" i="2"/>
  <c r="AU310" i="2"/>
  <c r="AU53" i="2"/>
  <c r="AU494" i="2"/>
  <c r="AU326" i="2"/>
  <c r="AU179" i="2"/>
  <c r="AU17" i="2"/>
  <c r="AU618" i="2"/>
  <c r="AU105" i="2"/>
  <c r="AU7" i="2"/>
  <c r="AU175" i="2"/>
  <c r="AU560" i="2"/>
  <c r="AU5" i="2"/>
  <c r="AU306" i="2"/>
  <c r="AU582" i="2"/>
  <c r="AU177" i="2"/>
  <c r="AU95" i="2"/>
  <c r="AU353" i="2"/>
  <c r="AU56" i="2"/>
  <c r="AU364" i="2"/>
  <c r="AU403" i="2"/>
  <c r="AR440" i="2"/>
  <c r="AR163" i="2"/>
  <c r="AR294" i="2"/>
  <c r="AR347" i="2"/>
  <c r="AR304" i="2"/>
  <c r="AR102" i="2"/>
  <c r="AR568" i="2"/>
  <c r="AR48" i="2"/>
  <c r="AR25" i="2"/>
  <c r="AR310" i="2"/>
  <c r="AR53" i="2"/>
  <c r="AR179" i="2"/>
  <c r="AR17" i="2"/>
  <c r="AR7" i="2"/>
  <c r="AR175" i="2"/>
  <c r="AR560" i="2"/>
  <c r="AR5" i="2"/>
  <c r="AR177" i="2"/>
  <c r="AR95" i="2"/>
  <c r="AR364" i="2"/>
  <c r="AR291" i="2"/>
  <c r="AR54" i="2"/>
  <c r="AR83" i="2"/>
  <c r="AR168" i="2"/>
  <c r="AR237" i="2"/>
  <c r="AR68" i="2"/>
  <c r="AR119" i="2"/>
  <c r="AR598" i="2"/>
  <c r="AR372" i="2"/>
  <c r="AU696" i="2"/>
  <c r="AU692" i="2"/>
  <c r="AU557" i="2"/>
  <c r="AU574" i="2"/>
  <c r="AU265" i="2"/>
  <c r="AU506" i="2"/>
  <c r="AU711" i="2"/>
  <c r="AU555" i="2"/>
  <c r="AU536" i="2"/>
  <c r="AU210" i="2"/>
  <c r="AU633" i="2"/>
  <c r="AU554" i="2"/>
  <c r="AU522" i="2"/>
  <c r="AU651" i="2"/>
  <c r="AU588" i="2"/>
  <c r="AU602" i="2"/>
  <c r="AU597" i="2"/>
  <c r="AU600" i="2"/>
  <c r="AU335" i="2"/>
  <c r="AU172" i="2"/>
  <c r="AU222" i="2"/>
  <c r="AU719" i="2"/>
  <c r="AU658" i="2"/>
  <c r="AU80" i="2"/>
  <c r="AU583" i="2"/>
  <c r="AU466" i="2"/>
  <c r="AU541" i="2"/>
  <c r="AU13" i="2"/>
  <c r="AU260" i="2"/>
  <c r="AU128" i="2"/>
  <c r="AU518" i="2"/>
  <c r="AU577" i="2"/>
  <c r="AU718" i="2"/>
  <c r="AU249" i="2"/>
  <c r="AU573" i="2"/>
  <c r="AU182" i="2"/>
  <c r="AU630" i="2"/>
  <c r="AU497" i="2"/>
  <c r="AU355" i="2"/>
  <c r="AU317" i="2"/>
  <c r="AU49" i="2"/>
  <c r="AU173" i="2"/>
  <c r="AU91" i="2"/>
  <c r="AU442" i="2"/>
  <c r="AU607" i="2"/>
  <c r="AU636" i="2"/>
  <c r="AU297" i="2"/>
  <c r="AU720" i="2"/>
  <c r="AU320" i="2"/>
  <c r="AU672" i="2"/>
  <c r="AU73" i="2"/>
  <c r="AU454" i="2"/>
  <c r="AU111" i="2"/>
  <c r="AU238" i="2"/>
  <c r="AU41" i="2"/>
  <c r="AU97" i="2"/>
  <c r="AU268" i="2"/>
  <c r="AU202" i="2"/>
  <c r="AU450" i="2"/>
  <c r="AU540" i="2"/>
  <c r="AU300" i="2"/>
  <c r="AT193" i="2"/>
  <c r="AT6" i="2"/>
  <c r="AT256" i="2"/>
  <c r="AT273" i="2"/>
  <c r="AT125" i="2"/>
  <c r="AT408" i="2"/>
  <c r="AT702" i="2"/>
  <c r="AT603" i="2"/>
  <c r="AT14" i="2"/>
  <c r="AT69" i="2"/>
  <c r="AT329" i="2"/>
  <c r="AT93" i="2"/>
  <c r="AT258" i="2"/>
  <c r="AT476" i="2"/>
  <c r="AT75" i="2"/>
  <c r="AT277" i="2"/>
  <c r="AT118" i="2"/>
  <c r="AT513" i="2"/>
  <c r="AR210" i="2"/>
  <c r="AR222" i="2"/>
  <c r="AR80" i="2"/>
  <c r="AR13" i="2"/>
  <c r="AR249" i="2"/>
  <c r="AR182" i="2"/>
  <c r="AR497" i="2"/>
  <c r="AR49" i="2"/>
  <c r="AR173" i="2"/>
  <c r="AR41" i="2"/>
  <c r="AR268" i="2"/>
  <c r="AR450" i="2"/>
  <c r="AU687" i="2"/>
  <c r="AU662" i="2"/>
  <c r="AU562" i="2"/>
  <c r="AU286" i="2"/>
  <c r="AU117" i="2"/>
  <c r="AU666" i="2"/>
  <c r="AU289" i="2"/>
  <c r="AU28" i="2"/>
  <c r="AU648" i="2"/>
  <c r="AU724" i="2"/>
  <c r="AU367" i="2"/>
  <c r="AU78" i="2"/>
  <c r="AU427" i="2"/>
  <c r="AU218" i="2"/>
  <c r="AU615" i="2"/>
  <c r="AU613" i="2"/>
  <c r="AU343" i="2"/>
  <c r="AU127" i="2"/>
  <c r="AU392" i="2"/>
  <c r="AU527" i="2"/>
  <c r="AU87" i="2"/>
  <c r="AU697" i="2"/>
  <c r="AU549" i="2"/>
  <c r="AU133" i="2"/>
  <c r="AU235" i="2"/>
  <c r="AU699" i="2"/>
  <c r="AU267" i="2"/>
  <c r="AU108" i="2"/>
  <c r="AU368" i="2"/>
  <c r="AU199" i="2"/>
  <c r="AU35" i="2"/>
  <c r="AU9" i="2"/>
  <c r="AU136" i="2"/>
  <c r="AU330" i="2"/>
  <c r="AU505" i="2"/>
  <c r="AU488" i="2"/>
  <c r="AU223" i="2"/>
  <c r="AU365" i="2"/>
  <c r="AU519" i="2"/>
  <c r="AU441" i="2"/>
  <c r="AT152" i="2"/>
  <c r="AT443" i="2"/>
  <c r="AT479" i="2"/>
  <c r="AT192" i="2"/>
  <c r="AT624" i="2"/>
  <c r="AT229" i="2"/>
  <c r="AT493" i="2"/>
  <c r="AT544" i="2"/>
  <c r="AT356" i="2"/>
  <c r="AT728" i="2"/>
  <c r="AT351" i="2"/>
  <c r="AT483" i="2"/>
  <c r="AT92" i="2"/>
  <c r="AT132" i="2"/>
  <c r="AT516" i="2"/>
  <c r="AT325" i="2"/>
  <c r="AT157" i="2"/>
  <c r="AT90" i="2"/>
  <c r="AT671" i="2"/>
  <c r="AT524" i="2"/>
  <c r="AR235" i="2"/>
  <c r="AR267" i="2"/>
  <c r="AR108" i="2"/>
  <c r="AR199" i="2"/>
  <c r="AR35" i="2"/>
  <c r="AR9" i="2"/>
  <c r="AR441" i="2"/>
  <c r="AR387" i="2"/>
  <c r="AR23" i="2"/>
  <c r="AR52" i="2"/>
  <c r="AR225" i="2"/>
  <c r="AR281" i="2"/>
  <c r="AR350" i="2"/>
  <c r="AR166" i="2"/>
  <c r="AR45" i="2"/>
  <c r="AR255" i="2"/>
  <c r="AR62" i="2"/>
  <c r="AU691" i="2"/>
  <c r="AU411" i="2"/>
  <c r="AU617" i="2"/>
  <c r="AU220" i="2"/>
  <c r="AU530" i="2"/>
  <c r="AU705" i="2"/>
  <c r="AU212" i="2"/>
  <c r="AU526" i="2"/>
  <c r="AU145" i="2"/>
  <c r="AU406" i="2"/>
  <c r="AU161" i="2"/>
  <c r="AU42" i="2"/>
  <c r="AU345" i="2"/>
  <c r="AU115" i="2"/>
  <c r="AU203" i="2"/>
  <c r="AU275" i="2"/>
  <c r="AU302" i="2"/>
  <c r="AU435" i="2"/>
  <c r="AU159" i="2"/>
  <c r="AU21" i="2"/>
  <c r="AU385" i="2"/>
  <c r="AU612" i="2"/>
  <c r="AU419" i="2"/>
  <c r="AU129" i="2"/>
  <c r="AU659" i="2"/>
  <c r="AU47" i="2"/>
  <c r="AU382" i="2"/>
  <c r="AU30" i="2"/>
  <c r="AU688" i="2"/>
  <c r="AU551" i="2"/>
  <c r="AU18" i="2"/>
  <c r="AU36" i="2"/>
  <c r="AU123" i="2"/>
  <c r="AU245" i="2"/>
  <c r="AU500" i="2"/>
  <c r="AU276" i="2"/>
  <c r="AU387" i="2"/>
  <c r="AU23" i="2"/>
  <c r="AU563" i="2"/>
  <c r="AU52" i="2"/>
  <c r="AU299" i="2"/>
  <c r="AU225" i="2"/>
  <c r="AU499" i="2"/>
  <c r="AU281" i="2"/>
  <c r="AU339" i="2"/>
  <c r="AU350" i="2"/>
  <c r="AU166" i="2"/>
  <c r="AU45" i="2"/>
  <c r="AU50" i="2"/>
  <c r="AU247" i="2"/>
  <c r="AU264" i="2"/>
  <c r="AU255" i="2"/>
  <c r="AU167" i="2"/>
  <c r="AU667" i="2"/>
  <c r="AU241" i="2"/>
  <c r="AU393" i="2"/>
  <c r="AU62" i="2"/>
  <c r="AU537" i="2"/>
  <c r="AU474" i="2"/>
  <c r="AU657" i="2"/>
  <c r="AU558" i="2"/>
  <c r="AU415" i="2"/>
  <c r="AU509" i="2"/>
  <c r="AU429" i="2"/>
  <c r="AU193" i="2"/>
  <c r="AU6" i="2"/>
  <c r="AU256" i="2"/>
  <c r="AU273" i="2"/>
  <c r="AU125" i="2"/>
  <c r="AU408" i="2"/>
  <c r="AU702" i="2"/>
  <c r="AU603" i="2"/>
  <c r="AU14" i="2"/>
  <c r="AU69" i="2"/>
  <c r="AU329" i="2"/>
  <c r="AU93" i="2"/>
  <c r="AU258" i="2"/>
  <c r="AU476" i="2"/>
  <c r="AU75" i="2"/>
  <c r="AU277" i="2"/>
  <c r="AU118" i="2"/>
  <c r="AU513" i="2"/>
  <c r="AU152" i="2"/>
  <c r="AU443" i="2"/>
  <c r="AU479" i="2"/>
  <c r="AU192" i="2"/>
  <c r="AU624" i="2"/>
  <c r="AU229" i="2"/>
  <c r="AU493" i="2"/>
  <c r="AU544" i="2"/>
  <c r="AU356" i="2"/>
  <c r="AU728" i="2"/>
  <c r="AU351" i="2"/>
  <c r="AU483" i="2"/>
  <c r="AU92" i="2"/>
  <c r="AU132" i="2"/>
  <c r="AU516" i="2"/>
  <c r="AU325" i="2"/>
  <c r="AU157" i="2"/>
  <c r="AU90" i="2"/>
  <c r="AU671" i="2"/>
  <c r="AU524" i="2"/>
  <c r="AU94" i="2"/>
  <c r="AU362" i="2"/>
  <c r="AU482" i="2"/>
  <c r="AU31" i="2"/>
  <c r="AU498" i="2"/>
  <c r="AU290" i="2"/>
  <c r="AU61" i="2"/>
  <c r="AU11" i="2"/>
  <c r="AU254" i="2"/>
  <c r="AU465" i="2"/>
  <c r="AU371" i="2"/>
  <c r="AU416" i="2"/>
  <c r="AU82" i="2"/>
  <c r="AU344" i="2"/>
  <c r="AU224" i="2"/>
  <c r="AU444" i="2"/>
  <c r="AU566" i="2"/>
  <c r="AU103" i="2"/>
  <c r="AU610" i="2"/>
  <c r="AU122" i="2"/>
  <c r="AU673" i="2"/>
  <c r="AU293" i="2"/>
  <c r="AU113" i="2"/>
  <c r="AU155" i="2"/>
  <c r="AU595" i="2"/>
  <c r="AU140" i="2"/>
  <c r="AU170" i="2"/>
  <c r="AU535" i="2"/>
  <c r="AU232" i="2"/>
  <c r="AU101" i="2"/>
  <c r="AU10" i="2"/>
  <c r="AU98" i="2"/>
  <c r="AU591" i="2"/>
  <c r="AU314" i="2"/>
  <c r="AU217" i="2"/>
  <c r="AU126" i="2"/>
  <c r="AU185" i="2"/>
  <c r="AU72" i="2"/>
  <c r="AU215" i="2"/>
  <c r="AU455" i="2"/>
  <c r="AU638" i="2"/>
  <c r="AU46" i="2"/>
  <c r="AU70" i="2"/>
  <c r="AU298" i="2"/>
  <c r="AU640" i="2"/>
  <c r="AU515" i="2"/>
  <c r="AU484" i="2"/>
  <c r="AU634" i="2"/>
  <c r="AU39" i="2"/>
  <c r="AU611" i="2"/>
  <c r="AU211" i="2"/>
  <c r="AU525" i="2"/>
  <c r="AU616" i="2"/>
  <c r="AU608" i="2"/>
  <c r="AU252" i="2"/>
  <c r="AU386" i="2"/>
  <c r="AU352" i="2"/>
  <c r="AU589" i="2"/>
  <c r="AU337" i="2"/>
  <c r="AU495" i="2"/>
  <c r="AU226" i="2"/>
  <c r="AU647" i="2"/>
  <c r="AU85" i="2"/>
  <c r="AU430" i="2"/>
  <c r="AU545" i="2"/>
  <c r="AU284" i="2"/>
  <c r="AU384" i="2"/>
  <c r="AU138" i="2"/>
  <c r="AU308" i="2"/>
  <c r="AU257" i="2"/>
  <c r="AU462" i="2"/>
  <c r="AU670" i="2"/>
  <c r="AU510" i="2"/>
  <c r="AU458" i="2"/>
  <c r="AU331" i="2"/>
  <c r="AU44" i="2"/>
  <c r="AU453" i="2"/>
  <c r="AU349" i="2"/>
  <c r="AU230" i="2"/>
  <c r="AU400" i="2"/>
  <c r="AU404" i="2"/>
  <c r="AU492" i="2"/>
  <c r="AU373" i="2"/>
  <c r="AU3" i="2"/>
  <c r="AU348" i="2"/>
  <c r="AU531" i="2"/>
  <c r="AU162" i="2"/>
  <c r="AU4" i="2"/>
  <c r="AU407" i="2"/>
  <c r="AU57" i="2"/>
  <c r="AU471" i="2"/>
  <c r="AU77" i="2"/>
  <c r="AU410" i="2"/>
  <c r="AU214" i="2"/>
  <c r="AU490" i="2"/>
  <c r="AU114" i="2"/>
  <c r="AU165" i="2"/>
  <c r="AU470" i="2"/>
  <c r="AU32" i="2"/>
  <c r="AU313" i="2"/>
  <c r="AU395" i="2"/>
  <c r="AU149" i="2"/>
  <c r="AU142" i="2"/>
  <c r="AU151" i="2"/>
  <c r="AU213" i="2"/>
  <c r="AU475" i="2"/>
  <c r="AU354" i="2"/>
  <c r="AU242" i="2"/>
  <c r="AU528" i="2"/>
  <c r="AU654" i="2"/>
  <c r="AU448" i="2"/>
  <c r="AU547" i="2"/>
  <c r="AU15" i="2"/>
  <c r="AU107" i="2"/>
  <c r="AU88" i="2"/>
  <c r="AU201" i="2"/>
  <c r="AU496" i="2"/>
  <c r="AU532" i="2"/>
  <c r="AU587" i="2"/>
  <c r="AU635" i="2"/>
  <c r="AU533" i="2"/>
  <c r="AU20" i="2"/>
  <c r="AU637" i="2"/>
  <c r="AU280" i="2"/>
  <c r="AU342" i="2"/>
  <c r="AU22" i="2"/>
  <c r="AU67" i="2"/>
  <c r="AU456" i="2"/>
  <c r="AU426" i="2"/>
  <c r="AU84" i="2"/>
  <c r="AU130" i="2"/>
  <c r="AU585" i="2"/>
  <c r="AU59" i="2"/>
  <c r="AU312" i="2"/>
  <c r="AU346" i="2"/>
  <c r="AU12" i="2"/>
  <c r="AU542" i="2"/>
  <c r="AU135" i="2"/>
  <c r="AU628" i="2"/>
  <c r="AU292" i="2"/>
  <c r="AU605" i="2"/>
  <c r="AU221" i="2"/>
  <c r="AU340" i="2"/>
  <c r="AU357" i="2"/>
  <c r="AU315" i="2"/>
  <c r="AU37" i="2"/>
  <c r="AU43" i="2"/>
  <c r="AU447" i="2"/>
  <c r="AU584" i="2"/>
  <c r="AU307" i="2"/>
  <c r="AU394" i="2"/>
  <c r="AU63" i="2"/>
  <c r="AU89" i="2"/>
  <c r="AU380" i="2"/>
  <c r="AU412" i="2"/>
  <c r="AU480" i="2"/>
  <c r="AU291" i="2"/>
  <c r="AU54" i="2"/>
  <c r="AU623" i="2"/>
  <c r="AU83" i="2"/>
  <c r="AU571" i="2"/>
  <c r="AU243" i="2"/>
  <c r="AU168" i="2"/>
  <c r="AU321" i="2"/>
  <c r="AU323" i="2"/>
  <c r="AU244" i="2"/>
  <c r="AU237" i="2"/>
  <c r="AU68" i="2"/>
  <c r="AU181" i="2"/>
  <c r="AU119" i="2"/>
  <c r="AU413" i="2"/>
  <c r="AU378" i="2"/>
  <c r="AU621" i="2"/>
  <c r="AU598" i="2"/>
  <c r="AU372" i="2"/>
  <c r="W40" i="3" l="1"/>
  <c r="W17" i="3"/>
  <c r="W59" i="3"/>
  <c r="W99" i="3"/>
  <c r="W106" i="3"/>
  <c r="W29" i="3"/>
  <c r="W2" i="3"/>
  <c r="W109" i="3"/>
  <c r="W30" i="3"/>
  <c r="W52" i="3"/>
  <c r="W65" i="3"/>
  <c r="W122" i="3"/>
  <c r="W44" i="3"/>
  <c r="W25" i="3"/>
  <c r="W118" i="3"/>
  <c r="W51" i="3"/>
  <c r="W100" i="3"/>
  <c r="W120" i="3"/>
  <c r="W95" i="3"/>
  <c r="W112" i="3"/>
  <c r="W27" i="3"/>
  <c r="W71" i="3"/>
  <c r="W124" i="3"/>
  <c r="W117" i="3"/>
  <c r="W116" i="3"/>
  <c r="W50" i="3"/>
  <c r="W69" i="3"/>
  <c r="W21" i="3"/>
  <c r="W80" i="3"/>
  <c r="W87" i="3"/>
  <c r="W104" i="3"/>
  <c r="W93" i="3"/>
  <c r="W37" i="3"/>
  <c r="W38" i="3"/>
  <c r="W94" i="3"/>
  <c r="W24" i="3"/>
  <c r="W19" i="3"/>
  <c r="W72" i="3"/>
  <c r="W111" i="3"/>
  <c r="W62" i="3"/>
  <c r="W48" i="3"/>
  <c r="W22" i="3"/>
  <c r="W58" i="3"/>
  <c r="W113" i="3"/>
  <c r="W74" i="3"/>
  <c r="W84" i="3"/>
  <c r="W26" i="3"/>
  <c r="W102" i="3"/>
  <c r="W119" i="3"/>
  <c r="W42" i="3"/>
  <c r="Z121" i="3"/>
  <c r="W14" i="3"/>
  <c r="W125" i="3"/>
  <c r="W73" i="3"/>
  <c r="W53" i="3"/>
  <c r="W47" i="3"/>
  <c r="W114" i="3"/>
  <c r="W88" i="3"/>
  <c r="W9" i="3"/>
  <c r="W68" i="3"/>
  <c r="W4" i="3"/>
  <c r="W15" i="3"/>
  <c r="W8" i="3"/>
  <c r="W16" i="3"/>
  <c r="W36" i="3"/>
  <c r="W67" i="3"/>
  <c r="W20" i="3"/>
  <c r="W75" i="3"/>
  <c r="W41" i="3"/>
  <c r="W45" i="3"/>
  <c r="W61" i="3"/>
  <c r="W3" i="3"/>
  <c r="W97" i="3"/>
  <c r="W7" i="3"/>
  <c r="Z92" i="3"/>
  <c r="W96" i="3"/>
  <c r="W66" i="3"/>
  <c r="W90" i="3"/>
  <c r="W54" i="3"/>
  <c r="W43" i="3"/>
  <c r="W85" i="3"/>
  <c r="W5" i="3"/>
  <c r="W23" i="3"/>
  <c r="W89" i="3"/>
  <c r="W55" i="3"/>
  <c r="W31" i="3"/>
  <c r="W86" i="3"/>
  <c r="W63" i="3"/>
  <c r="W103" i="3"/>
  <c r="W108" i="3"/>
  <c r="W81" i="3"/>
  <c r="W57" i="3"/>
  <c r="W32" i="3"/>
  <c r="W60" i="3"/>
  <c r="Z94" i="3"/>
  <c r="W70" i="3"/>
  <c r="Z93" i="3"/>
  <c r="W39" i="3"/>
  <c r="W83" i="3"/>
  <c r="W18" i="3"/>
  <c r="W91" i="3"/>
  <c r="W46" i="3"/>
  <c r="W82" i="3"/>
  <c r="W10" i="3"/>
  <c r="W28" i="3"/>
  <c r="W33" i="3"/>
  <c r="W11" i="3"/>
  <c r="W92" i="3"/>
  <c r="W35" i="3"/>
  <c r="W76" i="3"/>
  <c r="W12" i="3"/>
  <c r="W105" i="3"/>
  <c r="W79" i="3"/>
  <c r="W121" i="3"/>
  <c r="W123" i="3"/>
  <c r="W98" i="3"/>
  <c r="W115" i="3"/>
  <c r="W101" i="3"/>
  <c r="W78" i="3"/>
  <c r="W13" i="3"/>
  <c r="W77" i="3"/>
  <c r="W110" i="3"/>
  <c r="W49" i="3"/>
  <c r="W56" i="3"/>
  <c r="W107" i="3"/>
  <c r="W6" i="3"/>
  <c r="W64" i="3"/>
  <c r="W34" i="3"/>
  <c r="Z116" i="3"/>
  <c r="Z21" i="3"/>
  <c r="Z100" i="3"/>
  <c r="Z13" i="3"/>
  <c r="Z123" i="3"/>
  <c r="Z46" i="3"/>
  <c r="Z110" i="3"/>
  <c r="Z35" i="3"/>
  <c r="Z37" i="3"/>
  <c r="Z43" i="3"/>
  <c r="Z17" i="3"/>
  <c r="Z27" i="3"/>
  <c r="Z23" i="3"/>
  <c r="Z90" i="3"/>
  <c r="Z20" i="3"/>
  <c r="Z52" i="3"/>
  <c r="Z105" i="3"/>
  <c r="Z65" i="3"/>
  <c r="Z77" i="3"/>
  <c r="Z75" i="3"/>
  <c r="Z18" i="3"/>
  <c r="Z78" i="3"/>
  <c r="Z72" i="3"/>
  <c r="Z108" i="3"/>
  <c r="Z86" i="3"/>
  <c r="Z82" i="3"/>
  <c r="Z70" i="3"/>
  <c r="Z61" i="3"/>
  <c r="Z25" i="3"/>
  <c r="Z49" i="3"/>
  <c r="Z9" i="3"/>
  <c r="Z8" i="3"/>
  <c r="Z41" i="3"/>
  <c r="Z22" i="3"/>
  <c r="Z95" i="3"/>
  <c r="Z57" i="3"/>
  <c r="Z5" i="3"/>
  <c r="Z114" i="3"/>
  <c r="Z96" i="3"/>
  <c r="Z79" i="3"/>
  <c r="Z29" i="3"/>
  <c r="Z83" i="3"/>
  <c r="Z109" i="3"/>
  <c r="Z74" i="3"/>
  <c r="Z91" i="3"/>
  <c r="Z2" i="3"/>
  <c r="Z16" i="3"/>
  <c r="Z115" i="3"/>
  <c r="Z69" i="3"/>
  <c r="Z12" i="3"/>
  <c r="Z81" i="3"/>
  <c r="Z33" i="3"/>
  <c r="Z118" i="3"/>
  <c r="Z124" i="3"/>
  <c r="Z7" i="3"/>
  <c r="Z32" i="3"/>
  <c r="Z84" i="3"/>
  <c r="Z38" i="3"/>
  <c r="Z50" i="3"/>
  <c r="Z107" i="3"/>
  <c r="Z3" i="3"/>
  <c r="Z26" i="3"/>
  <c r="Z58" i="3"/>
  <c r="Z60" i="3"/>
  <c r="Z28" i="3"/>
  <c r="Z47" i="3"/>
  <c r="Z125" i="3"/>
  <c r="Z80" i="3"/>
  <c r="Z44" i="3"/>
  <c r="Z63" i="3"/>
  <c r="Z112" i="3"/>
  <c r="Z99" i="3"/>
  <c r="Z104" i="3"/>
  <c r="Z87" i="3"/>
  <c r="Z45" i="3"/>
  <c r="Z71" i="3"/>
  <c r="Z40" i="3"/>
  <c r="Z111" i="3"/>
  <c r="Z64" i="3"/>
  <c r="Z15" i="3"/>
  <c r="Z31" i="3"/>
  <c r="Z103" i="3"/>
  <c r="Z30" i="3"/>
  <c r="Z6" i="3"/>
  <c r="Z98" i="3"/>
  <c r="Z120" i="3"/>
  <c r="Z106" i="3"/>
  <c r="Z68" i="3"/>
  <c r="Z122" i="3"/>
  <c r="Z14" i="3"/>
  <c r="Z76" i="3"/>
  <c r="Z19" i="3"/>
  <c r="Z42" i="3"/>
  <c r="Z73" i="3"/>
  <c r="Z53" i="3"/>
  <c r="Z4" i="3"/>
  <c r="Z24" i="3"/>
  <c r="Z66" i="3"/>
  <c r="Z85" i="3"/>
  <c r="Z54" i="3"/>
  <c r="Z48" i="3"/>
  <c r="Z113" i="3"/>
  <c r="Z11" i="3"/>
  <c r="Z55" i="3"/>
  <c r="Z101" i="3"/>
  <c r="Z97" i="3"/>
  <c r="Z67" i="3"/>
  <c r="Z119" i="3"/>
  <c r="Z10" i="3"/>
  <c r="Z117" i="3"/>
  <c r="Z89" i="3"/>
  <c r="Z39" i="3"/>
  <c r="Z34" i="3"/>
  <c r="Z59" i="3"/>
  <c r="Z62" i="3"/>
  <c r="Z102" i="3"/>
  <c r="Z88" i="3"/>
  <c r="Z56" i="3"/>
  <c r="Z51" i="3"/>
  <c r="Z36" i="3"/>
  <c r="AV283" i="2"/>
  <c r="AV682" i="2"/>
  <c r="AV253" i="2"/>
  <c r="AV40" i="2"/>
  <c r="AV516" i="2"/>
  <c r="AV479" i="2"/>
  <c r="AV166" i="2"/>
  <c r="AV519" i="2"/>
  <c r="AV68" i="2"/>
  <c r="AV412" i="2"/>
  <c r="AV79" i="2"/>
  <c r="AV458" i="2"/>
  <c r="AV647" i="2"/>
  <c r="AV546" i="2"/>
  <c r="AV160" i="2"/>
  <c r="AV656" i="2"/>
  <c r="AV218" i="2"/>
  <c r="AV396" i="2"/>
  <c r="AV514" i="2"/>
  <c r="AV609" i="2"/>
  <c r="AV311" i="2"/>
  <c r="AV419" i="2"/>
  <c r="AV164" i="2"/>
  <c r="AV617" i="2"/>
  <c r="AV267" i="2"/>
  <c r="AV658" i="2"/>
  <c r="AV633" i="2"/>
  <c r="AV243" i="2"/>
  <c r="AV177" i="2"/>
  <c r="AV494" i="2"/>
  <c r="AV399" i="2"/>
  <c r="AV446" i="2"/>
  <c r="AV76" i="2"/>
  <c r="AV512" i="2"/>
  <c r="AV581" i="2"/>
  <c r="AV71" i="2"/>
  <c r="AV285" i="2"/>
  <c r="AV370" i="2"/>
  <c r="AV144" i="2"/>
  <c r="AV676" i="2"/>
  <c r="AV239" i="2"/>
  <c r="AV161" i="2"/>
  <c r="AV646" i="2"/>
  <c r="AV592" i="2"/>
  <c r="AV674" i="2"/>
  <c r="AV502" i="2"/>
  <c r="AV406" i="2"/>
  <c r="AV644" i="2"/>
  <c r="AV534" i="2"/>
  <c r="AV679" i="2"/>
  <c r="AV273" i="2"/>
  <c r="AV213" i="2"/>
  <c r="AV348" i="2"/>
  <c r="AV525" i="2"/>
  <c r="AV706" i="2"/>
  <c r="AV126" i="2"/>
  <c r="AV155" i="2"/>
  <c r="AV100" i="2"/>
  <c r="AV224" i="2"/>
  <c r="AV482" i="2"/>
  <c r="AV287" i="2"/>
  <c r="AV157" i="2"/>
  <c r="AV624" i="2"/>
  <c r="AV50" i="2"/>
  <c r="AV387" i="2"/>
  <c r="AV268" i="2"/>
  <c r="AV607" i="2"/>
  <c r="AV718" i="2"/>
  <c r="AV119" i="2"/>
  <c r="AV59" i="2"/>
  <c r="AV533" i="2"/>
  <c r="AV388" i="2"/>
  <c r="AV44" i="2"/>
  <c r="AV430" i="2"/>
  <c r="AV209" i="2"/>
  <c r="AV438" i="2"/>
  <c r="AV693" i="2"/>
  <c r="AV526" i="2"/>
  <c r="AV599" i="2"/>
  <c r="AV116" i="2"/>
  <c r="AV374" i="2"/>
  <c r="AV659" i="2"/>
  <c r="AV262" i="2"/>
  <c r="AV683" i="2"/>
  <c r="AV709" i="2"/>
  <c r="AV258" i="2"/>
  <c r="AV562" i="2"/>
  <c r="AV606" i="2"/>
  <c r="AV689" i="2"/>
  <c r="AV60" i="2"/>
  <c r="AV385" i="2"/>
  <c r="AV680" i="2"/>
  <c r="AV219" i="2"/>
  <c r="AV712" i="2"/>
  <c r="AV500" i="2"/>
  <c r="AV57" i="2"/>
  <c r="AV203" i="2"/>
  <c r="AV368" i="2"/>
  <c r="AV367" i="2"/>
  <c r="AV583" i="2"/>
  <c r="AV522" i="2"/>
  <c r="AV696" i="2"/>
  <c r="AV353" i="2"/>
  <c r="AV179" i="2"/>
  <c r="AV309" i="2"/>
  <c r="AV43" i="2"/>
  <c r="AV346" i="2"/>
  <c r="AV338" i="2"/>
  <c r="AV707" i="2"/>
  <c r="AV460" i="2"/>
  <c r="AV26" i="2"/>
  <c r="AV467" i="2"/>
  <c r="AV632" i="2"/>
  <c r="AV3" i="2"/>
  <c r="AV211" i="2"/>
  <c r="AV418" i="2"/>
  <c r="AV217" i="2"/>
  <c r="AV113" i="2"/>
  <c r="AV620" i="2"/>
  <c r="AV344" i="2"/>
  <c r="AV362" i="2"/>
  <c r="AV150" i="2"/>
  <c r="AV325" i="2"/>
  <c r="AV192" i="2"/>
  <c r="AV45" i="2"/>
  <c r="AV441" i="2"/>
  <c r="AV97" i="2"/>
  <c r="AV442" i="2"/>
  <c r="AV577" i="2"/>
  <c r="AV181" i="2"/>
  <c r="AV585" i="2"/>
  <c r="AV635" i="2"/>
  <c r="AV263" i="2"/>
  <c r="AV331" i="2"/>
  <c r="AV85" i="2"/>
  <c r="AV501" i="2"/>
  <c r="AV655" i="2"/>
  <c r="AV663" i="2"/>
  <c r="AV411" i="2"/>
  <c r="AV486" i="2"/>
  <c r="AV731" i="2"/>
  <c r="AV271" i="2"/>
  <c r="AV302" i="2"/>
  <c r="AV341" i="2"/>
  <c r="AV710" i="2"/>
  <c r="AV685" i="2"/>
  <c r="AV14" i="2"/>
  <c r="AV481" i="2"/>
  <c r="AV423" i="2"/>
  <c r="AV439" i="2"/>
  <c r="AV575" i="2"/>
  <c r="AV275" i="2"/>
  <c r="AV148" i="2"/>
  <c r="AV324" i="2"/>
  <c r="AV688" i="2"/>
  <c r="AV504" i="2"/>
  <c r="AV145" i="2"/>
  <c r="AV108" i="2"/>
  <c r="AV117" i="2"/>
  <c r="AV80" i="2"/>
  <c r="AV554" i="2"/>
  <c r="AV168" i="2"/>
  <c r="AV95" i="2"/>
  <c r="AV326" i="2"/>
  <c r="AV473" i="2"/>
  <c r="AV37" i="2"/>
  <c r="AV576" i="2"/>
  <c r="AV216" i="2"/>
  <c r="AV120" i="2"/>
  <c r="AV593" i="2"/>
  <c r="AV246" i="2"/>
  <c r="AV715" i="2"/>
  <c r="AV730" i="2"/>
  <c r="AV314" i="2"/>
  <c r="AV700" i="2"/>
  <c r="AV492" i="2"/>
  <c r="AV226" i="2"/>
  <c r="AV39" i="2"/>
  <c r="AV206" i="2"/>
  <c r="AV591" i="2"/>
  <c r="AV673" i="2"/>
  <c r="AV416" i="2"/>
  <c r="AV641" i="2"/>
  <c r="AV189" i="2"/>
  <c r="AV132" i="2"/>
  <c r="AV443" i="2"/>
  <c r="AV350" i="2"/>
  <c r="AV365" i="2"/>
  <c r="AV238" i="2"/>
  <c r="AV173" i="2"/>
  <c r="AV128" i="2"/>
  <c r="AV237" i="2"/>
  <c r="AV380" i="2"/>
  <c r="AV84" i="2"/>
  <c r="AV532" i="2"/>
  <c r="AV375" i="2"/>
  <c r="AV510" i="2"/>
  <c r="AV86" i="2"/>
  <c r="AV421" i="2"/>
  <c r="AV194" i="2"/>
  <c r="AV75" i="2"/>
  <c r="AV28" i="2"/>
  <c r="AV414" i="2"/>
  <c r="AV422" i="2"/>
  <c r="AV717" i="2"/>
  <c r="AV220" i="2"/>
  <c r="AV27" i="2"/>
  <c r="AV445" i="2"/>
  <c r="AV677" i="2"/>
  <c r="AV415" i="2"/>
  <c r="AV490" i="2"/>
  <c r="AV660" i="2"/>
  <c r="AV288" i="2"/>
  <c r="AV487" i="2"/>
  <c r="AV530" i="2"/>
  <c r="AV452" i="2"/>
  <c r="AV590" i="2"/>
  <c r="AV668" i="2"/>
  <c r="AV435" i="2"/>
  <c r="AV650" i="2"/>
  <c r="AV427" i="2"/>
  <c r="AV699" i="2"/>
  <c r="AV722" i="2"/>
  <c r="AV719" i="2"/>
  <c r="AV210" i="2"/>
  <c r="AV571" i="2"/>
  <c r="AV582" i="2"/>
  <c r="AV53" i="2"/>
  <c r="AV163" i="2"/>
  <c r="AV357" i="2"/>
  <c r="AV234" i="2"/>
  <c r="AV158" i="2"/>
  <c r="AV565" i="2"/>
  <c r="AV690" i="2"/>
  <c r="AV358" i="2"/>
  <c r="AV282" i="2"/>
  <c r="AV518" i="2"/>
  <c r="AV404" i="2"/>
  <c r="AV495" i="2"/>
  <c r="AV634" i="2"/>
  <c r="AV248" i="2"/>
  <c r="AV98" i="2"/>
  <c r="AV122" i="2"/>
  <c r="AV371" i="2"/>
  <c r="AV461" i="2"/>
  <c r="AV305" i="2"/>
  <c r="AV92" i="2"/>
  <c r="AV152" i="2"/>
  <c r="AV62" i="2"/>
  <c r="AV339" i="2"/>
  <c r="AV223" i="2"/>
  <c r="AV111" i="2"/>
  <c r="AV49" i="2"/>
  <c r="AV260" i="2"/>
  <c r="AV244" i="2"/>
  <c r="AV89" i="2"/>
  <c r="AV426" i="2"/>
  <c r="AV496" i="2"/>
  <c r="AV66" i="2"/>
  <c r="AV547" i="2"/>
  <c r="AV670" i="2"/>
  <c r="AV141" i="2"/>
  <c r="AV619" i="2"/>
  <c r="AV601" i="2"/>
  <c r="AV69" i="2"/>
  <c r="AV687" i="2"/>
  <c r="AV553" i="2"/>
  <c r="AV278" i="2"/>
  <c r="AV64" i="2"/>
  <c r="AV615" i="2"/>
  <c r="AV176" i="2"/>
  <c r="AV134" i="2"/>
  <c r="AV366" i="2"/>
  <c r="AV276" i="2"/>
  <c r="AV604" i="2"/>
  <c r="AV521" i="2"/>
  <c r="AV81" i="2"/>
  <c r="AV613" i="2"/>
  <c r="AV33" i="2"/>
  <c r="AV186" i="2"/>
  <c r="AV675" i="2"/>
  <c r="AV42" i="2"/>
  <c r="AV289" i="2"/>
  <c r="AV235" i="2"/>
  <c r="AV448" i="2"/>
  <c r="AV222" i="2"/>
  <c r="AV536" i="2"/>
  <c r="AV83" i="2"/>
  <c r="AV306" i="2"/>
  <c r="AV310" i="2"/>
  <c r="AV475" i="2"/>
  <c r="AV340" i="2"/>
  <c r="AV183" i="2"/>
  <c r="AV686" i="2"/>
  <c r="AV477" i="2"/>
  <c r="AV708" i="2"/>
  <c r="AV725" i="2"/>
  <c r="AV383" i="2"/>
  <c r="AV611" i="2"/>
  <c r="AV587" i="2"/>
  <c r="AV315" i="2"/>
  <c r="AV400" i="2"/>
  <c r="AV337" i="2"/>
  <c r="AV484" i="2"/>
  <c r="AV363" i="2"/>
  <c r="AV10" i="2"/>
  <c r="AV279" i="2"/>
  <c r="AV465" i="2"/>
  <c r="AV332" i="2"/>
  <c r="AV143" i="2"/>
  <c r="AV483" i="2"/>
  <c r="AV393" i="2"/>
  <c r="AV281" i="2"/>
  <c r="AV488" i="2"/>
  <c r="AV454" i="2"/>
  <c r="AV317" i="2"/>
  <c r="AV323" i="2"/>
  <c r="AV63" i="2"/>
  <c r="AV456" i="2"/>
  <c r="AV201" i="2"/>
  <c r="AV694" i="2"/>
  <c r="AV354" i="2"/>
  <c r="AV462" i="2"/>
  <c r="AV227" i="2"/>
  <c r="AV698" i="2"/>
  <c r="AV428" i="2"/>
  <c r="AV125" i="2"/>
  <c r="AV294" i="2"/>
  <c r="AV398" i="2"/>
  <c r="AV51" i="2"/>
  <c r="AV704" i="2"/>
  <c r="AV286" i="2"/>
  <c r="AV29" i="2"/>
  <c r="AV489" i="2"/>
  <c r="AV146" i="2"/>
  <c r="AV551" i="2"/>
  <c r="AV433" i="2"/>
  <c r="AV431" i="2"/>
  <c r="AV627" i="2"/>
  <c r="AV277" i="2"/>
  <c r="AV648" i="2"/>
  <c r="AV405" i="2"/>
  <c r="AV552" i="2"/>
  <c r="AV327" i="2"/>
  <c r="AV705" i="2"/>
  <c r="AV727" i="2"/>
  <c r="AV133" i="2"/>
  <c r="AV165" i="2"/>
  <c r="AV172" i="2"/>
  <c r="AV555" i="2"/>
  <c r="AV623" i="2"/>
  <c r="AV5" i="2"/>
  <c r="AV322" i="2"/>
  <c r="AV214" i="2"/>
  <c r="AV221" i="2"/>
  <c r="AV270" i="2"/>
  <c r="AV19" i="2"/>
  <c r="AV295" i="2"/>
  <c r="AV654" i="2"/>
  <c r="AV174" i="2"/>
  <c r="AV195" i="2"/>
  <c r="AV82" i="2"/>
  <c r="AV41" i="2"/>
  <c r="AV230" i="2"/>
  <c r="AV589" i="2"/>
  <c r="AV515" i="2"/>
  <c r="AV360" i="2"/>
  <c r="AV101" i="2"/>
  <c r="AV254" i="2"/>
  <c r="AV721" i="2"/>
  <c r="AV351" i="2"/>
  <c r="AV241" i="2"/>
  <c r="AV499" i="2"/>
  <c r="AV505" i="2"/>
  <c r="AV73" i="2"/>
  <c r="AV355" i="2"/>
  <c r="AV321" i="2"/>
  <c r="AV394" i="2"/>
  <c r="AV67" i="2"/>
  <c r="AV88" i="2"/>
  <c r="AV361" i="2"/>
  <c r="AV470" i="2"/>
  <c r="AV257" i="2"/>
  <c r="AV664" i="2"/>
  <c r="AV389" i="2"/>
  <c r="AV65" i="2"/>
  <c r="AV509" i="2"/>
  <c r="AV142" i="2"/>
  <c r="AV681" i="2"/>
  <c r="AV231" i="2"/>
  <c r="AV347" i="2"/>
  <c r="AV678" i="2"/>
  <c r="AV645" i="2"/>
  <c r="AV269" i="2"/>
  <c r="AV129" i="2"/>
  <c r="AV538" i="2"/>
  <c r="AV236" i="2"/>
  <c r="AV379" i="2"/>
  <c r="AV329" i="2"/>
  <c r="AV662" i="2"/>
  <c r="AV190" i="2"/>
  <c r="AV96" i="2"/>
  <c r="AV691" i="2"/>
  <c r="AV550" i="2"/>
  <c r="AV549" i="2"/>
  <c r="AV187" i="2"/>
  <c r="AV335" i="2"/>
  <c r="AV711" i="2"/>
  <c r="AV54" i="2"/>
  <c r="AV560" i="2"/>
  <c r="AV25" i="2"/>
  <c r="AV106" i="2"/>
  <c r="AV605" i="2"/>
  <c r="AV131" i="2"/>
  <c r="AV99" i="2"/>
  <c r="AV139" i="2"/>
  <c r="AV149" i="2"/>
  <c r="AV714" i="2"/>
  <c r="AV626" i="2"/>
  <c r="AV242" i="2"/>
  <c r="AV91" i="2"/>
  <c r="AV349" i="2"/>
  <c r="AV352" i="2"/>
  <c r="AV640" i="2"/>
  <c r="AV124" i="2"/>
  <c r="AV232" i="2"/>
  <c r="AV198" i="2"/>
  <c r="AV11" i="2"/>
  <c r="AV402" i="2"/>
  <c r="AV728" i="2"/>
  <c r="AV667" i="2"/>
  <c r="AV225" i="2"/>
  <c r="AV330" i="2"/>
  <c r="AV672" i="2"/>
  <c r="AV497" i="2"/>
  <c r="AV372" i="2"/>
  <c r="AV22" i="2"/>
  <c r="AV107" i="2"/>
  <c r="AV266" i="2"/>
  <c r="AV162" i="2"/>
  <c r="AV308" i="2"/>
  <c r="AV369" i="2"/>
  <c r="AV625" i="2"/>
  <c r="AV649" i="2"/>
  <c r="AV537" i="2"/>
  <c r="AV77" i="2"/>
  <c r="AV16" i="2"/>
  <c r="AV548" i="2"/>
  <c r="AV476" i="2"/>
  <c r="AV395" i="2"/>
  <c r="AV112" i="2"/>
  <c r="AV208" i="2"/>
  <c r="AV228" i="2"/>
  <c r="AV159" i="2"/>
  <c r="AV564" i="2"/>
  <c r="AV661" i="2"/>
  <c r="AV702" i="2"/>
  <c r="AV642" i="2"/>
  <c r="AV55" i="2"/>
  <c r="AV425" i="2"/>
  <c r="AV118" i="2"/>
  <c r="AV78" i="2"/>
  <c r="AV528" i="2"/>
  <c r="AV697" i="2"/>
  <c r="AV261" i="2"/>
  <c r="AV600" i="2"/>
  <c r="AV506" i="2"/>
  <c r="AV291" i="2"/>
  <c r="AV175" i="2"/>
  <c r="AV503" i="2"/>
  <c r="AV436" i="2"/>
  <c r="AV292" i="2"/>
  <c r="AV437" i="2"/>
  <c r="AV8" i="2"/>
  <c r="AV205" i="2"/>
  <c r="AV471" i="2"/>
  <c r="AV274" i="2"/>
  <c r="AV520" i="2"/>
  <c r="AV32" i="2"/>
  <c r="AV373" i="2"/>
  <c r="AV293" i="2"/>
  <c r="AV386" i="2"/>
  <c r="AV298" i="2"/>
  <c r="AV147" i="2"/>
  <c r="AV455" i="2"/>
  <c r="AV535" i="2"/>
  <c r="AV110" i="2"/>
  <c r="AV610" i="2"/>
  <c r="AV61" i="2"/>
  <c r="AV233" i="2"/>
  <c r="AV356" i="2"/>
  <c r="AV167" i="2"/>
  <c r="AV299" i="2"/>
  <c r="AV136" i="2"/>
  <c r="AV300" i="2"/>
  <c r="AV320" i="2"/>
  <c r="AV630" i="2"/>
  <c r="AV598" i="2"/>
  <c r="AV342" i="2"/>
  <c r="AV15" i="2"/>
  <c r="AV188" i="2"/>
  <c r="AV729" i="2"/>
  <c r="AV138" i="2"/>
  <c r="AV567" i="2"/>
  <c r="AV596" i="2"/>
  <c r="AV180" i="2"/>
  <c r="AV18" i="2"/>
  <c r="AV259" i="2"/>
  <c r="AV184" i="2"/>
  <c r="AV703" i="2"/>
  <c r="AV408" i="2"/>
  <c r="AV407" i="2"/>
  <c r="AV409" i="2"/>
  <c r="AV336" i="2"/>
  <c r="AV377" i="2"/>
  <c r="AV345" i="2"/>
  <c r="AV178" i="2"/>
  <c r="AV472" i="2"/>
  <c r="AV653" i="2"/>
  <c r="AV6" i="2"/>
  <c r="AV151" i="2"/>
  <c r="AV622" i="2"/>
  <c r="AV207" i="2"/>
  <c r="AV93" i="2"/>
  <c r="AV666" i="2"/>
  <c r="AV429" i="2"/>
  <c r="AV114" i="2"/>
  <c r="AV87" i="2"/>
  <c r="AV713" i="2"/>
  <c r="AV597" i="2"/>
  <c r="AV265" i="2"/>
  <c r="AV480" i="2"/>
  <c r="AV7" i="2"/>
  <c r="AV48" i="2"/>
  <c r="AV334" i="2"/>
  <c r="AV628" i="2"/>
  <c r="AV191" i="2"/>
  <c r="AV196" i="2"/>
  <c r="AV684" i="2"/>
  <c r="AV240" i="2"/>
  <c r="AV74" i="2"/>
  <c r="AV451" i="2"/>
  <c r="AV4" i="2"/>
  <c r="AV252" i="2"/>
  <c r="AV70" i="2"/>
  <c r="AV665" i="2"/>
  <c r="AV215" i="2"/>
  <c r="AV170" i="2"/>
  <c r="AV631" i="2"/>
  <c r="AV103" i="2"/>
  <c r="AV290" i="2"/>
  <c r="AV171" i="2"/>
  <c r="AV524" i="2"/>
  <c r="AV544" i="2"/>
  <c r="AV255" i="2"/>
  <c r="AV52" i="2"/>
  <c r="AV9" i="2"/>
  <c r="AV540" i="2"/>
  <c r="AV720" i="2"/>
  <c r="AV182" i="2"/>
  <c r="AV621" i="2"/>
  <c r="AV280" i="2"/>
  <c r="AV376" i="2"/>
  <c r="AV391" i="2"/>
  <c r="AV384" i="2"/>
  <c r="AV121" i="2"/>
  <c r="AV424" i="2"/>
  <c r="AV359" i="2"/>
  <c r="AV47" i="2"/>
  <c r="AV109" i="2"/>
  <c r="AV468" i="2"/>
  <c r="AV570" i="2"/>
  <c r="AV193" i="2"/>
  <c r="AV251" i="2"/>
  <c r="AV569" i="2"/>
  <c r="AV303" i="2"/>
  <c r="AV572" i="2"/>
  <c r="AV212" i="2"/>
  <c r="AV333" i="2"/>
  <c r="AV250" i="2"/>
  <c r="AV639" i="2"/>
  <c r="AV657" i="2"/>
  <c r="AV410" i="2"/>
  <c r="AV463" i="2"/>
  <c r="AV491" i="2"/>
  <c r="AV603" i="2"/>
  <c r="AV304" i="2"/>
  <c r="AV245" i="2"/>
  <c r="AV2" i="2"/>
  <c r="AV527" i="2"/>
  <c r="AV13" i="2"/>
  <c r="AV602" i="2"/>
  <c r="AV574" i="2"/>
  <c r="AV403" i="2"/>
  <c r="AV105" i="2"/>
  <c r="AV568" i="2"/>
  <c r="AV307" i="2"/>
  <c r="AV135" i="2"/>
  <c r="AV594" i="2"/>
  <c r="AV580" i="2"/>
  <c r="AV401" i="2"/>
  <c r="AV629" i="2"/>
  <c r="AV716" i="2"/>
  <c r="AV457" i="2"/>
  <c r="AV652" i="2"/>
  <c r="AV130" i="2"/>
  <c r="AV608" i="2"/>
  <c r="AV46" i="2"/>
  <c r="AV316" i="2"/>
  <c r="AV72" i="2"/>
  <c r="AV140" i="2"/>
  <c r="AV381" i="2"/>
  <c r="AV566" i="2"/>
  <c r="AV498" i="2"/>
  <c r="AV397" i="2"/>
  <c r="AV671" i="2"/>
  <c r="AV493" i="2"/>
  <c r="AV264" i="2"/>
  <c r="AV563" i="2"/>
  <c r="AV35" i="2"/>
  <c r="AV450" i="2"/>
  <c r="AV297" i="2"/>
  <c r="AV573" i="2"/>
  <c r="AV378" i="2"/>
  <c r="AV637" i="2"/>
  <c r="AV508" i="2"/>
  <c r="AV296" i="2"/>
  <c r="AV284" i="2"/>
  <c r="AV58" i="2"/>
  <c r="AV469" i="2"/>
  <c r="AV417" i="2"/>
  <c r="AV21" i="2"/>
  <c r="AV669" i="2"/>
  <c r="AV432" i="2"/>
  <c r="AV695" i="2"/>
  <c r="AV474" i="2"/>
  <c r="AV38" i="2"/>
  <c r="AV301" i="2"/>
  <c r="AV169" i="2"/>
  <c r="AV343" i="2"/>
  <c r="AV272" i="2"/>
  <c r="AV701" i="2"/>
  <c r="AV723" i="2"/>
  <c r="AV123" i="2"/>
  <c r="AV539" i="2"/>
  <c r="AV204" i="2"/>
  <c r="AV643" i="2"/>
  <c r="AV256" i="2"/>
  <c r="AV440" i="2"/>
  <c r="AV30" i="2"/>
  <c r="AV154" i="2"/>
  <c r="AV392" i="2"/>
  <c r="AV541" i="2"/>
  <c r="AV588" i="2"/>
  <c r="AV557" i="2"/>
  <c r="AV364" i="2"/>
  <c r="AV618" i="2"/>
  <c r="AV579" i="2"/>
  <c r="AV584" i="2"/>
  <c r="AV542" i="2"/>
  <c r="AV434" i="2"/>
  <c r="AV200" i="2"/>
  <c r="AV732" i="2"/>
  <c r="AV464" i="2"/>
  <c r="AV507" i="2"/>
  <c r="AV543" i="2"/>
  <c r="AV578" i="2"/>
  <c r="AV94" i="2"/>
  <c r="AV531" i="2"/>
  <c r="AV616" i="2"/>
  <c r="AV638" i="2"/>
  <c r="AV529" i="2"/>
  <c r="AV185" i="2"/>
  <c r="AV595" i="2"/>
  <c r="AV197" i="2"/>
  <c r="AV444" i="2"/>
  <c r="AV31" i="2"/>
  <c r="AV156" i="2"/>
  <c r="AV90" i="2"/>
  <c r="AV229" i="2"/>
  <c r="AV247" i="2"/>
  <c r="AV23" i="2"/>
  <c r="AV199" i="2"/>
  <c r="AV202" i="2"/>
  <c r="AV636" i="2"/>
  <c r="AV249" i="2"/>
  <c r="AV413" i="2"/>
  <c r="AV312" i="2"/>
  <c r="AV20" i="2"/>
  <c r="AV328" i="2"/>
  <c r="AV453" i="2"/>
  <c r="AV545" i="2"/>
  <c r="AV104" i="2"/>
  <c r="AV511" i="2"/>
  <c r="AV449" i="2"/>
  <c r="AV115" i="2"/>
  <c r="AV459" i="2"/>
  <c r="AV561" i="2"/>
  <c r="AV36" i="2"/>
  <c r="AV485" i="2"/>
  <c r="AV319" i="2"/>
  <c r="AV137" i="2"/>
  <c r="AV513" i="2"/>
  <c r="AV724" i="2"/>
  <c r="AV318" i="2"/>
  <c r="AV586" i="2"/>
  <c r="AV559" i="2"/>
  <c r="AV382" i="2"/>
  <c r="AV390" i="2"/>
  <c r="AV34" i="2"/>
  <c r="AV523" i="2"/>
  <c r="AV558" i="2"/>
  <c r="AV313" i="2"/>
  <c r="AV612" i="2"/>
  <c r="AV478" i="2"/>
  <c r="AV127" i="2"/>
  <c r="AV466" i="2"/>
  <c r="AV651" i="2"/>
  <c r="AV692" i="2"/>
  <c r="AV56" i="2"/>
  <c r="AV17" i="2"/>
  <c r="AV102" i="2"/>
  <c r="AV447" i="2"/>
  <c r="AV12" i="2"/>
  <c r="AV614" i="2"/>
  <c r="AV24" i="2"/>
  <c r="AV517" i="2"/>
  <c r="AV153" i="2"/>
  <c r="AV420" i="2"/>
  <c r="AV726" i="2"/>
  <c r="AV556" i="2"/>
  <c r="X36" i="3" l="1"/>
  <c r="X56" i="3"/>
  <c r="X63" i="3"/>
  <c r="X96" i="3"/>
  <c r="X83" i="3"/>
  <c r="X48" i="3"/>
  <c r="X4" i="3"/>
  <c r="X119" i="3"/>
  <c r="X18" i="3"/>
  <c r="X92" i="3"/>
  <c r="X70" i="3"/>
  <c r="X89" i="3"/>
  <c r="X19" i="3"/>
  <c r="X68" i="3"/>
  <c r="X61" i="3"/>
  <c r="X26" i="3"/>
  <c r="X101" i="3"/>
  <c r="X33" i="3"/>
  <c r="X60" i="3"/>
  <c r="X5" i="3"/>
  <c r="X88" i="3"/>
  <c r="X84" i="3"/>
  <c r="X79" i="3"/>
  <c r="X115" i="3"/>
  <c r="X28" i="3"/>
  <c r="X32" i="3"/>
  <c r="X85" i="3"/>
  <c r="X74" i="3"/>
  <c r="X34" i="3"/>
  <c r="X98" i="3"/>
  <c r="X10" i="3"/>
  <c r="X43" i="3"/>
  <c r="X7" i="3"/>
  <c r="X114" i="3"/>
  <c r="X73" i="3"/>
  <c r="X116" i="3"/>
  <c r="X12" i="3"/>
  <c r="X27" i="3"/>
  <c r="X91" i="3"/>
  <c r="X71" i="3"/>
  <c r="X11" i="3"/>
  <c r="X55" i="3"/>
  <c r="X57" i="3"/>
  <c r="X105" i="3"/>
  <c r="X46" i="3"/>
  <c r="X45" i="3"/>
  <c r="X23" i="3"/>
  <c r="X14" i="3"/>
  <c r="X25" i="3"/>
  <c r="X44" i="3"/>
  <c r="X120" i="3"/>
  <c r="X21" i="3"/>
  <c r="X76" i="3"/>
  <c r="X17" i="3"/>
  <c r="X100" i="3"/>
  <c r="X30" i="3"/>
  <c r="X104" i="3"/>
  <c r="X103" i="3"/>
  <c r="X97" i="3"/>
  <c r="X3" i="3"/>
  <c r="X106" i="3"/>
  <c r="X66" i="3"/>
  <c r="X49" i="3"/>
  <c r="X9" i="3"/>
  <c r="X6" i="3"/>
  <c r="X102" i="3"/>
  <c r="X47" i="3"/>
  <c r="X75" i="3"/>
  <c r="X72" i="3"/>
  <c r="X16" i="3"/>
  <c r="X81" i="3"/>
  <c r="X99" i="3"/>
  <c r="X69" i="3"/>
  <c r="X93" i="3"/>
  <c r="X22" i="3"/>
  <c r="X35" i="3"/>
  <c r="X41" i="3"/>
  <c r="X110" i="3"/>
  <c r="X51" i="3"/>
  <c r="X65" i="3"/>
  <c r="X37" i="3"/>
  <c r="X8" i="3"/>
  <c r="X2" i="3"/>
  <c r="X42" i="3"/>
  <c r="X38" i="3"/>
  <c r="X20" i="3"/>
  <c r="X40" i="3"/>
  <c r="X125" i="3"/>
  <c r="X113" i="3"/>
  <c r="X122" i="3"/>
  <c r="X78" i="3"/>
  <c r="X50" i="3"/>
  <c r="X112" i="3"/>
  <c r="X86" i="3"/>
  <c r="X13" i="3"/>
  <c r="X109" i="3"/>
  <c r="X94" i="3"/>
  <c r="X111" i="3"/>
  <c r="X123" i="3"/>
  <c r="X121" i="3"/>
  <c r="X67" i="3"/>
  <c r="X77" i="3"/>
  <c r="X58" i="3"/>
  <c r="X107" i="3"/>
  <c r="X117" i="3"/>
  <c r="X31" i="3"/>
  <c r="X87" i="3"/>
  <c r="X54" i="3"/>
  <c r="X80" i="3"/>
  <c r="X52" i="3"/>
  <c r="X118" i="3"/>
  <c r="X53" i="3"/>
  <c r="X59" i="3"/>
  <c r="X15" i="3"/>
  <c r="X124" i="3"/>
  <c r="X64" i="3"/>
  <c r="X62" i="3"/>
  <c r="X95" i="3"/>
  <c r="X108" i="3"/>
  <c r="X24" i="3"/>
  <c r="X90" i="3"/>
  <c r="X29" i="3"/>
  <c r="X39" i="3"/>
  <c r="X82" i="3"/>
</calcChain>
</file>

<file path=xl/sharedStrings.xml><?xml version="1.0" encoding="utf-8"?>
<sst xmlns="http://schemas.openxmlformats.org/spreadsheetml/2006/main" count="10416" uniqueCount="3159">
  <si>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</si>
  <si>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</si>
  <si>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</si>
  <si>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</si>
  <si>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</si>
  <si>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</si>
  <si>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</si>
  <si>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</si>
  <si>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</si>
  <si>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</si>
  <si>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</si>
  <si>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</si>
  <si>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</si>
  <si>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</si>
  <si>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</si>
  <si>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</si>
  <si>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</si>
  <si>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</si>
  <si>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</si>
  <si>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</si>
  <si>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</si>
  <si>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</si>
  <si>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</si>
  <si>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</si>
  <si>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</si>
  <si>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</si>
  <si>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</si>
  <si>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</si>
  <si>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</si>
  <si>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</si>
  <si>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</si>
  <si>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</si>
  <si>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</si>
  <si>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</si>
  <si>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</si>
  <si>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</si>
  <si>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</si>
  <si>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</si>
  <si>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</si>
  <si>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</si>
  <si>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</si>
  <si>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</si>
  <si>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</si>
  <si>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</si>
  <si>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</si>
  <si>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</si>
  <si>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</si>
  <si>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</si>
  <si>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</si>
  <si>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</si>
  <si>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</si>
  <si>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</si>
  <si>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</si>
  <si>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</si>
  <si>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</si>
  <si>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</si>
  <si>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</si>
  <si>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</si>
  <si>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</si>
  <si>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</si>
  <si>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</si>
  <si>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</si>
  <si>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</si>
  <si>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</si>
  <si>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</si>
  <si>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</si>
  <si>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</si>
  <si>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</si>
  <si>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</si>
  <si>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</si>
  <si>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Tata Motors Ltd</t>
  </si>
  <si>
    <t>TATAMOTORS</t>
  </si>
  <si>
    <t>UltraTech Cement Ltd</t>
  </si>
  <si>
    <t>ULTRACEMCO</t>
  </si>
  <si>
    <t>Cement</t>
  </si>
  <si>
    <t>Adani Enterprises Ltd</t>
  </si>
  <si>
    <t>ADANIENT</t>
  </si>
  <si>
    <t>Commodities Trading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</si>
  <si>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</si>
  <si>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</si>
  <si>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</si>
  <si>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</si>
  <si>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</si>
  <si>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</si>
  <si>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</si>
  <si>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</si>
  <si>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</si>
  <si>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</si>
  <si>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</si>
  <si>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</si>
  <si>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</si>
  <si>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</si>
  <si>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</si>
  <si>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Wipro Ltd</t>
  </si>
  <si>
    <t>WIPRO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</si>
  <si>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</si>
  <si>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</si>
  <si>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</si>
  <si>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</si>
  <si>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</si>
  <si>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</si>
  <si>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Bajaj Finserv Ltd</t>
  </si>
  <si>
    <t>BAJAJFINSV</t>
  </si>
  <si>
    <t>Avenue Supermarts Ltd</t>
  </si>
  <si>
    <t>DMART</t>
  </si>
  <si>
    <t>Retail - Department Stores</t>
  </si>
  <si>
    <t>Trent Ltd</t>
  </si>
  <si>
    <t>TRENT</t>
  </si>
  <si>
    <t>Retail - Apparel</t>
  </si>
  <si>
    <t>Adani Green Energy Ltd</t>
  </si>
  <si>
    <t>ADANIGREEN</t>
  </si>
  <si>
    <t>Renewable Energy</t>
  </si>
  <si>
    <t>Siemens Ltd</t>
  </si>
  <si>
    <t>SIEMENS</t>
  </si>
  <si>
    <t>Conglomerates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</si>
  <si>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</si>
  <si>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</si>
  <si>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</si>
  <si>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</si>
  <si>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</si>
  <si>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</si>
  <si>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</si>
  <si>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</si>
  <si>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Nestle India Ltd</t>
  </si>
  <si>
    <t>NESTLEIND</t>
  </si>
  <si>
    <t>FMCG - Foods</t>
  </si>
  <si>
    <t>Hindustan Zinc Ltd</t>
  </si>
  <si>
    <t>HINDZINC</t>
  </si>
  <si>
    <t>Mining - Diversified</t>
  </si>
  <si>
    <t>Indian Oil Corporation Ltd</t>
  </si>
  <si>
    <t>IOC</t>
  </si>
  <si>
    <t>Bharat Electronics Ltd</t>
  </si>
  <si>
    <t>BEL</t>
  </si>
  <si>
    <t>Electronic Equipments</t>
  </si>
  <si>
    <t>Varun Beverages Ltd</t>
  </si>
  <si>
    <t>VBL</t>
  </si>
  <si>
    <t>Soft Drinks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</si>
  <si>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</si>
  <si>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</si>
  <si>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</si>
  <si>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</si>
  <si>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</si>
  <si>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</si>
  <si>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</si>
  <si>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Vedanta Ltd</t>
  </si>
  <si>
    <t>VEDL</t>
  </si>
  <si>
    <t>Metals - Diversified</t>
  </si>
  <si>
    <t>Indian Railway Finance Corp Ltd</t>
  </si>
  <si>
    <t>IRFC</t>
  </si>
  <si>
    <t>Specialized Finance</t>
  </si>
  <si>
    <t>Grasim Industries Ltd</t>
  </si>
  <si>
    <t>GRASIM</t>
  </si>
  <si>
    <t>LTIMindtree Ltd</t>
  </si>
  <si>
    <t>LTIM</t>
  </si>
  <si>
    <t>Interglobe Aviation Ltd</t>
  </si>
  <si>
    <t>INDIGO</t>
  </si>
  <si>
    <t>Airlines</t>
  </si>
  <si>
    <t>Tech Mahindra Ltd</t>
  </si>
  <si>
    <t>TECHM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</si>
  <si>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</si>
  <si>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</si>
  <si>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</si>
  <si>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</si>
  <si>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</si>
  <si>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</si>
  <si>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</si>
  <si>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</si>
  <si>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Divi's Laboratories Ltd</t>
  </si>
  <si>
    <t>DIVISLAB</t>
  </si>
  <si>
    <t>Labs &amp; Life Sciences Services</t>
  </si>
  <si>
    <t>HDFC Life Insurance Company Ltd</t>
  </si>
  <si>
    <t>HDFCLIFE</t>
  </si>
  <si>
    <t>Hyundai Motor India Ltd</t>
  </si>
  <si>
    <t>HYUNDAI</t>
  </si>
  <si>
    <t>Hindalco Industries Ltd</t>
  </si>
  <si>
    <t>HINDALCO</t>
  </si>
  <si>
    <t>Metals - Aluminium</t>
  </si>
  <si>
    <t>Power Finance Corporation Ltd</t>
  </si>
  <si>
    <t>PFC</t>
  </si>
  <si>
    <t>Britannia Industries Ltd</t>
  </si>
  <si>
    <t>BRITANNIA</t>
  </si>
  <si>
    <t>Ambuja Cements Ltd</t>
  </si>
  <si>
    <t>AMBUJACEM</t>
  </si>
  <si>
    <t>Gail (India) Ltd</t>
  </si>
  <si>
    <t>GAIL</t>
  </si>
  <si>
    <t>Gas Distribution</t>
  </si>
  <si>
    <t>Tata Power Company Ltd</t>
  </si>
  <si>
    <t>TATAPOWER</t>
  </si>
  <si>
    <t>REC Limited</t>
  </si>
  <si>
    <t>RECLTD</t>
  </si>
  <si>
    <t>Samvardhana Motherson International Ltd</t>
  </si>
  <si>
    <t>MOTHERSON</t>
  </si>
  <si>
    <t>Auto Parts</t>
  </si>
  <si>
    <t>Bharat Petroleum Corporation Ltd</t>
  </si>
  <si>
    <t>BPCL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</si>
  <si>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</si>
  <si>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</si>
  <si>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</si>
  <si>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</si>
  <si>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</si>
  <si>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</si>
  <si>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Bank of Baroda Ltd</t>
  </si>
  <si>
    <t>BANKBARODA</t>
  </si>
  <si>
    <t>Cipla Ltd</t>
  </si>
  <si>
    <t>CIPLA</t>
  </si>
  <si>
    <t>JSW Energy Ltd</t>
  </si>
  <si>
    <t>JSWENERGY</t>
  </si>
  <si>
    <t>TVS Motor Company Ltd</t>
  </si>
  <si>
    <t>TVSMOTOR</t>
  </si>
  <si>
    <t>Shriram Finance Ltd</t>
  </si>
  <si>
    <t>SHRIRAMFIN</t>
  </si>
  <si>
    <t>Torrent Pharmaceuticals Ltd</t>
  </si>
  <si>
    <t>TORNTPHARM</t>
  </si>
  <si>
    <t>Cholamandalam Investment and Finance Company Ltd</t>
  </si>
  <si>
    <t>CHOLAFIN</t>
  </si>
  <si>
    <t>CG Power and Industrial Solutions Ltd</t>
  </si>
  <si>
    <t>CGPOWER</t>
  </si>
  <si>
    <t>Bajaj Holdings and Investment Ltd</t>
  </si>
  <si>
    <t>BAJAJHLDNG</t>
  </si>
  <si>
    <t>Asset Management</t>
  </si>
  <si>
    <t>Adani Energy Solutions Ltd</t>
  </si>
  <si>
    <t>ADANIENSOL</t>
  </si>
  <si>
    <t>Power Infrastructure</t>
  </si>
  <si>
    <t>Punjab National Bank</t>
  </si>
  <si>
    <t>PNB</t>
  </si>
  <si>
    <t>Bajaj Housing Finance Ltd</t>
  </si>
  <si>
    <t>BAJAJHFL</t>
  </si>
  <si>
    <t>Dr Reddy's Laboratories Ltd</t>
  </si>
  <si>
    <t>DRREDDY</t>
  </si>
  <si>
    <t>Macrotech Developers Ltd</t>
  </si>
  <si>
    <t>LODHA</t>
  </si>
  <si>
    <t>United Spirits Ltd</t>
  </si>
  <si>
    <t>UNITDSPR</t>
  </si>
  <si>
    <t>Alcoholic Beverages</t>
  </si>
  <si>
    <t>ICICI Prudential Life Insurance Company Ltd</t>
  </si>
  <si>
    <t>ICICIPRULI</t>
  </si>
  <si>
    <t>Havells India Ltd</t>
  </si>
  <si>
    <t>HAVELLS</t>
  </si>
  <si>
    <t>Electrical Components &amp; Equipments</t>
  </si>
  <si>
    <t>Bosch Ltd</t>
  </si>
  <si>
    <t>BOSCHLTD</t>
  </si>
  <si>
    <t>Apollo Hospitals Enterprise Ltd</t>
  </si>
  <si>
    <t>APOLLOHOSP</t>
  </si>
  <si>
    <t>Hospitals &amp; Diagnostic Centres</t>
  </si>
  <si>
    <t>Zydus Lifesciences Ltd</t>
  </si>
  <si>
    <t>ZYDUSLIFE</t>
  </si>
  <si>
    <t>Hero MotoCorp Ltd</t>
  </si>
  <si>
    <t>HEROMOTOCO</t>
  </si>
  <si>
    <t>Indian Hotels Company Ltd</t>
  </si>
  <si>
    <t>INDHOTEL</t>
  </si>
  <si>
    <t>Hotels, Resorts &amp; Cruise Lines</t>
  </si>
  <si>
    <t>Mankind Pharma Ltd</t>
  </si>
  <si>
    <t>MANKIND</t>
  </si>
  <si>
    <t>Lupin Ltd</t>
  </si>
  <si>
    <t>LUPIN</t>
  </si>
  <si>
    <t>Info Edge (India) Ltd</t>
  </si>
  <si>
    <t>NAUKRI</t>
  </si>
  <si>
    <t>Polycab India Ltd</t>
  </si>
  <si>
    <t>POLYCAB</t>
  </si>
  <si>
    <t>Tata Consumer Products Ltd</t>
  </si>
  <si>
    <t>TATACONSUM</t>
  </si>
  <si>
    <t>Tea &amp; Coffee</t>
  </si>
  <si>
    <t>Dabur India Ltd</t>
  </si>
  <si>
    <t>DABUR</t>
  </si>
  <si>
    <t>ICICI Lombard General Insurance Company Ltd</t>
  </si>
  <si>
    <t>ICICIGI</t>
  </si>
  <si>
    <t>Indian Overseas Bank</t>
  </si>
  <si>
    <t>IOB</t>
  </si>
  <si>
    <t>Solar Industries India Ltd</t>
  </si>
  <si>
    <t>SOLARINDS</t>
  </si>
  <si>
    <t>Commodity Chemicals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</si>
  <si>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</si>
  <si>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</si>
  <si>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</si>
  <si>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</si>
  <si>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</si>
  <si>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</si>
  <si>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HDFC Asset Management Company Ltd</t>
  </si>
  <si>
    <t>HDFCAMC</t>
  </si>
  <si>
    <t>Torrent Power Ltd</t>
  </si>
  <si>
    <t>TORNTPOWER</t>
  </si>
  <si>
    <t>Suzlon Energy Ltd</t>
  </si>
  <si>
    <t>SUZLON</t>
  </si>
  <si>
    <t>Renewable Energy Equipment &amp; Services</t>
  </si>
  <si>
    <t>Max Healthcare Institute Ltd</t>
  </si>
  <si>
    <t>MAXHEALTH</t>
  </si>
  <si>
    <t>Jindal Steel And Power Ltd</t>
  </si>
  <si>
    <t>JINDALSTEL</t>
  </si>
  <si>
    <t>Shree Cement Ltd</t>
  </si>
  <si>
    <t>SHREECEM</t>
  </si>
  <si>
    <t>Tube Investments of India Ltd</t>
  </si>
  <si>
    <t>TIINDIA</t>
  </si>
  <si>
    <t>Cycles</t>
  </si>
  <si>
    <t>IDBI Bank Ltd</t>
  </si>
  <si>
    <t>IDBI</t>
  </si>
  <si>
    <t>Private Bank</t>
  </si>
  <si>
    <t>Indus Towers Ltd</t>
  </si>
  <si>
    <t>INDUSTOWER</t>
  </si>
  <si>
    <t>Telecom Infrastructure</t>
  </si>
  <si>
    <t>Rail Vikas Nigam Ltd</t>
  </si>
  <si>
    <t>RVNL</t>
  </si>
  <si>
    <t>Persistent Systems Ltd</t>
  </si>
  <si>
    <t>PERSISTENT</t>
  </si>
  <si>
    <t>Canara Bank Ltd</t>
  </si>
  <si>
    <t>CANBK</t>
  </si>
  <si>
    <t>Colgate-Palmolive (India) Ltd</t>
  </si>
  <si>
    <t>COLPAL</t>
  </si>
  <si>
    <t>Dixon Technologies (India) Ltd</t>
  </si>
  <si>
    <t>DIXON</t>
  </si>
  <si>
    <t>Home Electronics &amp; Appliances</t>
  </si>
  <si>
    <t>GMR Airports Ltd</t>
  </si>
  <si>
    <t>GMRINFRA</t>
  </si>
  <si>
    <t>Aurobindo Pharma Ltd</t>
  </si>
  <si>
    <t>AUROPHARMA</t>
  </si>
  <si>
    <t>Marico Ltd</t>
  </si>
  <si>
    <t>MARICO</t>
  </si>
  <si>
    <t>Union Bank of India Ltd</t>
  </si>
  <si>
    <t>UNIONBANK</t>
  </si>
  <si>
    <t>Mazagon Dock Shipbuilders Ltd</t>
  </si>
  <si>
    <t>MAZDOCK</t>
  </si>
  <si>
    <t>Shipbuilding</t>
  </si>
  <si>
    <t>Godrej Properties Ltd</t>
  </si>
  <si>
    <t>GODREJPROP</t>
  </si>
  <si>
    <t>Indusind Bank Ltd</t>
  </si>
  <si>
    <t>INDUSINDBK</t>
  </si>
  <si>
    <t>Adani Total Gas Ltd</t>
  </si>
  <si>
    <t>ATGL</t>
  </si>
  <si>
    <t>Hindustan Petroleum Corp Ltd</t>
  </si>
  <si>
    <t>HINDPETRO</t>
  </si>
  <si>
    <t>Oil India Ltd</t>
  </si>
  <si>
    <t>OIL</t>
  </si>
  <si>
    <t>NHPC Ltd</t>
  </si>
  <si>
    <t>NHPC</t>
  </si>
  <si>
    <t>Muthoot Finance Ltd</t>
  </si>
  <si>
    <t>MUTHOOTFIN</t>
  </si>
  <si>
    <t>Bharat Heavy Electricals Ltd</t>
  </si>
  <si>
    <t>BHEL</t>
  </si>
  <si>
    <t>PB Fintech Ltd</t>
  </si>
  <si>
    <t>POLICYBZR</t>
  </si>
  <si>
    <t>Prestige Estates Projects Ltd</t>
  </si>
  <si>
    <t>PRESTIGE</t>
  </si>
  <si>
    <t>Bharti Hexacom Ltd</t>
  </si>
  <si>
    <t>BHARTIHEXA</t>
  </si>
  <si>
    <t>Alkem Laboratories Ltd</t>
  </si>
  <si>
    <t>ALKEM</t>
  </si>
  <si>
    <t>Oberoi Realty Ltd</t>
  </si>
  <si>
    <t>OBEROIRLTY</t>
  </si>
  <si>
    <t>Kalyan Jewellers India Ltd</t>
  </si>
  <si>
    <t>KALYANKJIL</t>
  </si>
  <si>
    <t>Indian Bank</t>
  </si>
  <si>
    <t>INDIANB</t>
  </si>
  <si>
    <t>SBI Cards and Payment Services Ltd</t>
  </si>
  <si>
    <t>SBICARD</t>
  </si>
  <si>
    <t>Payment Infrastructure</t>
  </si>
  <si>
    <t>PI Industries Ltd</t>
  </si>
  <si>
    <t>PIIND</t>
  </si>
  <si>
    <t>SRF Ltd</t>
  </si>
  <si>
    <t>SRF</t>
  </si>
  <si>
    <t>Bharat Forge Ltd</t>
  </si>
  <si>
    <t>BHARATFORG</t>
  </si>
  <si>
    <t>Linde India Ltd</t>
  </si>
  <si>
    <t>LINDEINDIA</t>
  </si>
  <si>
    <t>Indian Railway Catering and Tourism Corporation Ltd</t>
  </si>
  <si>
    <t>IRCTC</t>
  </si>
  <si>
    <t>NMDC Ltd</t>
  </si>
  <si>
    <t>NMDC</t>
  </si>
  <si>
    <t>Mining - Iron Ore</t>
  </si>
  <si>
    <t>Ashok Leyland Ltd</t>
  </si>
  <si>
    <t>ASHOKLEY</t>
  </si>
  <si>
    <t>Berger Paints India Ltd</t>
  </si>
  <si>
    <t>BERGEPAINT</t>
  </si>
  <si>
    <t>General Insurance Corporation of India</t>
  </si>
  <si>
    <t>GICRE</t>
  </si>
  <si>
    <t>Thermax Limited</t>
  </si>
  <si>
    <t>THERMAX</t>
  </si>
  <si>
    <t>Yes Bank Ltd</t>
  </si>
  <si>
    <t>YESBANK</t>
  </si>
  <si>
    <t>Abbott India Ltd</t>
  </si>
  <si>
    <t>ABBOTINDIA</t>
  </si>
  <si>
    <t>Patanjali Foods Ltd</t>
  </si>
  <si>
    <t>PATANJALI</t>
  </si>
  <si>
    <t>Packaged Foods &amp; Meats</t>
  </si>
  <si>
    <t>JSW Infrastructure Ltd</t>
  </si>
  <si>
    <t>JSWINFRA</t>
  </si>
  <si>
    <t>Voltas Ltd</t>
  </si>
  <si>
    <t>VOLTAS</t>
  </si>
  <si>
    <t>Mphasis Ltd</t>
  </si>
  <si>
    <t>MPHASIS</t>
  </si>
  <si>
    <t>Hitachi Energy India Ltd</t>
  </si>
  <si>
    <t>POWERINDIA</t>
  </si>
  <si>
    <t>Schaeffler India Ltd</t>
  </si>
  <si>
    <t>SCHAEFFLER</t>
  </si>
  <si>
    <t>Balkrishna Industries Ltd</t>
  </si>
  <si>
    <t>BALKRISIND</t>
  </si>
  <si>
    <t>Tires &amp; Rubber</t>
  </si>
  <si>
    <t>BSE Ltd</t>
  </si>
  <si>
    <t>BSE</t>
  </si>
  <si>
    <t>Stock Exchanges &amp; Ratings</t>
  </si>
  <si>
    <t>L&amp;T Technology Services Ltd</t>
  </si>
  <si>
    <t>LTTS</t>
  </si>
  <si>
    <t>Jindal Stainless Ltd</t>
  </si>
  <si>
    <t>JSL</t>
  </si>
  <si>
    <t>Supreme Industries Ltd</t>
  </si>
  <si>
    <t>SUPREMEIND</t>
  </si>
  <si>
    <t>Plastic Products</t>
  </si>
  <si>
    <t>UNO Minda Ltd</t>
  </si>
  <si>
    <t>UNOMINDA</t>
  </si>
  <si>
    <t>Sundaram Finance Ltd</t>
  </si>
  <si>
    <t>SUNDARMFIN</t>
  </si>
  <si>
    <t>Vodafone Idea Ltd</t>
  </si>
  <si>
    <t>IDEA</t>
  </si>
  <si>
    <t>Phoenix Mills Ltd</t>
  </si>
  <si>
    <t>PHOENIXLTD</t>
  </si>
  <si>
    <t>Lloyds Metals And Energy Ltd</t>
  </si>
  <si>
    <t>LLOYDSME</t>
  </si>
  <si>
    <t>United Breweries Ltd</t>
  </si>
  <si>
    <t>UBL</t>
  </si>
  <si>
    <t>Motilal Oswal Financial Services Ltd</t>
  </si>
  <si>
    <t>MOTILALOFS</t>
  </si>
  <si>
    <t>Diversified Financials</t>
  </si>
  <si>
    <t>MRF Ltd</t>
  </si>
  <si>
    <t>MRF</t>
  </si>
  <si>
    <t>Procter &amp; Gamble Hygiene and Health Care Ltd</t>
  </si>
  <si>
    <t>PGHH</t>
  </si>
  <si>
    <t>Coforge Ltd</t>
  </si>
  <si>
    <t>COFORGE</t>
  </si>
  <si>
    <t>UCO Bank</t>
  </si>
  <si>
    <t>UCOBANK</t>
  </si>
  <si>
    <t>Indian Renewable Energy Development Agency Ltd</t>
  </si>
  <si>
    <t>IREDA</t>
  </si>
  <si>
    <t>Fertilisers And Chemicals Travancore Ltd</t>
  </si>
  <si>
    <t>FACT</t>
  </si>
  <si>
    <t>Fertilizers &amp; Agro Chemicals</t>
  </si>
  <si>
    <t>Tata Communications Ltd</t>
  </si>
  <si>
    <t>TATACOMM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</si>
  <si>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</si>
  <si>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</si>
  <si>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</si>
  <si>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</si>
  <si>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</si>
  <si>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</si>
  <si>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</si>
  <si>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</si>
  <si>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</si>
  <si>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Astral Ltd</t>
  </si>
  <si>
    <t>ASTRAL</t>
  </si>
  <si>
    <t>Building Products - Pipes</t>
  </si>
  <si>
    <t>Page Industries Ltd</t>
  </si>
  <si>
    <t>PAGEIND</t>
  </si>
  <si>
    <t>Apparel &amp; Accessories</t>
  </si>
  <si>
    <t>IDFC First Bank Ltd</t>
  </si>
  <si>
    <t>IDFCFIRSTB</t>
  </si>
  <si>
    <t>One 97 Communications Ltd</t>
  </si>
  <si>
    <t>PAYTM</t>
  </si>
  <si>
    <t>Business Support Services</t>
  </si>
  <si>
    <t>Coromandel International Ltd</t>
  </si>
  <si>
    <t>COROMANDEL</t>
  </si>
  <si>
    <t>Glenmark Pharmaceuticals Ltd</t>
  </si>
  <si>
    <t>GLENMARK</t>
  </si>
  <si>
    <t>Steel Authority of India Ltd</t>
  </si>
  <si>
    <t>SAIL</t>
  </si>
  <si>
    <t>Federal Bank Ltd</t>
  </si>
  <si>
    <t>FEDERALBNK</t>
  </si>
  <si>
    <t>Gujarat Fluorochemicals Ltd</t>
  </si>
  <si>
    <t>FLUOROCHEM</t>
  </si>
  <si>
    <t>Specialty Chemicals</t>
  </si>
  <si>
    <t>AU Small Finance Bank Ltd</t>
  </si>
  <si>
    <t>AUBANK</t>
  </si>
  <si>
    <t>Fortis Healthcare Ltd</t>
  </si>
  <si>
    <t>FORTIS</t>
  </si>
  <si>
    <t>Max Financial Services Ltd</t>
  </si>
  <si>
    <t>MFSL</t>
  </si>
  <si>
    <t>Bank of India Ltd</t>
  </si>
  <si>
    <t>BANKINDIA</t>
  </si>
  <si>
    <t>GlaxoSmithKline Pharmaceuticals Ltd</t>
  </si>
  <si>
    <t>GLAXO</t>
  </si>
  <si>
    <t>Honeywell Automation India Ltd</t>
  </si>
  <si>
    <t>HONAUT</t>
  </si>
  <si>
    <t>Central Bank of India Ltd</t>
  </si>
  <si>
    <t>CENTRALBK</t>
  </si>
  <si>
    <t>Tata Elxsi Ltd</t>
  </si>
  <si>
    <t>TATAELXSI</t>
  </si>
  <si>
    <t>Sona BLW Precision Forgings Ltd</t>
  </si>
  <si>
    <t>SONACOMS</t>
  </si>
  <si>
    <t>Nippon Life India Asset Management Ltd</t>
  </si>
  <si>
    <t>NAM-INDIA</t>
  </si>
  <si>
    <t>GE Vernova T&amp;D India Ltd</t>
  </si>
  <si>
    <t>GET&amp;D</t>
  </si>
  <si>
    <t>Premier Energies Ltd</t>
  </si>
  <si>
    <t>PREMIERENE</t>
  </si>
  <si>
    <t>SJVN Ltd</t>
  </si>
  <si>
    <t>SJVN</t>
  </si>
  <si>
    <t>Adani Wilmar Ltd</t>
  </si>
  <si>
    <t>AWL</t>
  </si>
  <si>
    <t>ACC Ltd</t>
  </si>
  <si>
    <t>ACC</t>
  </si>
  <si>
    <t>Tata Technologies Ltd</t>
  </si>
  <si>
    <t>TATATECH</t>
  </si>
  <si>
    <t>APL Apollo Tubes Ltd</t>
  </si>
  <si>
    <t>APLAPOLLO</t>
  </si>
  <si>
    <t>National Aluminium Co Ltd</t>
  </si>
  <si>
    <t>NATIONALUM</t>
  </si>
  <si>
    <t>IPCA Laboratories Ltd</t>
  </si>
  <si>
    <t>IPCALAB</t>
  </si>
  <si>
    <t>UPL Ltd</t>
  </si>
  <si>
    <t>UPL</t>
  </si>
  <si>
    <t>Housing and Urban Development Corporation Ltd</t>
  </si>
  <si>
    <t>HUDCO</t>
  </si>
  <si>
    <t>Escorts Kubota Ltd</t>
  </si>
  <si>
    <t>ESCORTS</t>
  </si>
  <si>
    <t>Tractors</t>
  </si>
  <si>
    <t>Jubilant Foodworks Ltd</t>
  </si>
  <si>
    <t>JUBLFOOD</t>
  </si>
  <si>
    <t>Restaurants &amp; Cafes</t>
  </si>
  <si>
    <t>Exide Industries Ltd</t>
  </si>
  <si>
    <t>EXIDEIND</t>
  </si>
  <si>
    <t>Batteries</t>
  </si>
  <si>
    <t>Blue Star Ltd</t>
  </si>
  <si>
    <t>BLUESTARCO</t>
  </si>
  <si>
    <t>3M India Ltd</t>
  </si>
  <si>
    <t>3MINDIA</t>
  </si>
  <si>
    <t>Stationery</t>
  </si>
  <si>
    <t>Apar Industries Ltd</t>
  </si>
  <si>
    <t>APARINDS</t>
  </si>
  <si>
    <t>Bharat Dynamics Ltd</t>
  </si>
  <si>
    <t>BDL</t>
  </si>
  <si>
    <t>Bank of Maharashtra Ltd</t>
  </si>
  <si>
    <t>MAHABANK</t>
  </si>
  <si>
    <t>Biocon Ltd</t>
  </si>
  <si>
    <t>BIOCON</t>
  </si>
  <si>
    <t>Biotechnology</t>
  </si>
  <si>
    <t>KPIT Technologies Ltd</t>
  </si>
  <si>
    <t>KPITTECH</t>
  </si>
  <si>
    <t>CRISIL Ltd</t>
  </si>
  <si>
    <t>CRISIL</t>
  </si>
  <si>
    <t>Ajanta Pharma Ltd</t>
  </si>
  <si>
    <t>AJANTPHARM</t>
  </si>
  <si>
    <t>360 One Wam Ltd</t>
  </si>
  <si>
    <t>360ONE</t>
  </si>
  <si>
    <t>Investment Banking &amp; Brokerage</t>
  </si>
  <si>
    <t>Deepak Nitrite Ltd</t>
  </si>
  <si>
    <t>DEEPAKNTR</t>
  </si>
  <si>
    <t>AIA Engineering Ltd</t>
  </si>
  <si>
    <t>AIAENG</t>
  </si>
  <si>
    <t>Gujarat Gas Ltd</t>
  </si>
  <si>
    <t>GUJGASLTD</t>
  </si>
  <si>
    <t>Cochin Shipyard Ltd</t>
  </si>
  <si>
    <t>COCHINSHIP</t>
  </si>
  <si>
    <t>Syngene International Ltd</t>
  </si>
  <si>
    <t>SYNGENE</t>
  </si>
  <si>
    <t>L&amp;T Finance Ltd</t>
  </si>
  <si>
    <t>LTF</t>
  </si>
  <si>
    <t>KEI Industries Ltd</t>
  </si>
  <si>
    <t>KEI</t>
  </si>
  <si>
    <t>Cables</t>
  </si>
  <si>
    <t>Godrej Industries Ltd</t>
  </si>
  <si>
    <t>GODREJIND</t>
  </si>
  <si>
    <t>Kaynes Technology India Ltd</t>
  </si>
  <si>
    <t>KAYNES</t>
  </si>
  <si>
    <t>Cholamandalam Financial Holdings Ltd</t>
  </si>
  <si>
    <t>CHOLAHLDNG</t>
  </si>
  <si>
    <t>Endurance Technologies Ltd</t>
  </si>
  <si>
    <t>ENDURANCE</t>
  </si>
  <si>
    <t>Dalmia Bharat Ltd</t>
  </si>
  <si>
    <t>DALBHARAT</t>
  </si>
  <si>
    <t>NLC India Ltd</t>
  </si>
  <si>
    <t>NLCINDIA</t>
  </si>
  <si>
    <t>Mahindra and Mahindra Financial Services Ltd</t>
  </si>
  <si>
    <t>M&amp;MFIN</t>
  </si>
  <si>
    <t>Multi Commodity Exchange of India Ltd</t>
  </si>
  <si>
    <t>MCX</t>
  </si>
  <si>
    <t>Tata Investment Corporation Ltd</t>
  </si>
  <si>
    <t>TATAINVEST</t>
  </si>
  <si>
    <t>LIC Housing Finance Ltd</t>
  </si>
  <si>
    <t>LICHSGFIN</t>
  </si>
  <si>
    <t>Home Financing</t>
  </si>
  <si>
    <t>Godfrey Phillips India Ltd</t>
  </si>
  <si>
    <t>GODFRYPHLP</t>
  </si>
  <si>
    <t>Punjab &amp; Sind Bank</t>
  </si>
  <si>
    <t>PSB</t>
  </si>
  <si>
    <t>Piramal Pharma Ltd</t>
  </si>
  <si>
    <t>PPLPHARMA</t>
  </si>
  <si>
    <t>Ola Electric Mobility Ltd</t>
  </si>
  <si>
    <t>OLAELEC</t>
  </si>
  <si>
    <t>Embassy Office Parks REIT</t>
  </si>
  <si>
    <t>EMBASSY</t>
  </si>
  <si>
    <t>Brainbees Solutions Ltd</t>
  </si>
  <si>
    <t>FIRSTCRY</t>
  </si>
  <si>
    <t>Aditya Birla Fashion and Retail Ltd</t>
  </si>
  <si>
    <t>ABFRL</t>
  </si>
  <si>
    <t>Metro Brands Ltd</t>
  </si>
  <si>
    <t>METROBRAND</t>
  </si>
  <si>
    <t>Footwear</t>
  </si>
  <si>
    <t>Suven Pharmaceuticals Ltd</t>
  </si>
  <si>
    <t>SUVENPHAR</t>
  </si>
  <si>
    <t>Star Health and Allied Insurance Company Ltd</t>
  </si>
  <si>
    <t>STARHEALTH</t>
  </si>
  <si>
    <t>J K Cement Ltd</t>
  </si>
  <si>
    <t>JKCEMENT</t>
  </si>
  <si>
    <t>New India Assurance Company Ltd</t>
  </si>
  <si>
    <t>NIACL</t>
  </si>
  <si>
    <t>KPR Mill Ltd</t>
  </si>
  <si>
    <t>KPRMILL</t>
  </si>
  <si>
    <t>Textiles</t>
  </si>
  <si>
    <t>Vedant Fashions Ltd</t>
  </si>
  <si>
    <t>MANYAVAR</t>
  </si>
  <si>
    <t>BASF India Ltd</t>
  </si>
  <si>
    <t>BASF</t>
  </si>
  <si>
    <t>IRB Infrastructure Developers Ltd</t>
  </si>
  <si>
    <t>IRB</t>
  </si>
  <si>
    <t>Apollo Tyres Ltd</t>
  </si>
  <si>
    <t>APOLLOTYRE</t>
  </si>
  <si>
    <t>Radico Khaitan Ltd</t>
  </si>
  <si>
    <t>RADICO</t>
  </si>
  <si>
    <t>Central Depository Services (India) Ltd</t>
  </si>
  <si>
    <t>CDSL</t>
  </si>
  <si>
    <t>Go Digit General Insurance Ltd</t>
  </si>
  <si>
    <t>GODIGIT</t>
  </si>
  <si>
    <t>J B Chemicals and Pharmaceuticals Ltd</t>
  </si>
  <si>
    <t>JBCHEPHARM</t>
  </si>
  <si>
    <t>Aditya Birla Real Estate Ltd</t>
  </si>
  <si>
    <t>ABREL</t>
  </si>
  <si>
    <t>Indraprastha Gas Ltd</t>
  </si>
  <si>
    <t>IGL</t>
  </si>
  <si>
    <t>Brigade Enterprises Ltd</t>
  </si>
  <si>
    <t>BRIGADE</t>
  </si>
  <si>
    <t>Sundram Fasteners Ltd</t>
  </si>
  <si>
    <t>SUNDRMFAST</t>
  </si>
  <si>
    <t>Sun Tv Network Ltd</t>
  </si>
  <si>
    <t>SUNTV</t>
  </si>
  <si>
    <t>TV Channels &amp; Broadcasters</t>
  </si>
  <si>
    <t>Global Health Ltd</t>
  </si>
  <si>
    <t>MEDANTA</t>
  </si>
  <si>
    <t>Bayer Cropscience Ltd</t>
  </si>
  <si>
    <t>BAYERCROP</t>
  </si>
  <si>
    <t>Emami Ltd</t>
  </si>
  <si>
    <t>EMAMILTD</t>
  </si>
  <si>
    <t>Whirlpool of India Ltd</t>
  </si>
  <si>
    <t>WHIRLPOOL</t>
  </si>
  <si>
    <t>Motherson Sumi Wiring India Ltd</t>
  </si>
  <si>
    <t>MSUMI</t>
  </si>
  <si>
    <t>Authum Investment &amp; Infrastructure Ltd</t>
  </si>
  <si>
    <t>AIIL</t>
  </si>
  <si>
    <t>TVS Holdings Ltd</t>
  </si>
  <si>
    <t>TVSHLTD</t>
  </si>
  <si>
    <t>Himadri Speciality Chemical Ltd</t>
  </si>
  <si>
    <t>HSCL</t>
  </si>
  <si>
    <t>ICICI Securities Ltd</t>
  </si>
  <si>
    <t>ISEC</t>
  </si>
  <si>
    <t>Tata Chemicals Ltd</t>
  </si>
  <si>
    <t>TATACHEM</t>
  </si>
  <si>
    <t>Bandhan Bank Ltd</t>
  </si>
  <si>
    <t>BANDHANBNK</t>
  </si>
  <si>
    <t>Gillette India Ltd</t>
  </si>
  <si>
    <t>GILLETTE</t>
  </si>
  <si>
    <t>Delhivery Ltd</t>
  </si>
  <si>
    <t>DELHIVERY</t>
  </si>
  <si>
    <t>Inox Wind Ltd</t>
  </si>
  <si>
    <t>INOXWIND</t>
  </si>
  <si>
    <t>Gland Pharma Ltd</t>
  </si>
  <si>
    <t>GLAND</t>
  </si>
  <si>
    <t>ZF Commercial Vehicle Control Systems India Ltd</t>
  </si>
  <si>
    <t>ZFCVINDIA</t>
  </si>
  <si>
    <t>Hindustan Copper Ltd</t>
  </si>
  <si>
    <t>HINDCOPPER</t>
  </si>
  <si>
    <t>Mining - Copper</t>
  </si>
  <si>
    <t>Aegis Logistics Ltd</t>
  </si>
  <si>
    <t>AEGISLOG</t>
  </si>
  <si>
    <t>Carborundum Universal Ltd</t>
  </si>
  <si>
    <t>CARBORUNIV</t>
  </si>
  <si>
    <t>Dr. Lal PathLabs Ltd</t>
  </si>
  <si>
    <t>LALPATHLAB</t>
  </si>
  <si>
    <t>Emcure Pharmaceuticals Ltd</t>
  </si>
  <si>
    <t>EMCURE</t>
  </si>
  <si>
    <t>Poly Medicure Ltd</t>
  </si>
  <si>
    <t>POLYMED</t>
  </si>
  <si>
    <t>Health Care Equipment &amp; Supplies</t>
  </si>
  <si>
    <t>Mangalore Refinery and Petrochemicals Ltd</t>
  </si>
  <si>
    <t>MRPL</t>
  </si>
  <si>
    <t>Timken India Ltd</t>
  </si>
  <si>
    <t>TIMKEN</t>
  </si>
  <si>
    <t>Five-Star Business Finance Ltd</t>
  </si>
  <si>
    <t>FIVESTAR</t>
  </si>
  <si>
    <t>Angel One Ltd</t>
  </si>
  <si>
    <t>ANGELONE</t>
  </si>
  <si>
    <t>Crompton Greaves Consumer Electricals Ltd</t>
  </si>
  <si>
    <t>CROMPTON</t>
  </si>
  <si>
    <t>SKF India Ltd</t>
  </si>
  <si>
    <t>SKFINDIA</t>
  </si>
  <si>
    <t>Narayana Hrudayalaya Ltd</t>
  </si>
  <si>
    <t>NH</t>
  </si>
  <si>
    <t>Laurus Labs Ltd</t>
  </si>
  <si>
    <t>LAURUSLABS</t>
  </si>
  <si>
    <t>Sumitomo Chemical India Ltd</t>
  </si>
  <si>
    <t>SUMICHEM</t>
  </si>
  <si>
    <t>PNB Housing Finance Ltd</t>
  </si>
  <si>
    <t>PNBHOUSING</t>
  </si>
  <si>
    <t>Grindwell Norton Ltd</t>
  </si>
  <si>
    <t>GRINDWELL</t>
  </si>
  <si>
    <t>Pfizer Ltd</t>
  </si>
  <si>
    <t>PFIZER</t>
  </si>
  <si>
    <t>CESC Ltd</t>
  </si>
  <si>
    <t>CESC</t>
  </si>
  <si>
    <t>Ratnamani Metals and Tubes Ltd</t>
  </si>
  <si>
    <t>RATNAMANI</t>
  </si>
  <si>
    <t>Nuvama Wealth Management Ltd</t>
  </si>
  <si>
    <t>NUVAMA</t>
  </si>
  <si>
    <t>KEC International Ltd</t>
  </si>
  <si>
    <t>KEC</t>
  </si>
  <si>
    <t>NBCC (India) Ltd</t>
  </si>
  <si>
    <t>NBCC</t>
  </si>
  <si>
    <t>Hatsun Agro Product Ltd</t>
  </si>
  <si>
    <t>HATSUN</t>
  </si>
  <si>
    <t>Piramal Enterprises Ltd</t>
  </si>
  <si>
    <t>PEL</t>
  </si>
  <si>
    <t>Natco Pharma Ltd</t>
  </si>
  <si>
    <t>NATCOPHARM</t>
  </si>
  <si>
    <t>Poonawalla Fincorp Ltd</t>
  </si>
  <si>
    <t>POONAWALLA</t>
  </si>
  <si>
    <t>CPSE ETF</t>
  </si>
  <si>
    <t>CPSEETF</t>
  </si>
  <si>
    <t>Equity</t>
  </si>
  <si>
    <t>Firstsource Solutions Ltd</t>
  </si>
  <si>
    <t>FSL</t>
  </si>
  <si>
    <t>Outsourced services</t>
  </si>
  <si>
    <t>Amara Raja Energy &amp; Mobility Ltd</t>
  </si>
  <si>
    <t>ARE&amp;M</t>
  </si>
  <si>
    <t>EIH Ltd</t>
  </si>
  <si>
    <t>EIHOTEL</t>
  </si>
  <si>
    <t>Anant Raj Ltd</t>
  </si>
  <si>
    <t>ANANTRAJ</t>
  </si>
  <si>
    <t>Jyoti CNC Automation Ltd</t>
  </si>
  <si>
    <t>JYOTICNC</t>
  </si>
  <si>
    <t>Computer Hardware</t>
  </si>
  <si>
    <t>Kansai Nerolac Paints Ltd</t>
  </si>
  <si>
    <t>KANSAINER</t>
  </si>
  <si>
    <t>Aster DM Healthcare Ltd</t>
  </si>
  <si>
    <t>ASTERDM</t>
  </si>
  <si>
    <t>Shyam Metalics and Energy Ltd</t>
  </si>
  <si>
    <t>SHYAMMETL</t>
  </si>
  <si>
    <t>Tejas Networks Ltd</t>
  </si>
  <si>
    <t>TEJASNET</t>
  </si>
  <si>
    <t>Telecom Equipments</t>
  </si>
  <si>
    <t>Triveni Turbine Ltd</t>
  </si>
  <si>
    <t>TRITURBINE</t>
  </si>
  <si>
    <t>Gujarat State Petronet Ltd</t>
  </si>
  <si>
    <t>GSPL</t>
  </si>
  <si>
    <t>Atul Ltd</t>
  </si>
  <si>
    <t>ATUL</t>
  </si>
  <si>
    <t>Bikaji Foods International Ltd</t>
  </si>
  <si>
    <t>BIKAJI</t>
  </si>
  <si>
    <t>Computer Age Management Services Ltd</t>
  </si>
  <si>
    <t>CAMS</t>
  </si>
  <si>
    <t>Aditya Birla Sun Life Amc Ltd</t>
  </si>
  <si>
    <t>ABSLAMC</t>
  </si>
  <si>
    <t>Alembic Pharmaceuticals Ltd</t>
  </si>
  <si>
    <t>APLLTD</t>
  </si>
  <si>
    <t>Krishna Institute of Medical Sciences Ltd</t>
  </si>
  <si>
    <t>KIMS</t>
  </si>
  <si>
    <t>Amber Enterprises India Ltd</t>
  </si>
  <si>
    <t>AMBER</t>
  </si>
  <si>
    <t>Affle (India) Ltd</t>
  </si>
  <si>
    <t>AFFLE</t>
  </si>
  <si>
    <t>Advertising</t>
  </si>
  <si>
    <t>ITI Ltd</t>
  </si>
  <si>
    <t>ITI</t>
  </si>
  <si>
    <t>Castrol India Ltd</t>
  </si>
  <si>
    <t>CASTROLIND</t>
  </si>
  <si>
    <t>Nexus Select Trust</t>
  </si>
  <si>
    <t>NXST</t>
  </si>
  <si>
    <t>Ramco Cements Limited</t>
  </si>
  <si>
    <t>RAMCOCEM</t>
  </si>
  <si>
    <t>Mindspace Business Parks REIT</t>
  </si>
  <si>
    <t>MINDSPACE</t>
  </si>
  <si>
    <t>Vinati Organics Ltd</t>
  </si>
  <si>
    <t>VINATIORGA</t>
  </si>
  <si>
    <t>Cyient Ltd</t>
  </si>
  <si>
    <t>CYIENT</t>
  </si>
  <si>
    <t>Devyani International Ltd</t>
  </si>
  <si>
    <t>DEVYANI</t>
  </si>
  <si>
    <t>Kajaria Ceramics Ltd</t>
  </si>
  <si>
    <t>KAJARIACER</t>
  </si>
  <si>
    <t>Building Products - Ceramics</t>
  </si>
  <si>
    <t>Jupiter Wagons Ltd</t>
  </si>
  <si>
    <t>JWL</t>
  </si>
  <si>
    <t>Rail</t>
  </si>
  <si>
    <t>KIOCL Ltd</t>
  </si>
  <si>
    <t>KIOCL</t>
  </si>
  <si>
    <t>Signatureglobal (India) Ltd</t>
  </si>
  <si>
    <t>SIGNATURE</t>
  </si>
  <si>
    <t>Kalpataru Projects International Ltd</t>
  </si>
  <si>
    <t>KPIL</t>
  </si>
  <si>
    <t>Jindal SAW Ltd</t>
  </si>
  <si>
    <t>JINDALSAW</t>
  </si>
  <si>
    <t>Concord Biotech Ltd</t>
  </si>
  <si>
    <t>CONCORDBIO</t>
  </si>
  <si>
    <t>Elgi Equipments Ltd</t>
  </si>
  <si>
    <t>ELGIEQUIP</t>
  </si>
  <si>
    <t>PTC Industries Ltd</t>
  </si>
  <si>
    <t>PTCIL</t>
  </si>
  <si>
    <t>CIE Automotive India Ltd</t>
  </si>
  <si>
    <t>CIEINDIA</t>
  </si>
  <si>
    <t>Century Plyboards (India) Ltd</t>
  </si>
  <si>
    <t>CENTURYPLY</t>
  </si>
  <si>
    <t>Wood Products</t>
  </si>
  <si>
    <t>JBM Auto Ltd</t>
  </si>
  <si>
    <t>JBMA</t>
  </si>
  <si>
    <t>Chalet Hotels Ltd</t>
  </si>
  <si>
    <t>CHALET</t>
  </si>
  <si>
    <t>Relaxo Footwears Ltd</t>
  </si>
  <si>
    <t>RELAXO</t>
  </si>
  <si>
    <t>Bombay Burmah Trading Corporation</t>
  </si>
  <si>
    <t xml:space="preserve"> Ltd</t>
  </si>
  <si>
    <t>BBTC</t>
  </si>
  <si>
    <t>Chambal Fertilisers and Chemicals Ltd</t>
  </si>
  <si>
    <t>CHAMBLFERT</t>
  </si>
  <si>
    <t>Blue Dart Express Ltd</t>
  </si>
  <si>
    <t>BLUEDART</t>
  </si>
  <si>
    <t>Welspun Corp Ltd</t>
  </si>
  <si>
    <t>WELCORP</t>
  </si>
  <si>
    <t>Cello World Ltd</t>
  </si>
  <si>
    <t>CELLO</t>
  </si>
  <si>
    <t>Finolex Cables Ltd</t>
  </si>
  <si>
    <t>FINCABLES</t>
  </si>
  <si>
    <t>Ircon International Ltd</t>
  </si>
  <si>
    <t>IRCON</t>
  </si>
  <si>
    <t>Jai Balaji Industries Ltd</t>
  </si>
  <si>
    <t>JAIBALAJI</t>
  </si>
  <si>
    <t>Aadhar Housing Finance Ltd</t>
  </si>
  <si>
    <t>AADHARHFC</t>
  </si>
  <si>
    <t>V Guard Industries Ltd</t>
  </si>
  <si>
    <t>VGUARD</t>
  </si>
  <si>
    <t>Jyothy Labs Ltd</t>
  </si>
  <si>
    <t>JYOTHYLAB</t>
  </si>
  <si>
    <t>Astrazeneca Pharma India Ltd</t>
  </si>
  <si>
    <t>ASTRAZEN</t>
  </si>
  <si>
    <t>Great Eastern Shipping Company Ltd</t>
  </si>
  <si>
    <t>GESHIP</t>
  </si>
  <si>
    <t>Aarti Industries Ltd</t>
  </si>
  <si>
    <t>AARTIIND</t>
  </si>
  <si>
    <t>Neuland Laboratories Ltd</t>
  </si>
  <si>
    <t>NEULANDLAB</t>
  </si>
  <si>
    <t>Eris Lifesciences Ltd</t>
  </si>
  <si>
    <t>ERIS</t>
  </si>
  <si>
    <t>Finolex Industries Ltd</t>
  </si>
  <si>
    <t>FINPIPE</t>
  </si>
  <si>
    <t>Sobha Ltd</t>
  </si>
  <si>
    <t>SOBHA</t>
  </si>
  <si>
    <t>Bata India Ltd</t>
  </si>
  <si>
    <t>BATAINDIA</t>
  </si>
  <si>
    <t>Schneider Electric Infrastructure Ltd</t>
  </si>
  <si>
    <t>SCHNEIDER</t>
  </si>
  <si>
    <t>NCC Ltd</t>
  </si>
  <si>
    <t>NCC</t>
  </si>
  <si>
    <t>Reliance Power Ltd</t>
  </si>
  <si>
    <t>RPOWER</t>
  </si>
  <si>
    <t>Karur Vysya Bank Ltd</t>
  </si>
  <si>
    <t>KARURVYSYA</t>
  </si>
  <si>
    <t>Garden Reach Shipbuilders &amp; Engineers Ltd</t>
  </si>
  <si>
    <t>GRSE</t>
  </si>
  <si>
    <t>Newgen Software Technologies Ltd</t>
  </si>
  <si>
    <t>NEWGEN</t>
  </si>
  <si>
    <t>Techno Electric &amp; Engineering Company Ltd</t>
  </si>
  <si>
    <t>TECHNOE</t>
  </si>
  <si>
    <t>R R Kabel Ltd</t>
  </si>
  <si>
    <t>RRKABEL</t>
  </si>
  <si>
    <t>Tbo Tek Ltd</t>
  </si>
  <si>
    <t>TBOTEK</t>
  </si>
  <si>
    <t>Tour &amp; Travel Services</t>
  </si>
  <si>
    <t>Akzo Nobel India Ltd</t>
  </si>
  <si>
    <t>AKZOINDIA</t>
  </si>
  <si>
    <t>Aptus Value Housing Finance India Ltd</t>
  </si>
  <si>
    <t>APTUS</t>
  </si>
  <si>
    <t>IIFL Finance Ltd</t>
  </si>
  <si>
    <t>IIFL</t>
  </si>
  <si>
    <t>LMW Ltd</t>
  </si>
  <si>
    <t>LMW</t>
  </si>
  <si>
    <t>Jubilant Pharmova Ltd</t>
  </si>
  <si>
    <t>JUBLPHARMA</t>
  </si>
  <si>
    <t>Anand Rathi Wealth Ltd</t>
  </si>
  <si>
    <t>ANANDRATHI</t>
  </si>
  <si>
    <t>Asahi India Glass Ltd</t>
  </si>
  <si>
    <t>ASAHIINDIA</t>
  </si>
  <si>
    <t>Ramkrishna Forgings Ltd</t>
  </si>
  <si>
    <t>RKFORGE</t>
  </si>
  <si>
    <t>Navin Fluorine International Ltd</t>
  </si>
  <si>
    <t>NAVINFLUOR</t>
  </si>
  <si>
    <t>Wockhardt Ltd</t>
  </si>
  <si>
    <t>WOCKPHARMA</t>
  </si>
  <si>
    <t>HFCL Ltd</t>
  </si>
  <si>
    <t>HFCL</t>
  </si>
  <si>
    <t>Sarda Energy &amp; Minerals Ltd</t>
  </si>
  <si>
    <t>SARDAEN</t>
  </si>
  <si>
    <t>PCBL Ltd</t>
  </si>
  <si>
    <t>PCBL</t>
  </si>
  <si>
    <t>Sonata Software Ltd</t>
  </si>
  <si>
    <t>SONATSOFTW</t>
  </si>
  <si>
    <t>Kfin Technologies Ltd</t>
  </si>
  <si>
    <t>KFINTECH</t>
  </si>
  <si>
    <t>Indegene Ltd</t>
  </si>
  <si>
    <t>INDGN</t>
  </si>
  <si>
    <t>Indian Energy Exchange Ltd</t>
  </si>
  <si>
    <t>IEX</t>
  </si>
  <si>
    <t>Power Trading &amp; Consultancy</t>
  </si>
  <si>
    <t>Trident Ltd</t>
  </si>
  <si>
    <t>TRIDENT</t>
  </si>
  <si>
    <t>Clean Science and Technology Ltd</t>
  </si>
  <si>
    <t>CLEAN</t>
  </si>
  <si>
    <t>Birlasoft Ltd</t>
  </si>
  <si>
    <t>BSOFT</t>
  </si>
  <si>
    <t>CreditAccess Grameen Ltd</t>
  </si>
  <si>
    <t>CREDITACC</t>
  </si>
  <si>
    <t>Zensar Technologies Ltd</t>
  </si>
  <si>
    <t>ZENSARTECH</t>
  </si>
  <si>
    <t>BEML Ltd</t>
  </si>
  <si>
    <t>BEML</t>
  </si>
  <si>
    <t>Waaree Renewable Technologies Ltd</t>
  </si>
  <si>
    <t>WAAREERTL</t>
  </si>
  <si>
    <t>UTI S&amp;P BSE Sensex ETF</t>
  </si>
  <si>
    <t>UTISENSETF</t>
  </si>
  <si>
    <t>Titagarh Rail Systems Ltd</t>
  </si>
  <si>
    <t>TITAGARH</t>
  </si>
  <si>
    <t>DCM Shriram Ltd</t>
  </si>
  <si>
    <t>DCMSHRIRAM</t>
  </si>
  <si>
    <t>Doms Industries Ltd</t>
  </si>
  <si>
    <t>DOMS</t>
  </si>
  <si>
    <t>Office Supplies</t>
  </si>
  <si>
    <t>Bls International Services Ltd</t>
  </si>
  <si>
    <t>BLS</t>
  </si>
  <si>
    <t>Zen Technologies Ltd</t>
  </si>
  <si>
    <t>ZENTEC</t>
  </si>
  <si>
    <t>Capri Global Capital Ltd</t>
  </si>
  <si>
    <t>CGCL</t>
  </si>
  <si>
    <t>Mahanagar Gas Ltd</t>
  </si>
  <si>
    <t>MGL</t>
  </si>
  <si>
    <t>PG Electroplast Ltd</t>
  </si>
  <si>
    <t>PGEL</t>
  </si>
  <si>
    <t>Kirloskar Oil Engines Ltd</t>
  </si>
  <si>
    <t>KIRLOSENG</t>
  </si>
  <si>
    <t>Sanofi India Ltd</t>
  </si>
  <si>
    <t>SANOFI</t>
  </si>
  <si>
    <t>G R Infraprojects Ltd</t>
  </si>
  <si>
    <t>GRINFRA</t>
  </si>
  <si>
    <t>UTI Asset Management Company Ltd</t>
  </si>
  <si>
    <t>UTIAMC</t>
  </si>
  <si>
    <t>PVR INOX Ltd</t>
  </si>
  <si>
    <t>PVRINOX</t>
  </si>
  <si>
    <t>Theatres</t>
  </si>
  <si>
    <t>Indiamart Intermesh Ltd</t>
  </si>
  <si>
    <t>INDIAMART</t>
  </si>
  <si>
    <t>Swan Energy Ltd</t>
  </si>
  <si>
    <t>SWANENERGY</t>
  </si>
  <si>
    <t>Action Construction Equipment Ltd</t>
  </si>
  <si>
    <t>ACE</t>
  </si>
  <si>
    <t>Heavy Machinery</t>
  </si>
  <si>
    <t>HBL Power Systems Ltd</t>
  </si>
  <si>
    <t>HBLPOWER</t>
  </si>
  <si>
    <t>KSB Ltd</t>
  </si>
  <si>
    <t>KSB</t>
  </si>
  <si>
    <t>Rainbow Children's Medicare Ltd</t>
  </si>
  <si>
    <t>RAINBOW</t>
  </si>
  <si>
    <t>Supreme Petrochem Ltd</t>
  </si>
  <si>
    <t>SPLPETRO</t>
  </si>
  <si>
    <t>Deepak Fertilisers and Petrochemicals Corp Ltd</t>
  </si>
  <si>
    <t>DEEPAKFERT</t>
  </si>
  <si>
    <t>Fine Organic Industries Ltd</t>
  </si>
  <si>
    <t>FINEORG</t>
  </si>
  <si>
    <t>Godrej Agrovet Ltd</t>
  </si>
  <si>
    <t>GODREJAGRO</t>
  </si>
  <si>
    <t>Agro Products</t>
  </si>
  <si>
    <t>Netweb Technologies India Ltd</t>
  </si>
  <si>
    <t>NETWEB</t>
  </si>
  <si>
    <t>Welspun Living Ltd</t>
  </si>
  <si>
    <t>WELSPUNLIV</t>
  </si>
  <si>
    <t>Strides Pharma Science Ltd</t>
  </si>
  <si>
    <t>STAR</t>
  </si>
  <si>
    <t>Caplin Point Laboratories Ltd</t>
  </si>
  <si>
    <t>CAPLIPOINT</t>
  </si>
  <si>
    <t>Gravita India Ltd</t>
  </si>
  <si>
    <t>GRAVITA</t>
  </si>
  <si>
    <t>Metals - Lead</t>
  </si>
  <si>
    <t>Tata Teleservices (Maharashtra) Ltd</t>
  </si>
  <si>
    <t>TTML</t>
  </si>
  <si>
    <t>E I D-Parry (India) Ltd</t>
  </si>
  <si>
    <t>EIDPARRY</t>
  </si>
  <si>
    <t>Sugar</t>
  </si>
  <si>
    <t>Ingersoll-Rand (India) Ltd</t>
  </si>
  <si>
    <t>INGERRAND</t>
  </si>
  <si>
    <t>Raymond Lifestyle Ltd</t>
  </si>
  <si>
    <t>RAYMONDLSL</t>
  </si>
  <si>
    <t>RITES Ltd</t>
  </si>
  <si>
    <t>RITES</t>
  </si>
  <si>
    <t>Akums Drugs and Pharmaceuticals Ltd</t>
  </si>
  <si>
    <t>AKUMS</t>
  </si>
  <si>
    <t>IFCI Ltd</t>
  </si>
  <si>
    <t>IFCI</t>
  </si>
  <si>
    <t>Aavas Financiers Ltd</t>
  </si>
  <si>
    <t>AAVAS</t>
  </si>
  <si>
    <t>Inox Wind Energy Ltd</t>
  </si>
  <si>
    <t>IWEL</t>
  </si>
  <si>
    <t>Olectra Greentech Ltd</t>
  </si>
  <si>
    <t>OLECTRA</t>
  </si>
  <si>
    <t>Granules India Ltd</t>
  </si>
  <si>
    <t>GRANULES</t>
  </si>
  <si>
    <t>Praj Industries Ltd</t>
  </si>
  <si>
    <t>PRAJIND</t>
  </si>
  <si>
    <t>Sterling and Wilson Renewable Energy Ltd</t>
  </si>
  <si>
    <t>SWSOLAR</t>
  </si>
  <si>
    <t>eClerx Services Limited</t>
  </si>
  <si>
    <t>ECLERX</t>
  </si>
  <si>
    <t>Honasa Consumer Ltd</t>
  </si>
  <si>
    <t>HONASA</t>
  </si>
  <si>
    <t>Nava Limited</t>
  </si>
  <si>
    <t>NAVA</t>
  </si>
  <si>
    <t>Kirloskar Brothers Ltd</t>
  </si>
  <si>
    <t>KIRLOSBROS</t>
  </si>
  <si>
    <t>Cube Highways Trust</t>
  </si>
  <si>
    <t>CUBEINVIT</t>
  </si>
  <si>
    <t>Roads</t>
  </si>
  <si>
    <t>JM Financial Ltd</t>
  </si>
  <si>
    <t>JMFINANCIL</t>
  </si>
  <si>
    <t>NMDC Steel Ltd</t>
  </si>
  <si>
    <t>NSLNISP</t>
  </si>
  <si>
    <t>Railtel Corporation of India Ltd</t>
  </si>
  <si>
    <t>RAILTEL</t>
  </si>
  <si>
    <t>Communication &amp; Networking</t>
  </si>
  <si>
    <t>City Union Bank Ltd</t>
  </si>
  <si>
    <t>CUB</t>
  </si>
  <si>
    <t>Redington Ltd</t>
  </si>
  <si>
    <t>REDINGTON</t>
  </si>
  <si>
    <t>Technology Hardware</t>
  </si>
  <si>
    <t>Transformers and Rectifiers (India) Ltd</t>
  </si>
  <si>
    <t>TARIL</t>
  </si>
  <si>
    <t>Craftsman Automation Ltd</t>
  </si>
  <si>
    <t>CRAFTSMAN</t>
  </si>
  <si>
    <t>Maharashtra Scooters Ltd</t>
  </si>
  <si>
    <t>MAHSCOOTER</t>
  </si>
  <si>
    <t>Vardhman Textiles Ltd</t>
  </si>
  <si>
    <t>VTL</t>
  </si>
  <si>
    <t>Voltamp Transformers Ltd</t>
  </si>
  <si>
    <t>VOLTAMP</t>
  </si>
  <si>
    <t>Manappuram Finance Ltd</t>
  </si>
  <si>
    <t>MANAPPURAM</t>
  </si>
  <si>
    <t>Aditya Birla Capital Ltd</t>
  </si>
  <si>
    <t>ABCAPITAL</t>
  </si>
  <si>
    <t>Jaiprakash Power Ventures Ltd</t>
  </si>
  <si>
    <t>JPPOWER</t>
  </si>
  <si>
    <t>Balrampur Chini Mills Ltd</t>
  </si>
  <si>
    <t>BALRAMCHIN</t>
  </si>
  <si>
    <t>LT Foods Ltd</t>
  </si>
  <si>
    <t>LTFOODS</t>
  </si>
  <si>
    <t>Elecon Engineering Company Ltd</t>
  </si>
  <si>
    <t>ELECON</t>
  </si>
  <si>
    <t>Data Patterns (India) Ltd</t>
  </si>
  <si>
    <t>DATAPATTNS</t>
  </si>
  <si>
    <t>Westlife Foodworld Ltd</t>
  </si>
  <si>
    <t>WESTLIFE</t>
  </si>
  <si>
    <t>Marksans Pharma Ltd</t>
  </si>
  <si>
    <t>MARKSANS</t>
  </si>
  <si>
    <t>RedTape</t>
  </si>
  <si>
    <t>REDTAPE</t>
  </si>
  <si>
    <t>Tega Industries Ltd</t>
  </si>
  <si>
    <t>TEGA</t>
  </si>
  <si>
    <t>Genus Power Infrastructures Ltd</t>
  </si>
  <si>
    <t>GENUSPOWER</t>
  </si>
  <si>
    <t>Nuvoco Vistas Corporation Ltd</t>
  </si>
  <si>
    <t>NUVOCO</t>
  </si>
  <si>
    <t>Usha Martin Ltd</t>
  </si>
  <si>
    <t>USHAMART</t>
  </si>
  <si>
    <t>RHI Magnesita India Ltd</t>
  </si>
  <si>
    <t>RHIM</t>
  </si>
  <si>
    <t>Godawari Power and Ispat Ltd</t>
  </si>
  <si>
    <t>GPIL</t>
  </si>
  <si>
    <t>Powergrid Infrastructure Investment Trust</t>
  </si>
  <si>
    <t>PGINVIT</t>
  </si>
  <si>
    <t>Happiest Minds Technologies Ltd</t>
  </si>
  <si>
    <t>HAPPSTMNDS</t>
  </si>
  <si>
    <t>Glenmark Life Sciences Ltd</t>
  </si>
  <si>
    <t>GLS</t>
  </si>
  <si>
    <t>Zee Entertainment Enterprises Ltd</t>
  </si>
  <si>
    <t>ZEEL</t>
  </si>
  <si>
    <t>Zydus Wellness Ltd</t>
  </si>
  <si>
    <t>ZYDUSWELL</t>
  </si>
  <si>
    <t>TTK Prestige Ltd</t>
  </si>
  <si>
    <t>TTKPRESTIG</t>
  </si>
  <si>
    <t>Can Fin Homes Ltd</t>
  </si>
  <si>
    <t>CANFINHOME</t>
  </si>
  <si>
    <t>Minda Corporation Ltd</t>
  </si>
  <si>
    <t>MINDACORP</t>
  </si>
  <si>
    <t>Bengal &amp; Assam Company Ltd</t>
  </si>
  <si>
    <t>BENGALASM</t>
  </si>
  <si>
    <t>CEAT Ltd</t>
  </si>
  <si>
    <t>CEATLTD</t>
  </si>
  <si>
    <t>MMTC Ltd</t>
  </si>
  <si>
    <t>MMTC</t>
  </si>
  <si>
    <t>Symphony Ltd</t>
  </si>
  <si>
    <t>SYMPHONY</t>
  </si>
  <si>
    <t>India Cements Ltd</t>
  </si>
  <si>
    <t>INDIACEM</t>
  </si>
  <si>
    <t>Reliance Infrastructure Ltd</t>
  </si>
  <si>
    <t>RELINFRA</t>
  </si>
  <si>
    <t>Sanofi Consumer Healthcare India Ltd</t>
  </si>
  <si>
    <t>SANOFICONR</t>
  </si>
  <si>
    <t>Gujarat Mineral Development Corporation Ltd</t>
  </si>
  <si>
    <t>GMDCLTD</t>
  </si>
  <si>
    <t>IIFL Securities Ltd</t>
  </si>
  <si>
    <t>IIFLSEC</t>
  </si>
  <si>
    <t>Vesuvius India Ltd</t>
  </si>
  <si>
    <t>VESUVIUS</t>
  </si>
  <si>
    <t>Safari Industries (India) Ltd</t>
  </si>
  <si>
    <t>SAFARI</t>
  </si>
  <si>
    <t>Metropolis Healthcare Ltd</t>
  </si>
  <si>
    <t>METROPOLIS</t>
  </si>
  <si>
    <t>Jammu and Kashmir Bank Ltd</t>
  </si>
  <si>
    <t>J&amp;KBANK</t>
  </si>
  <si>
    <t>Bharat 22 ETF</t>
  </si>
  <si>
    <t>ICICIB22</t>
  </si>
  <si>
    <t>Nippon India ETF Nifty Bank BeES</t>
  </si>
  <si>
    <t>BANKBEES</t>
  </si>
  <si>
    <t>Prudent Corporate Advisory Services Ltd</t>
  </si>
  <si>
    <t>PRUDENT</t>
  </si>
  <si>
    <t>JSW Holdings Ltd</t>
  </si>
  <si>
    <t>JSWHL</t>
  </si>
  <si>
    <t>Intellect Design Arena Ltd</t>
  </si>
  <si>
    <t>INTELLECT</t>
  </si>
  <si>
    <t>Electrosteel Castings Ltd</t>
  </si>
  <si>
    <t>ELECTCAST</t>
  </si>
  <si>
    <t>Chennai Petroleum Corporation Ltd</t>
  </si>
  <si>
    <t>CHENNPETRO</t>
  </si>
  <si>
    <t>CE Info Systems Ltd</t>
  </si>
  <si>
    <t>MAPMYINDIA</t>
  </si>
  <si>
    <t>Aether Industries Ltd</t>
  </si>
  <si>
    <t>AETHER</t>
  </si>
  <si>
    <t>Mrs. Bectors Food Specialities Ltd</t>
  </si>
  <si>
    <t>BECTORFOOD</t>
  </si>
  <si>
    <t>Raymond Ltd</t>
  </si>
  <si>
    <t>RAYMOND</t>
  </si>
  <si>
    <t>Jubilant Ingrevia Ltd</t>
  </si>
  <si>
    <t>JUBLINGREA</t>
  </si>
  <si>
    <t>Sapphire Foods India Ltd</t>
  </si>
  <si>
    <t>SAPPHIRE</t>
  </si>
  <si>
    <t>ELANTAS Beck India Ltd</t>
  </si>
  <si>
    <t>ELANTAS</t>
  </si>
  <si>
    <t>Alok Industries Ltd</t>
  </si>
  <si>
    <t>ALOKINDS</t>
  </si>
  <si>
    <t>JK Tyre &amp; Industries Ltd</t>
  </si>
  <si>
    <t>JKTYRE</t>
  </si>
  <si>
    <t>Galaxy Surfactants Ltd</t>
  </si>
  <si>
    <t>GALAXYSURF</t>
  </si>
  <si>
    <t>Alkyl Amines Chemicals Ltd</t>
  </si>
  <si>
    <t>ALKYLAMINE</t>
  </si>
  <si>
    <t>Tips Music Ltd</t>
  </si>
  <si>
    <t>TIPSMUSIC</t>
  </si>
  <si>
    <t>Movies &amp; TV Serials</t>
  </si>
  <si>
    <t>Quess Corp Ltd</t>
  </si>
  <si>
    <t>QUESS</t>
  </si>
  <si>
    <t>Employment Services</t>
  </si>
  <si>
    <t>Happy Forgings Ltd</t>
  </si>
  <si>
    <t>HAPPYFORGE</t>
  </si>
  <si>
    <t>Auto, Truck &amp; Motorcycle Parts</t>
  </si>
  <si>
    <t>KPI Green Energy Ltd</t>
  </si>
  <si>
    <t>KPIGREEN</t>
  </si>
  <si>
    <t>INOX India Ltd</t>
  </si>
  <si>
    <t>INOXINDIA</t>
  </si>
  <si>
    <t>Sea-Borne Tankers</t>
  </si>
  <si>
    <t>Sammaan Capital Ltd</t>
  </si>
  <si>
    <t>SAMMAANCAP</t>
  </si>
  <si>
    <t>RBL Bank Ltd</t>
  </si>
  <si>
    <t>RBLBANK</t>
  </si>
  <si>
    <t>Home First Finance Company India Ltd</t>
  </si>
  <si>
    <t>HOMEFIRST</t>
  </si>
  <si>
    <t>Va Tech Wabag Ltd</t>
  </si>
  <si>
    <t>WABAG</t>
  </si>
  <si>
    <t>Water Management</t>
  </si>
  <si>
    <t>Tanla Platforms Ltd</t>
  </si>
  <si>
    <t>TANLA</t>
  </si>
  <si>
    <t>Engineers India Ltd</t>
  </si>
  <si>
    <t>ENGINERSIN</t>
  </si>
  <si>
    <t>Bajaj Electricals Ltd</t>
  </si>
  <si>
    <t>BAJAJELEC</t>
  </si>
  <si>
    <t>Brookfield India Real Estate Trust</t>
  </si>
  <si>
    <t>BIRET</t>
  </si>
  <si>
    <t>Graphite India Ltd</t>
  </si>
  <si>
    <t>GRAPHITE</t>
  </si>
  <si>
    <t>Prism Johnson Ltd</t>
  </si>
  <si>
    <t>PRSMJOHNSN</t>
  </si>
  <si>
    <t>India Grid Trust</t>
  </si>
  <si>
    <t>INDIGRID</t>
  </si>
  <si>
    <t>Edelweiss Financial Services Ltd</t>
  </si>
  <si>
    <t>EDELWEISS</t>
  </si>
  <si>
    <t>Kirloskar Pneumatic Company Ltd</t>
  </si>
  <si>
    <t>KIRLPNU</t>
  </si>
  <si>
    <t>Kirloskar Ferrous Industries Ltd</t>
  </si>
  <si>
    <t>KIRLFER</t>
  </si>
  <si>
    <t>Route Mobile Ltd</t>
  </si>
  <si>
    <t>ROUTE</t>
  </si>
  <si>
    <t>P N Gadgil Jewellers Ltd</t>
  </si>
  <si>
    <t>PNGJL</t>
  </si>
  <si>
    <t>shipping corporation of India Ltd</t>
  </si>
  <si>
    <t>SCI</t>
  </si>
  <si>
    <t>Eureka Forbes Ltd</t>
  </si>
  <si>
    <t>EUREKAFORB</t>
  </si>
  <si>
    <t>Household Appliances</t>
  </si>
  <si>
    <t>CMS Info Systems Ltd</t>
  </si>
  <si>
    <t>CMSINFO</t>
  </si>
  <si>
    <t>Senco Gold Ltd</t>
  </si>
  <si>
    <t>SENCO</t>
  </si>
  <si>
    <t>ESAB India Ltd</t>
  </si>
  <si>
    <t>ESABINDIA</t>
  </si>
  <si>
    <t>Saregama India Ltd</t>
  </si>
  <si>
    <t>SAREGAMA</t>
  </si>
  <si>
    <t>Vijaya Diagnostic Centre Ltd</t>
  </si>
  <si>
    <t>VIJAYA</t>
  </si>
  <si>
    <t>Isgec Heavy Engineering Ltd</t>
  </si>
  <si>
    <t>ISGEC</t>
  </si>
  <si>
    <t>Sansera Engineering Ltd</t>
  </si>
  <si>
    <t>SANSERA</t>
  </si>
  <si>
    <t>Gujarat Pipavav Port Ltd</t>
  </si>
  <si>
    <t>GPPL</t>
  </si>
  <si>
    <t>ITD Cementation India Ltd</t>
  </si>
  <si>
    <t>ITDCEM</t>
  </si>
  <si>
    <t>Just Dial Ltd</t>
  </si>
  <si>
    <t>JUSTDIAL</t>
  </si>
  <si>
    <t>Latent View Analytics Ltd</t>
  </si>
  <si>
    <t>LATENTVIEW</t>
  </si>
  <si>
    <t>JK Lakshmi Cement Ltd</t>
  </si>
  <si>
    <t>JKLAKSHMI</t>
  </si>
  <si>
    <t>Choice International Ltd</t>
  </si>
  <si>
    <t>CHOICEIN</t>
  </si>
  <si>
    <t>Lemon Tree Hotels Ltd</t>
  </si>
  <si>
    <t>LEMONTREE</t>
  </si>
  <si>
    <t>Puravankara Ltd</t>
  </si>
  <si>
    <t>PURVA</t>
  </si>
  <si>
    <t>Time Technoplast Ltd</t>
  </si>
  <si>
    <t>TIMETECHNO</t>
  </si>
  <si>
    <t>Cera Sanitaryware Ltd</t>
  </si>
  <si>
    <t>CERA</t>
  </si>
  <si>
    <t>Sheela Foam Ltd</t>
  </si>
  <si>
    <t>SFL</t>
  </si>
  <si>
    <t>Home Furnishing</t>
  </si>
  <si>
    <t>Jupiter Life Line Hospitals Ltd</t>
  </si>
  <si>
    <t>JLHL</t>
  </si>
  <si>
    <t>Max Estates Ltd</t>
  </si>
  <si>
    <t>MAXESTATES</t>
  </si>
  <si>
    <t>National Standard (India) Ltd</t>
  </si>
  <si>
    <t>NATIONSTD</t>
  </si>
  <si>
    <t>Gujarat Narmada Valley Fertilizers &amp; Chemicals Ltd</t>
  </si>
  <si>
    <t>GNFC</t>
  </si>
  <si>
    <t>Power Mech Projects Ltd</t>
  </si>
  <si>
    <t>POWERMECH</t>
  </si>
  <si>
    <t>Campus Activewear Ltd</t>
  </si>
  <si>
    <t>CAMPUS</t>
  </si>
  <si>
    <t>Rattanindia Enterprises Ltd</t>
  </si>
  <si>
    <t>RTNINDIA</t>
  </si>
  <si>
    <t>Kotak Nifty Bank ETF</t>
  </si>
  <si>
    <t>BANKNIFTY1</t>
  </si>
  <si>
    <t>Birla Corporation Ltd</t>
  </si>
  <si>
    <t>BIRLACORPN</t>
  </si>
  <si>
    <t>Keystone Realtors Ltd</t>
  </si>
  <si>
    <t>RUSTOMJEE</t>
  </si>
  <si>
    <t>V-mart Retail Ltd</t>
  </si>
  <si>
    <t>VMART</t>
  </si>
  <si>
    <t>LS Industries Ltd</t>
  </si>
  <si>
    <t>LSIND</t>
  </si>
  <si>
    <t>Triveni Engineering and Industries Ltd</t>
  </si>
  <si>
    <t>TRIVENI</t>
  </si>
  <si>
    <t>Thomas Cook (India) Ltd</t>
  </si>
  <si>
    <t>THOMASCOOK</t>
  </si>
  <si>
    <t>Valor Estate Ltd</t>
  </si>
  <si>
    <t>DBREALTY</t>
  </si>
  <si>
    <t>Shriram Pistons &amp; Rings Ltd</t>
  </si>
  <si>
    <t>SHRIPISTON</t>
  </si>
  <si>
    <t>HG Infra Engineering Ltd</t>
  </si>
  <si>
    <t>HGINFRA</t>
  </si>
  <si>
    <t>Shakti Pumps (India) Ltd</t>
  </si>
  <si>
    <t>SHAKTIPUMP</t>
  </si>
  <si>
    <t>SBFC Finance Ltd</t>
  </si>
  <si>
    <t>SBFC</t>
  </si>
  <si>
    <t>Shree Renuka Sugars Ltd</t>
  </si>
  <si>
    <t>RENUKA</t>
  </si>
  <si>
    <t>Aurionpro Solutions Ltd</t>
  </si>
  <si>
    <t>AURIONPRO</t>
  </si>
  <si>
    <t>CCL Products (India) Ltd</t>
  </si>
  <si>
    <t>CCL</t>
  </si>
  <si>
    <t>F D C Ltd</t>
  </si>
  <si>
    <t>FDC</t>
  </si>
  <si>
    <t>Allied Blenders and Distillers Ltd</t>
  </si>
  <si>
    <t>ABDL</t>
  </si>
  <si>
    <t>SBI Nifty 50 ETF</t>
  </si>
  <si>
    <t>SETFNIF50</t>
  </si>
  <si>
    <t>BHARAT Bond ETF-April 2023-Growth</t>
  </si>
  <si>
    <t>EBBETF0423</t>
  </si>
  <si>
    <t>Debt</t>
  </si>
  <si>
    <t>Rategain Travel Technologies Ltd</t>
  </si>
  <si>
    <t>RATEGAIN</t>
  </si>
  <si>
    <t>Azad Engineering Ltd</t>
  </si>
  <si>
    <t>AZAD</t>
  </si>
  <si>
    <t>Religare Enterprises Ltd</t>
  </si>
  <si>
    <t>RELIGARE</t>
  </si>
  <si>
    <t>Lloyds Engineering Works Ltd</t>
  </si>
  <si>
    <t>LLOYDSENGG</t>
  </si>
  <si>
    <t>Procter &amp; Gamble Health Ltd</t>
  </si>
  <si>
    <t>PGHL</t>
  </si>
  <si>
    <t>Ganesh Housing Corp Ltd</t>
  </si>
  <si>
    <t>GANESHHOUC</t>
  </si>
  <si>
    <t>Garware Hi-Tech Films Ltd</t>
  </si>
  <si>
    <t>GRWRHITECH</t>
  </si>
  <si>
    <t>Epigral Ltd</t>
  </si>
  <si>
    <t>EPIGRAL</t>
  </si>
  <si>
    <t>IFB Industries Ltd</t>
  </si>
  <si>
    <t>IFBIND</t>
  </si>
  <si>
    <t>GMR Power and Urban Infra Ltd</t>
  </si>
  <si>
    <t>GMRP&amp;UI</t>
  </si>
  <si>
    <t>Rashtriya Chemicals and Fertilizers Ltd</t>
  </si>
  <si>
    <t>RCF</t>
  </si>
  <si>
    <t>Diamond Power Infrastructure Ltd</t>
  </si>
  <si>
    <t>DIACABS</t>
  </si>
  <si>
    <t>Blue Jet Healthcare Ltd</t>
  </si>
  <si>
    <t>BLUEJET</t>
  </si>
  <si>
    <t>Force Motors Ltd</t>
  </si>
  <si>
    <t>FORCEMOT</t>
  </si>
  <si>
    <t>HMT Ltd</t>
  </si>
  <si>
    <t>HMT</t>
  </si>
  <si>
    <t>Arvind Ltd</t>
  </si>
  <si>
    <t>ARVIND</t>
  </si>
  <si>
    <t>Mastek Ltd</t>
  </si>
  <si>
    <t>MASTEK</t>
  </si>
  <si>
    <t>EPL Ltd</t>
  </si>
  <si>
    <t>EPL</t>
  </si>
  <si>
    <t>Packaging</t>
  </si>
  <si>
    <t>Gallantt Ispat Ltd</t>
  </si>
  <si>
    <t>GALLANTT</t>
  </si>
  <si>
    <t>ASK Automotive Ltd</t>
  </si>
  <si>
    <t>ASKAUTOLTD</t>
  </si>
  <si>
    <t>Network18 Media &amp; Investments Ltd</t>
  </si>
  <si>
    <t>NETWORK18</t>
  </si>
  <si>
    <t>HEG Ltd</t>
  </si>
  <si>
    <t>HEG</t>
  </si>
  <si>
    <t>PNC Infratech Ltd</t>
  </si>
  <si>
    <t>PNCINFRA</t>
  </si>
  <si>
    <t>Kama Holdings Ltd</t>
  </si>
  <si>
    <t>KAMAHOLD</t>
  </si>
  <si>
    <t>Transport Corporation of India Ltd</t>
  </si>
  <si>
    <t>TCI</t>
  </si>
  <si>
    <t>Equitas Small Finance Bank Ltd</t>
  </si>
  <si>
    <t>EQUITASBNK</t>
  </si>
  <si>
    <t>Texmaco Rail &amp; Engineering Ltd</t>
  </si>
  <si>
    <t>TEXRAIL</t>
  </si>
  <si>
    <t>Star Cement Ltd</t>
  </si>
  <si>
    <t>STARCEMENT</t>
  </si>
  <si>
    <t>Varroc Engineering Ltd</t>
  </si>
  <si>
    <t>VARROC</t>
  </si>
  <si>
    <t>MedPlus Health Services Ltd</t>
  </si>
  <si>
    <t>MEDPLUS</t>
  </si>
  <si>
    <t>KNR Constructions Ltd</t>
  </si>
  <si>
    <t>KNRCON</t>
  </si>
  <si>
    <t>Sunteck Realty Ltd</t>
  </si>
  <si>
    <t>SUNTECK</t>
  </si>
  <si>
    <t>Ion Exchange (India) Ltd</t>
  </si>
  <si>
    <t>IONEXCHANG</t>
  </si>
  <si>
    <t>Environmental Services</t>
  </si>
  <si>
    <t>TVS Supply Chain Solutions Ltd</t>
  </si>
  <si>
    <t>TVSSCS</t>
  </si>
  <si>
    <t>Gujarat State Fertilizers &amp; Chemicals Ltd</t>
  </si>
  <si>
    <t>GSFC</t>
  </si>
  <si>
    <t>Mahindra Lifespace Developers Ltd</t>
  </si>
  <si>
    <t>MAHLIFE</t>
  </si>
  <si>
    <t>Shilpa Medicare Ltd</t>
  </si>
  <si>
    <t>SHILPAMED</t>
  </si>
  <si>
    <t>Karnataka Bank Ltd</t>
  </si>
  <si>
    <t>KTKBANK</t>
  </si>
  <si>
    <t>Maharashtra Seamless Ltd</t>
  </si>
  <si>
    <t>MAHSEAMLES</t>
  </si>
  <si>
    <t>Indigo Paints Ltd</t>
  </si>
  <si>
    <t>INDIGOPNTS</t>
  </si>
  <si>
    <t>Balu Forge Industries Ltd</t>
  </si>
  <si>
    <t>BALUFORGE</t>
  </si>
  <si>
    <t>Garware Technical Fibres Ltd</t>
  </si>
  <si>
    <t>GARFIBRES</t>
  </si>
  <si>
    <t>Dodla Dairy Ltd</t>
  </si>
  <si>
    <t>DODLA</t>
  </si>
  <si>
    <t>Anupam Rasayan India Ltd</t>
  </si>
  <si>
    <t>ANURAS</t>
  </si>
  <si>
    <t>Black Box Ltd</t>
  </si>
  <si>
    <t>BBOX</t>
  </si>
  <si>
    <t>Avanti Feeds Ltd</t>
  </si>
  <si>
    <t>AVANTIFEED</t>
  </si>
  <si>
    <t>JK Paper Ltd</t>
  </si>
  <si>
    <t>JKPAPER</t>
  </si>
  <si>
    <t>Paper Products</t>
  </si>
  <si>
    <t>Arvind Fashions Ltd</t>
  </si>
  <si>
    <t>ARVINDFASN</t>
  </si>
  <si>
    <t>Archean Chemical Industries Ltd</t>
  </si>
  <si>
    <t>ACI</t>
  </si>
  <si>
    <t>Mahindra Holidays and Resorts India Ltd</t>
  </si>
  <si>
    <t>MHRIL</t>
  </si>
  <si>
    <t>Juniper Hotels Ltd</t>
  </si>
  <si>
    <t>JUNIPER</t>
  </si>
  <si>
    <t>eMudhra Ltd</t>
  </si>
  <si>
    <t>EMUDHRA</t>
  </si>
  <si>
    <t>Infibeam Avenues Ltd</t>
  </si>
  <si>
    <t>INFIBEAM</t>
  </si>
  <si>
    <t>Spicejet Ltd</t>
  </si>
  <si>
    <t>SPICEJET</t>
  </si>
  <si>
    <t>Pilani Investment And Industries Corporation Ltd</t>
  </si>
  <si>
    <t>PILANIINVS</t>
  </si>
  <si>
    <t>Ujaas Energy Ltd</t>
  </si>
  <si>
    <t>UEL</t>
  </si>
  <si>
    <t>Shoppers Stop Ltd</t>
  </si>
  <si>
    <t>SHOPERSTOP</t>
  </si>
  <si>
    <t>Insolation Energy Ltd</t>
  </si>
  <si>
    <t>INA</t>
  </si>
  <si>
    <t>Semiconductors</t>
  </si>
  <si>
    <t>Bharat Global Developers Ltd</t>
  </si>
  <si>
    <t>BGDL</t>
  </si>
  <si>
    <t>Computer &amp; Electronics Retail</t>
  </si>
  <si>
    <t>Protean eGov Technologies Ltd</t>
  </si>
  <si>
    <t>PROTEAN</t>
  </si>
  <si>
    <t>IT Consulting &amp; Other Services</t>
  </si>
  <si>
    <t>India Shelter Finance Corporation Ltd</t>
  </si>
  <si>
    <t>INDIASHLTR</t>
  </si>
  <si>
    <t>Indo Count Industries Ltd</t>
  </si>
  <si>
    <t>ICIL</t>
  </si>
  <si>
    <t>Electronics Mart India Ltd</t>
  </si>
  <si>
    <t>EMIL</t>
  </si>
  <si>
    <t>RattanIndia Power Ltd</t>
  </si>
  <si>
    <t>RTNPOWER</t>
  </si>
  <si>
    <t>Rajesh Exports Ltd</t>
  </si>
  <si>
    <t>RAJESHEXPO</t>
  </si>
  <si>
    <t>Responsive Industries Ltd</t>
  </si>
  <si>
    <t>RESPONIND</t>
  </si>
  <si>
    <t>Building Products - Granite</t>
  </si>
  <si>
    <t>Paradeep Phosphates Ltd</t>
  </si>
  <si>
    <t>PARADEEP</t>
  </si>
  <si>
    <t>Chemplast Sanmar Ltd</t>
  </si>
  <si>
    <t>CHEMPLASTS</t>
  </si>
  <si>
    <t>Sundaram Finance Holdings Ltd</t>
  </si>
  <si>
    <t>SUNDARMHLD</t>
  </si>
  <si>
    <t>Orient Cement Ltd</t>
  </si>
  <si>
    <t>ORIENTCEM</t>
  </si>
  <si>
    <t>Astra Microwave Products Ltd</t>
  </si>
  <si>
    <t>ASTRAMICRO</t>
  </si>
  <si>
    <t>Ujjivan Small Finance Bank Ltd</t>
  </si>
  <si>
    <t>UJJIVANSFB</t>
  </si>
  <si>
    <t>Ahluwalia Contracts (India) Ltd</t>
  </si>
  <si>
    <t>AHLUCONT</t>
  </si>
  <si>
    <t>Equinox India Developments Ltd</t>
  </si>
  <si>
    <t>EMBDL</t>
  </si>
  <si>
    <t>Dilip Buildcon Ltd</t>
  </si>
  <si>
    <t>DBL</t>
  </si>
  <si>
    <t>Welspun Enterprises Ltd</t>
  </si>
  <si>
    <t>WELENT</t>
  </si>
  <si>
    <t>Laxmi Organic Industries Ltd</t>
  </si>
  <si>
    <t>LXCHEM</t>
  </si>
  <si>
    <t>National Highways Infra Trust</t>
  </si>
  <si>
    <t>NHIT</t>
  </si>
  <si>
    <t>Syrma SGS Technology Ltd</t>
  </si>
  <si>
    <t>SYRMA</t>
  </si>
  <si>
    <t>Tamilnad Mercantile Bank Ltd</t>
  </si>
  <si>
    <t>TMB</t>
  </si>
  <si>
    <t>PDS Limited</t>
  </si>
  <si>
    <t>PDSL</t>
  </si>
  <si>
    <t>Moil Ltd</t>
  </si>
  <si>
    <t>MOIL</t>
  </si>
  <si>
    <t>Mining - Manganese</t>
  </si>
  <si>
    <t>Sun Pharma Advanced Research Co Ltd</t>
  </si>
  <si>
    <t>SPARC</t>
  </si>
  <si>
    <t>ICRA Ltd</t>
  </si>
  <si>
    <t>ICRA</t>
  </si>
  <si>
    <t>BHARAT Bond ETF-April 2030-Growth</t>
  </si>
  <si>
    <t>EBBETF0430</t>
  </si>
  <si>
    <t>Technocraft Industries (India) Ltd</t>
  </si>
  <si>
    <t>TIIL</t>
  </si>
  <si>
    <t>PC Jeweller Ltd</t>
  </si>
  <si>
    <t>PCJEWELLER</t>
  </si>
  <si>
    <t>Suprajit Engineering Ltd</t>
  </si>
  <si>
    <t>SUPRAJIT</t>
  </si>
  <si>
    <t>Surya Roshni Ltd</t>
  </si>
  <si>
    <t>SURYAROSNI</t>
  </si>
  <si>
    <t>Sandur Manganese and Iron Ores Ltd</t>
  </si>
  <si>
    <t>SANDUMA</t>
  </si>
  <si>
    <t>Nazara Technologies Ltd</t>
  </si>
  <si>
    <t>NAZARA</t>
  </si>
  <si>
    <t>Theme Parks &amp; Gaming</t>
  </si>
  <si>
    <t>Man Infraconstruction Ltd</t>
  </si>
  <si>
    <t>MANINFRA</t>
  </si>
  <si>
    <t>V I P Industries Ltd</t>
  </si>
  <si>
    <t>VIPIND</t>
  </si>
  <si>
    <t>Balaji Amines Ltd</t>
  </si>
  <si>
    <t>BALAMINES</t>
  </si>
  <si>
    <t>Ethos Ltd</t>
  </si>
  <si>
    <t>ETHOSLTD</t>
  </si>
  <si>
    <t>Hindustan Foods Ltd</t>
  </si>
  <si>
    <t>HNDFDS</t>
  </si>
  <si>
    <t>Sudarshan Chemical Industries Ltd</t>
  </si>
  <si>
    <t>SUDARSCHEM</t>
  </si>
  <si>
    <t>BHARAT Bond ETF-April 2032</t>
  </si>
  <si>
    <t>BBETF0432</t>
  </si>
  <si>
    <t>Go Fashion (India) Ltd</t>
  </si>
  <si>
    <t>GOCOLORS</t>
  </si>
  <si>
    <t>Kesoram Industries Ltd</t>
  </si>
  <si>
    <t>KESORAMIND</t>
  </si>
  <si>
    <t>Privi Speciality Chemicals Ltd</t>
  </si>
  <si>
    <t>PRIVISCL</t>
  </si>
  <si>
    <t>Greenlam Industries Ltd</t>
  </si>
  <si>
    <t>GREENLAM</t>
  </si>
  <si>
    <t>Building Products - Laminates</t>
  </si>
  <si>
    <t>Tarc Ltd</t>
  </si>
  <si>
    <t>TARC</t>
  </si>
  <si>
    <t>Kennametal India Ltd</t>
  </si>
  <si>
    <t>KENNAMET</t>
  </si>
  <si>
    <t>Orchid Pharma Ltd</t>
  </si>
  <si>
    <t>ORCHPHARMA</t>
  </si>
  <si>
    <t>India Infrastructure Trust</t>
  </si>
  <si>
    <t>INFRATRUST</t>
  </si>
  <si>
    <t>Share India Securities Ltd</t>
  </si>
  <si>
    <t>SHAREINDIA</t>
  </si>
  <si>
    <t>Nesco Ltd</t>
  </si>
  <si>
    <t>NESCO</t>
  </si>
  <si>
    <t>Indinfravit Trust</t>
  </si>
  <si>
    <t>INDINFR</t>
  </si>
  <si>
    <t>Rallis India Ltd</t>
  </si>
  <si>
    <t>RALLIS</t>
  </si>
  <si>
    <t>Ami Organics Ltd</t>
  </si>
  <si>
    <t>AMIORG</t>
  </si>
  <si>
    <t>GMM Pfaudler Ltd</t>
  </si>
  <si>
    <t>GMMPFAUDLR</t>
  </si>
  <si>
    <t>Gabriel India Ltd</t>
  </si>
  <si>
    <t>GABRIEL</t>
  </si>
  <si>
    <t>Dhanuka Agritech Ltd</t>
  </si>
  <si>
    <t>DHANUKA</t>
  </si>
  <si>
    <t>Gujarat Alkalies And Chemicals Ltd</t>
  </si>
  <si>
    <t>GUJALKALI</t>
  </si>
  <si>
    <t>KRBL Ltd</t>
  </si>
  <si>
    <t>KRBL</t>
  </si>
  <si>
    <t>Hindustan Construction Company Ltd</t>
  </si>
  <si>
    <t>HCC</t>
  </si>
  <si>
    <t>Bansal Wire Industries Ltd</t>
  </si>
  <si>
    <t>BANSALWIRE</t>
  </si>
  <si>
    <t>Ashoka Buildcon Ltd</t>
  </si>
  <si>
    <t>ASHOKA</t>
  </si>
  <si>
    <t>Skipper Ltd</t>
  </si>
  <si>
    <t>SKIPPER</t>
  </si>
  <si>
    <t>Piccadily Agro Industries Ltd</t>
  </si>
  <si>
    <t>PICCADIL</t>
  </si>
  <si>
    <t>Gokaldas Exports Ltd</t>
  </si>
  <si>
    <t>GOKEX</t>
  </si>
  <si>
    <t>Mishra Dhatu Nigam Ltd</t>
  </si>
  <si>
    <t>MIDHANI</t>
  </si>
  <si>
    <t>E2E Networks Ltd</t>
  </si>
  <si>
    <t>E2E</t>
  </si>
  <si>
    <t>Healthcare Global Enterprises Ltd</t>
  </si>
  <si>
    <t>HCG</t>
  </si>
  <si>
    <t>Ceigall India Ltd</t>
  </si>
  <si>
    <t>CEIGALL</t>
  </si>
  <si>
    <t>TD Power Systems Ltd</t>
  </si>
  <si>
    <t>TDPOWERSYS</t>
  </si>
  <si>
    <t>Inox Green Energy Services Ltd</t>
  </si>
  <si>
    <t>INOXGREEN</t>
  </si>
  <si>
    <t>Entero Healthcare Solutions Ltd</t>
  </si>
  <si>
    <t>ENTERO</t>
  </si>
  <si>
    <t>South Indian Bank Ltd</t>
  </si>
  <si>
    <t>SOUTHBANK</t>
  </si>
  <si>
    <t>Lloyds Enterprises Ltd</t>
  </si>
  <si>
    <t>LLOYDSENT</t>
  </si>
  <si>
    <t>Trading Companies &amp; Distributors</t>
  </si>
  <si>
    <t>Thangamayil Jewellery Ltd</t>
  </si>
  <si>
    <t>THANGAMAYL</t>
  </si>
  <si>
    <t>Niit Learning Systems Ltd</t>
  </si>
  <si>
    <t>NIITMTS</t>
  </si>
  <si>
    <t>Education Services</t>
  </si>
  <si>
    <t>Sharda Motor Industries Ltd</t>
  </si>
  <si>
    <t>SHARDAMOTR</t>
  </si>
  <si>
    <t>Aditya Vision Ltd</t>
  </si>
  <si>
    <t>AVL</t>
  </si>
  <si>
    <t>Retail - Speciality</t>
  </si>
  <si>
    <t>R Systems International Ltd</t>
  </si>
  <si>
    <t>RSYSTEMS</t>
  </si>
  <si>
    <t>Gujarat Ambuja Exports Ltd</t>
  </si>
  <si>
    <t>GAEL</t>
  </si>
  <si>
    <t>Rolex Rings Ltd</t>
  </si>
  <si>
    <t>ROLEXRINGS</t>
  </si>
  <si>
    <t>Kovai Medical Center and Hospital Ltd</t>
  </si>
  <si>
    <t>KOVAI</t>
  </si>
  <si>
    <t>SIS Ltd</t>
  </si>
  <si>
    <t>SIS</t>
  </si>
  <si>
    <t>Jindal Worldwide Ltd</t>
  </si>
  <si>
    <t>JINDWORLD</t>
  </si>
  <si>
    <t>Gopal Snacks Ltd</t>
  </si>
  <si>
    <t>GOPAL</t>
  </si>
  <si>
    <t>Jai Corp Ltd</t>
  </si>
  <si>
    <t>JAICORPLTD</t>
  </si>
  <si>
    <t>Refex Industries Ltd</t>
  </si>
  <si>
    <t>REFEX</t>
  </si>
  <si>
    <t>Sterlite Technologies Ltd</t>
  </si>
  <si>
    <t>STLTECH</t>
  </si>
  <si>
    <t>Yatharth Hospital &amp; Trauma Care Services Ltd</t>
  </si>
  <si>
    <t>YATHARTH</t>
  </si>
  <si>
    <t>Le Travenues Technology Ltd</t>
  </si>
  <si>
    <t>IXIGO</t>
  </si>
  <si>
    <t>Prince Pipes and Fittings Ltd</t>
  </si>
  <si>
    <t>PRINCEPIPE</t>
  </si>
  <si>
    <t>Gulf Oil Lubricants India Ltd</t>
  </si>
  <si>
    <t>GULFOILLUB</t>
  </si>
  <si>
    <t>Lux Industries Ltd</t>
  </si>
  <si>
    <t>LUXIND</t>
  </si>
  <si>
    <t>Anup Engineering Ltd</t>
  </si>
  <si>
    <t>ANUP</t>
  </si>
  <si>
    <t>Aarti Pharmalabs Ltd</t>
  </si>
  <si>
    <t>AARTIPHARM</t>
  </si>
  <si>
    <t>AGI Greenpac Ltd</t>
  </si>
  <si>
    <t>AGI</t>
  </si>
  <si>
    <t>Pricol Ltd</t>
  </si>
  <si>
    <t>PRICOLLTD</t>
  </si>
  <si>
    <t>Shilchar Technologies Ltd</t>
  </si>
  <si>
    <t>SHILCTECH</t>
  </si>
  <si>
    <t>Johnson Controls-Hitachi Air Conditioning India Ltd</t>
  </si>
  <si>
    <t>JCHAC</t>
  </si>
  <si>
    <t>Allcargo Logistics Ltd</t>
  </si>
  <si>
    <t>ALLCARGO</t>
  </si>
  <si>
    <t>Unichem Laboratories Ltd</t>
  </si>
  <si>
    <t>UNICHEMLAB</t>
  </si>
  <si>
    <t>Network People Services Technologies Ltd</t>
  </si>
  <si>
    <t>NPST</t>
  </si>
  <si>
    <t>Borosil Renewables Ltd</t>
  </si>
  <si>
    <t>BORORENEW</t>
  </si>
  <si>
    <t>Housewares</t>
  </si>
  <si>
    <t>Manorama Industries Ltd</t>
  </si>
  <si>
    <t>MANORAMA</t>
  </si>
  <si>
    <t>Sharda Cropchem Ltd</t>
  </si>
  <si>
    <t>SHARDACROP</t>
  </si>
  <si>
    <t>DB Corp Ltd</t>
  </si>
  <si>
    <t>DBCORP</t>
  </si>
  <si>
    <t>Publishing</t>
  </si>
  <si>
    <t>J Kumar Infraprojects Ltd</t>
  </si>
  <si>
    <t>JKIL</t>
  </si>
  <si>
    <t>VST Industries Ltd</t>
  </si>
  <si>
    <t>VSTIND</t>
  </si>
  <si>
    <t>Websol Energy System Ltd</t>
  </si>
  <si>
    <t>WEBELSOLAR</t>
  </si>
  <si>
    <t>GHCL Ltd</t>
  </si>
  <si>
    <t>GHCL</t>
  </si>
  <si>
    <t>CSB Bank Ltd</t>
  </si>
  <si>
    <t>CSBBANK</t>
  </si>
  <si>
    <t>Rain Industries Ltd</t>
  </si>
  <si>
    <t>RAIN</t>
  </si>
  <si>
    <t>Bondada Engineering Ltd</t>
  </si>
  <si>
    <t>BONDADA</t>
  </si>
  <si>
    <t>Nippon India ETF Gold BeES</t>
  </si>
  <si>
    <t>GOLDBEES</t>
  </si>
  <si>
    <t>Gold</t>
  </si>
  <si>
    <t>Ganesha Ecosphere Ltd</t>
  </si>
  <si>
    <t>GANECOS</t>
  </si>
  <si>
    <t>Tilaknagar Industries Ltd</t>
  </si>
  <si>
    <t>TI</t>
  </si>
  <si>
    <t>MAS Financial Services Ltd</t>
  </si>
  <si>
    <t>MASFIN</t>
  </si>
  <si>
    <t>Easy Trip Planners Ltd</t>
  </si>
  <si>
    <t>EASEMYTRIP</t>
  </si>
  <si>
    <t>Optiemus Infracom Ltd</t>
  </si>
  <si>
    <t>OPTIEMUS</t>
  </si>
  <si>
    <t>PTC India Ltd</t>
  </si>
  <si>
    <t>PTC</t>
  </si>
  <si>
    <t>National Fertilizers Ltd</t>
  </si>
  <si>
    <t>NFL</t>
  </si>
  <si>
    <t>Borosil Ltd</t>
  </si>
  <si>
    <t>BOROLTD</t>
  </si>
  <si>
    <t>Zaggle Prepaid Ocean Services Ltd</t>
  </si>
  <si>
    <t>ZAGGLE</t>
  </si>
  <si>
    <t>Heritage Foods Ltd</t>
  </si>
  <si>
    <t>HERITGFOOD</t>
  </si>
  <si>
    <t>Hemisphere Properties India Ltd</t>
  </si>
  <si>
    <t>HEMIPROP</t>
  </si>
  <si>
    <t>Bharat Bijlee Ltd</t>
  </si>
  <si>
    <t>BBL</t>
  </si>
  <si>
    <t>Heidelbergcement India Ltd</t>
  </si>
  <si>
    <t>HEIDELBERG</t>
  </si>
  <si>
    <t>Neogen Chemicals Ltd</t>
  </si>
  <si>
    <t>NEOGEN</t>
  </si>
  <si>
    <t>Advanced Enzyme Technologies Ltd</t>
  </si>
  <si>
    <t>ADVENZYMES</t>
  </si>
  <si>
    <t>Cyient DLM Ltd</t>
  </si>
  <si>
    <t>CYIENTDLM</t>
  </si>
  <si>
    <t>Wonderla Holidays Ltd</t>
  </si>
  <si>
    <t>WONDERLA</t>
  </si>
  <si>
    <t>India Tourism Development Corp Ltd</t>
  </si>
  <si>
    <t>ITDC</t>
  </si>
  <si>
    <t>Awfis Space Solutions Ltd</t>
  </si>
  <si>
    <t>AWFIS</t>
  </si>
  <si>
    <t>Kirloskar Industries Ltd</t>
  </si>
  <si>
    <t>KIRLOSIND</t>
  </si>
  <si>
    <t>TeamLease Services Ltd</t>
  </si>
  <si>
    <t>TEAMLEASE</t>
  </si>
  <si>
    <t>Sundaram Clayton Ltd</t>
  </si>
  <si>
    <t>SUNCLAY</t>
  </si>
  <si>
    <t>Thyrocare Technologies Ltd</t>
  </si>
  <si>
    <t>THYROCARE</t>
  </si>
  <si>
    <t>Restaurant Brands Asia Ltd</t>
  </si>
  <si>
    <t>RBA</t>
  </si>
  <si>
    <t>Dynamatic Technologies Ltd</t>
  </si>
  <si>
    <t>DYNAMATECH</t>
  </si>
  <si>
    <t>Greenply Industries Ltd</t>
  </si>
  <si>
    <t>GREENPLY</t>
  </si>
  <si>
    <t>Banco Products (India) Ltd</t>
  </si>
  <si>
    <t>BANCOINDIA</t>
  </si>
  <si>
    <t>Orissa Minerals Development Company Ltd</t>
  </si>
  <si>
    <t>ORISSAMINE</t>
  </si>
  <si>
    <t>Jana Small Finance Bank Ltd</t>
  </si>
  <si>
    <t>JSFB</t>
  </si>
  <si>
    <t>Magellanic Cloud Ltd</t>
  </si>
  <si>
    <t>MCLOUD</t>
  </si>
  <si>
    <t>Cartrade Tech Ltd</t>
  </si>
  <si>
    <t>CARTRADE</t>
  </si>
  <si>
    <t>MTAR Technologies Ltd</t>
  </si>
  <si>
    <t>MTARTECH</t>
  </si>
  <si>
    <t>Grauer And Weil (India) Ltd</t>
  </si>
  <si>
    <t>GRAUWEIL</t>
  </si>
  <si>
    <t>MSTC Ltd</t>
  </si>
  <si>
    <t>MSTCLTD</t>
  </si>
  <si>
    <t>Vaibhav Global Ltd</t>
  </si>
  <si>
    <t>VAIBHAVGBL</t>
  </si>
  <si>
    <t>VRL Logistics Ltd</t>
  </si>
  <si>
    <t>VRLLOG</t>
  </si>
  <si>
    <t>Greenpanel Industries Ltd</t>
  </si>
  <si>
    <t>GREENPANEL</t>
  </si>
  <si>
    <t>Moschip Technologies Ltd</t>
  </si>
  <si>
    <t>MOSCHIP</t>
  </si>
  <si>
    <t>Tinplate Company of India Ltd</t>
  </si>
  <si>
    <t>TINPLATE</t>
  </si>
  <si>
    <t>Orient Electric Ltd</t>
  </si>
  <si>
    <t>ORIENTELEC</t>
  </si>
  <si>
    <t>Hawkins Cookers Ltd</t>
  </si>
  <si>
    <t>HAWKINCOOK</t>
  </si>
  <si>
    <t>Pitti Engineering Ltd</t>
  </si>
  <si>
    <t>PITTIENG</t>
  </si>
  <si>
    <t>Bombay Dyeing and Mfg Co Ltd</t>
  </si>
  <si>
    <t>BOMDYEING</t>
  </si>
  <si>
    <t>Nippon India ETF Nifty 50 BeES</t>
  </si>
  <si>
    <t>NIFTYBEES</t>
  </si>
  <si>
    <t>SG Mart Ltd</t>
  </si>
  <si>
    <t>SGMART</t>
  </si>
  <si>
    <t>Renewable Electricity</t>
  </si>
  <si>
    <t>Nocil Ltd</t>
  </si>
  <si>
    <t>NOCIL</t>
  </si>
  <si>
    <t>Supriya Lifescience Ltd</t>
  </si>
  <si>
    <t>SUPRIYA</t>
  </si>
  <si>
    <t>Bharat Rasayan Ltd</t>
  </si>
  <si>
    <t>BHARATRAS</t>
  </si>
  <si>
    <t>Bannari Amman Sugars Ltd</t>
  </si>
  <si>
    <t>BANARISUG</t>
  </si>
  <si>
    <t>Aarti Drugs Ltd</t>
  </si>
  <si>
    <t>AARTIDRUGS</t>
  </si>
  <si>
    <t>SeQuent Scientific Ltd</t>
  </si>
  <si>
    <t>SEQUENT</t>
  </si>
  <si>
    <t>Utkarsh Small Finance Bank Ltd</t>
  </si>
  <si>
    <t>UTKARSHBNK</t>
  </si>
  <si>
    <t>Avantel Ltd</t>
  </si>
  <si>
    <t>AVANTEL</t>
  </si>
  <si>
    <t>Jamna Auto Industries Ltd</t>
  </si>
  <si>
    <t>JAMNAAUTO</t>
  </si>
  <si>
    <t>Harsha Engineers International Ltd</t>
  </si>
  <si>
    <t>HARSHA</t>
  </si>
  <si>
    <t>V2 Retail Ltd</t>
  </si>
  <si>
    <t>V2RETAIL</t>
  </si>
  <si>
    <t>Rossari Biotech Ltd</t>
  </si>
  <si>
    <t>ROSSARI</t>
  </si>
  <si>
    <t>CARE Ratings Ltd</t>
  </si>
  <si>
    <t>CARERATING</t>
  </si>
  <si>
    <t>Rajoo Engineers Ltd</t>
  </si>
  <si>
    <t>RAJOOENG</t>
  </si>
  <si>
    <t>Medi Assist Healthcare Services Ltd</t>
  </si>
  <si>
    <t>MEDIASSIST</t>
  </si>
  <si>
    <t>Hikal Ltd</t>
  </si>
  <si>
    <t>HIKAL</t>
  </si>
  <si>
    <t>Gufic Biosciences Ltd</t>
  </si>
  <si>
    <t>GUFICBIO</t>
  </si>
  <si>
    <t>Kaveri Seed Company Ltd</t>
  </si>
  <si>
    <t>KSCL</t>
  </si>
  <si>
    <t>Seeds</t>
  </si>
  <si>
    <t>Shaily Engineering Plastics Ltd</t>
  </si>
  <si>
    <t>SHAILY</t>
  </si>
  <si>
    <t>Jubilant Industries Ltd</t>
  </si>
  <si>
    <t>JUBLINDS</t>
  </si>
  <si>
    <t>Styrenix Performance Materials Ltd</t>
  </si>
  <si>
    <t>STYRENIX</t>
  </si>
  <si>
    <t>Epack Durable Ltd</t>
  </si>
  <si>
    <t>EPACK</t>
  </si>
  <si>
    <t>JTEKT India Ltd</t>
  </si>
  <si>
    <t>JTEKTINDIA</t>
  </si>
  <si>
    <t>Shanthi Gears Ltd</t>
  </si>
  <si>
    <t>SHANTIGEAR</t>
  </si>
  <si>
    <t>Fineotex Chemical Ltd</t>
  </si>
  <si>
    <t>FCL</t>
  </si>
  <si>
    <t>Gateway Distriparks Ltd</t>
  </si>
  <si>
    <t>GATEWAY</t>
  </si>
  <si>
    <t>LG Balakrishnan &amp; Bros Ltd</t>
  </si>
  <si>
    <t>LGBBROSLTD</t>
  </si>
  <si>
    <t>Cigniti Technologies Ltd</t>
  </si>
  <si>
    <t>CIGNITITEC</t>
  </si>
  <si>
    <t>Solara Active Pharma Sciences Ltd</t>
  </si>
  <si>
    <t>SOLARA</t>
  </si>
  <si>
    <t>Bajaj Hindusthan Sugar Ltd</t>
  </si>
  <si>
    <t>BAJAJHIND</t>
  </si>
  <si>
    <t>EMS Ltd</t>
  </si>
  <si>
    <t>EMSLIMITED</t>
  </si>
  <si>
    <t>Pearl Global Industries Ltd</t>
  </si>
  <si>
    <t>PGIL</t>
  </si>
  <si>
    <t>Morepen Laboratories Ltd</t>
  </si>
  <si>
    <t>MOREPENLAB</t>
  </si>
  <si>
    <t>Marsons Ltd</t>
  </si>
  <si>
    <t>MARSONS</t>
  </si>
  <si>
    <t>Innova Captab Ltd</t>
  </si>
  <si>
    <t>INNOVACAP</t>
  </si>
  <si>
    <t>Shrem InvIT</t>
  </si>
  <si>
    <t>SHREMINVIT</t>
  </si>
  <si>
    <t>Subros Ltd</t>
  </si>
  <si>
    <t>SUBROS</t>
  </si>
  <si>
    <t>Samhi Hotels Ltd</t>
  </si>
  <si>
    <t>SAMHI</t>
  </si>
  <si>
    <t>Uflex Ltd</t>
  </si>
  <si>
    <t>UFLEX</t>
  </si>
  <si>
    <t>Fiem Industries Ltd</t>
  </si>
  <si>
    <t>FIEMIND</t>
  </si>
  <si>
    <t>Jayaswal Neco Industries Ltd</t>
  </si>
  <si>
    <t>JAYNECOIND</t>
  </si>
  <si>
    <t>Imagicaaworld Entertainment Ltd</t>
  </si>
  <si>
    <t>IMAGICAA</t>
  </si>
  <si>
    <t>Greaves Cotton Ltd</t>
  </si>
  <si>
    <t>GREAVESCOT</t>
  </si>
  <si>
    <t>Jeena Sikho Lifecare Ltd</t>
  </si>
  <si>
    <t>JSLL</t>
  </si>
  <si>
    <t>Bhagiradha Chemicals and Industries Ltd</t>
  </si>
  <si>
    <t>BHAGCHEM</t>
  </si>
  <si>
    <t>Ramky Infrastructure Ltd</t>
  </si>
  <si>
    <t>RAMKY</t>
  </si>
  <si>
    <t>D P Abhushan Ltd</t>
  </si>
  <si>
    <t>DPABHUSHAN</t>
  </si>
  <si>
    <t>Eraaya Lifespaces Ltd</t>
  </si>
  <si>
    <t>ERAAYA</t>
  </si>
  <si>
    <t>RPG Life Sciences Limited</t>
  </si>
  <si>
    <t>RPGLIFE</t>
  </si>
  <si>
    <t>WPIL Ltd</t>
  </si>
  <si>
    <t>WPIL</t>
  </si>
  <si>
    <t>Prime Focus Ltd</t>
  </si>
  <si>
    <t>PFOCUS</t>
  </si>
  <si>
    <t>Animation</t>
  </si>
  <si>
    <t>Avalon Technologies Ltd</t>
  </si>
  <si>
    <t>AVALON</t>
  </si>
  <si>
    <t>S H Kelkar and Company Ltd</t>
  </si>
  <si>
    <t>SHK</t>
  </si>
  <si>
    <t>VST Tillers Tractors Ltd</t>
  </si>
  <si>
    <t>VSTTILLERS</t>
  </si>
  <si>
    <t>Patel Engineering Ltd</t>
  </si>
  <si>
    <t>PATELENG</t>
  </si>
  <si>
    <t>Gokul Agro Resources Ltd</t>
  </si>
  <si>
    <t>GOKULAGRO</t>
  </si>
  <si>
    <t>Exicom Tele-Systems Ltd</t>
  </si>
  <si>
    <t>EXICOM</t>
  </si>
  <si>
    <t>Fedbank Financial Services Ltd</t>
  </si>
  <si>
    <t>FEDFINA</t>
  </si>
  <si>
    <t>Balmer Lawrie and Company Ltd</t>
  </si>
  <si>
    <t>BALMLAWRIE</t>
  </si>
  <si>
    <t>Jain Irrigation Systems Ltd</t>
  </si>
  <si>
    <t>JISLJALEQS</t>
  </si>
  <si>
    <t>Agricultural &amp; Farm Machinery</t>
  </si>
  <si>
    <t>SEPC Ltd</t>
  </si>
  <si>
    <t>SEPC</t>
  </si>
  <si>
    <t>TCI Express Ltd</t>
  </si>
  <si>
    <t>TCIEXP</t>
  </si>
  <si>
    <t>Paisalo Digital Ltd</t>
  </si>
  <si>
    <t>PAISALO</t>
  </si>
  <si>
    <t>Paras Defence and Space Technologies Ltd</t>
  </si>
  <si>
    <t>PARAS</t>
  </si>
  <si>
    <t>IRB InvIT Fund</t>
  </si>
  <si>
    <t>IRBINVIT</t>
  </si>
  <si>
    <t>Northern ARC Capital Ltd</t>
  </si>
  <si>
    <t>NORTHARC</t>
  </si>
  <si>
    <t>Motilal Oswal NASDAQ 100 ETF</t>
  </si>
  <si>
    <t>MON100</t>
  </si>
  <si>
    <t>Stylam Industries Ltd</t>
  </si>
  <si>
    <t>STYLAMIND</t>
  </si>
  <si>
    <t>Venus Pipes and Tubes Ltd</t>
  </si>
  <si>
    <t>VENUSPIPES</t>
  </si>
  <si>
    <t>Nirlon Ltd</t>
  </si>
  <si>
    <t>NIRLON</t>
  </si>
  <si>
    <t>JTL Industries Ltd</t>
  </si>
  <si>
    <t>JTLIND</t>
  </si>
  <si>
    <t>TCNS Clothing Co Ltd</t>
  </si>
  <si>
    <t>TCNSBRANDS</t>
  </si>
  <si>
    <t>Oriana Power Ltd</t>
  </si>
  <si>
    <t>ORIANA</t>
  </si>
  <si>
    <t>Kewal Kiran Clothing Ltd</t>
  </si>
  <si>
    <t>KKCL</t>
  </si>
  <si>
    <t>Indraprastha Medical Corporation Ltd</t>
  </si>
  <si>
    <t>INDRAMEDCO</t>
  </si>
  <si>
    <t>Honda India Power Products Ltd</t>
  </si>
  <si>
    <t>HONDAPOWER</t>
  </si>
  <si>
    <t>India Glycols Ltd</t>
  </si>
  <si>
    <t>INDIAGLYCO</t>
  </si>
  <si>
    <t>Sky Gold Ltd</t>
  </si>
  <si>
    <t>SKYGOLD</t>
  </si>
  <si>
    <t>DCB Bank Ltd</t>
  </si>
  <si>
    <t>DCBBANK</t>
  </si>
  <si>
    <t>Artemis Medicare Services Ltd</t>
  </si>
  <si>
    <t>ARTEMISMED</t>
  </si>
  <si>
    <t>La Opala R G Ltd</t>
  </si>
  <si>
    <t>LAOPALA</t>
  </si>
  <si>
    <t>West Coast Paper Mills Ltd</t>
  </si>
  <si>
    <t>WSTCSTPAPR</t>
  </si>
  <si>
    <t>IndoStar Capital Finance Ltd</t>
  </si>
  <si>
    <t>INDOSTAR</t>
  </si>
  <si>
    <t>K.P. Energy Ltd</t>
  </si>
  <si>
    <t>KPEL</t>
  </si>
  <si>
    <t>Kingfa Science and Technology (India) Ltd</t>
  </si>
  <si>
    <t>KINGFA</t>
  </si>
  <si>
    <t>Goldiam International Ltd</t>
  </si>
  <si>
    <t>GOLDIAM</t>
  </si>
  <si>
    <t>Shivalik Bimetal Controls Ltd</t>
  </si>
  <si>
    <t>SBCL</t>
  </si>
  <si>
    <t>Sunflag Iron and Steel Co Ltd</t>
  </si>
  <si>
    <t>SUNFLAG</t>
  </si>
  <si>
    <t>Servotech Power Systems Ltd</t>
  </si>
  <si>
    <t>SERVOTECH</t>
  </si>
  <si>
    <t>Dalmia Bharat Sugar and Industries Ltd</t>
  </si>
  <si>
    <t>DALMIASUG</t>
  </si>
  <si>
    <t>Indian Metals and Ferro Alloys Ltd</t>
  </si>
  <si>
    <t>IMFA</t>
  </si>
  <si>
    <t>Arvind Smartspaces Ltd</t>
  </si>
  <si>
    <t>ARVSMART</t>
  </si>
  <si>
    <t>Hi-Tech Pipes Ltd</t>
  </si>
  <si>
    <t>HITECH</t>
  </si>
  <si>
    <t>JNK India Ltd</t>
  </si>
  <si>
    <t>JNKINDIA</t>
  </si>
  <si>
    <t>Swaraj Engines Ltd</t>
  </si>
  <si>
    <t>SWARAJENG</t>
  </si>
  <si>
    <t>MPS Ltd</t>
  </si>
  <si>
    <t>MPSLTD</t>
  </si>
  <si>
    <t>Sula Vineyards Ltd</t>
  </si>
  <si>
    <t>SULA</t>
  </si>
  <si>
    <t>Fischer Medical Ventures Ltd</t>
  </si>
  <si>
    <t>FISCHER</t>
  </si>
  <si>
    <t>Vishnu Prakash R Punglia Ltd</t>
  </si>
  <si>
    <t>VPRPL</t>
  </si>
  <si>
    <t>Lumax AutoTechnologies Ltd</t>
  </si>
  <si>
    <t>LUMAXTECH</t>
  </si>
  <si>
    <t>Muthoot Microfin Ltd</t>
  </si>
  <si>
    <t>MUTHOOTMF</t>
  </si>
  <si>
    <t>Microfinancing</t>
  </si>
  <si>
    <t>Hinduja Global Solutions Ltd</t>
  </si>
  <si>
    <t>HGS</t>
  </si>
  <si>
    <t>Sanghvi Movers Ltd</t>
  </si>
  <si>
    <t>SANGHVIMOV</t>
  </si>
  <si>
    <t>Geojit Financial Services Ltd</t>
  </si>
  <si>
    <t>GEOJITFSL</t>
  </si>
  <si>
    <t>Savita Oil Technologies Ltd</t>
  </si>
  <si>
    <t>SOTL</t>
  </si>
  <si>
    <t>Kitex Garments Ltd</t>
  </si>
  <si>
    <t>KITEX</t>
  </si>
  <si>
    <t>Sindhu Trade Links Ltd</t>
  </si>
  <si>
    <t>SINDHUTRAD</t>
  </si>
  <si>
    <t>Polyplex Corp Ltd</t>
  </si>
  <si>
    <t>POLYPLEX</t>
  </si>
  <si>
    <t>RPSG Ventures Ltd</t>
  </si>
  <si>
    <t>RPSGVENT</t>
  </si>
  <si>
    <t>Suraj Estate Developers Ltd</t>
  </si>
  <si>
    <t>SURAJEST</t>
  </si>
  <si>
    <t>Real Estate Rental, Development &amp; Operations</t>
  </si>
  <si>
    <t>Nalwa Sons Investments Ltd</t>
  </si>
  <si>
    <t>NSIL</t>
  </si>
  <si>
    <t>BF Utilities Ltd</t>
  </si>
  <si>
    <t>BFUTILITIE</t>
  </si>
  <si>
    <t>Datamatics Global Services Ltd</t>
  </si>
  <si>
    <t>DATAMATICS</t>
  </si>
  <si>
    <t>Dhani Services Ltd</t>
  </si>
  <si>
    <t>DHANI</t>
  </si>
  <si>
    <t>DCX Systems Ltd</t>
  </si>
  <si>
    <t>DCXINDIA</t>
  </si>
  <si>
    <t>Seamec Ltd</t>
  </si>
  <si>
    <t>SEAMECLTD</t>
  </si>
  <si>
    <t>Oil &amp; Gas - Equipment &amp; Services</t>
  </si>
  <si>
    <t>Precision Wires India Ltd</t>
  </si>
  <si>
    <t>PRECWIRE</t>
  </si>
  <si>
    <t>Spandana Sphoorty Financial Ltd</t>
  </si>
  <si>
    <t>SPANDANA</t>
  </si>
  <si>
    <t>Quick Heal Technologies Ltd</t>
  </si>
  <si>
    <t>QUICKHEAL</t>
  </si>
  <si>
    <t>Vishnu Chemicals Ltd</t>
  </si>
  <si>
    <t>VISHNU</t>
  </si>
  <si>
    <t>Kalyani Steels Ltd</t>
  </si>
  <si>
    <t>KSL</t>
  </si>
  <si>
    <t>Hathway Cable and Datacom Ltd</t>
  </si>
  <si>
    <t>HATHWAY</t>
  </si>
  <si>
    <t>Cable &amp; D2H</t>
  </si>
  <si>
    <t>Max Ventures and Industries Ltd</t>
  </si>
  <si>
    <t>MAXVIL</t>
  </si>
  <si>
    <t>Bhansali Engineering Polymers Ltd</t>
  </si>
  <si>
    <t>BEPL</t>
  </si>
  <si>
    <t>Hubtown Ltd</t>
  </si>
  <si>
    <t>HUBTOWN</t>
  </si>
  <si>
    <t>SJS Enterprises Ltd</t>
  </si>
  <si>
    <t>SJS</t>
  </si>
  <si>
    <t>Tasty Bite Eatables Ltd</t>
  </si>
  <si>
    <t>TASTYBITE</t>
  </si>
  <si>
    <t>Apollo Micro Systems Ltd</t>
  </si>
  <si>
    <t>APOLLO</t>
  </si>
  <si>
    <t>Apeejay Surrendra Park Hotels Ltd</t>
  </si>
  <si>
    <t>PARKHOTELS</t>
  </si>
  <si>
    <t>HPL Electric &amp; Power Ltd</t>
  </si>
  <si>
    <t>HPL</t>
  </si>
  <si>
    <t>Sri Adhikari Brothers Television Network Ltd</t>
  </si>
  <si>
    <t>SABTNL</t>
  </si>
  <si>
    <t>Veedol Corporation Ltd</t>
  </si>
  <si>
    <t>VEEDOL</t>
  </si>
  <si>
    <t>Repco Home Finance Ltd</t>
  </si>
  <si>
    <t>REPCOHOME</t>
  </si>
  <si>
    <t>Jindal Poly Films Ltd</t>
  </si>
  <si>
    <t>JINDALPOLY</t>
  </si>
  <si>
    <t>Gujarat Themis Biosyn Ltd</t>
  </si>
  <si>
    <t>GUJTHEM</t>
  </si>
  <si>
    <t>Kalyani Investment Company Ltd</t>
  </si>
  <si>
    <t>KICL</t>
  </si>
  <si>
    <t>Steel Strips Wheels Ltd</t>
  </si>
  <si>
    <t>SSWL</t>
  </si>
  <si>
    <t>Fino Payments Bank Ltd</t>
  </si>
  <si>
    <t>FINOPB</t>
  </si>
  <si>
    <t>Nucleus Software Exports Ltd</t>
  </si>
  <si>
    <t>NUCLEUS</t>
  </si>
  <si>
    <t>Goodluck India Ltd</t>
  </si>
  <si>
    <t>GOODLUCK</t>
  </si>
  <si>
    <t>Ashiana Housing Ltd</t>
  </si>
  <si>
    <t>ASHIANA</t>
  </si>
  <si>
    <t>Pokarna Ltd</t>
  </si>
  <si>
    <t>POKARNA</t>
  </si>
  <si>
    <t>Gujarat Industries Power Company Ltd</t>
  </si>
  <si>
    <t>GIPCL</t>
  </si>
  <si>
    <t>Alembic Ltd</t>
  </si>
  <si>
    <t>ALEMBICLTD</t>
  </si>
  <si>
    <t>Oriental Hotels Ltd</t>
  </si>
  <si>
    <t>ORIENTHOT</t>
  </si>
  <si>
    <t>Bajaj Consumer Care Ltd</t>
  </si>
  <si>
    <t>BAJAJCON</t>
  </si>
  <si>
    <t>Navneet Education Ltd</t>
  </si>
  <si>
    <t>NAVNETEDUL</t>
  </si>
  <si>
    <t>Gensol Engineering Ltd</t>
  </si>
  <si>
    <t>GENSOL</t>
  </si>
  <si>
    <t>Monarch Networth Capital Ltd</t>
  </si>
  <si>
    <t>MONARCH</t>
  </si>
  <si>
    <t>Raghav Productivity Enhancers Ltd</t>
  </si>
  <si>
    <t>RPEL</t>
  </si>
  <si>
    <t>Delta Corp Ltd</t>
  </si>
  <si>
    <t>DELTACORP</t>
  </si>
  <si>
    <t>Wendt (India) Limited</t>
  </si>
  <si>
    <t>WENDT</t>
  </si>
  <si>
    <t>Jash Engineering Ltd</t>
  </si>
  <si>
    <t>JASH</t>
  </si>
  <si>
    <t>Thirumalai Chemicals Ltd</t>
  </si>
  <si>
    <t>TIRUMALCHM</t>
  </si>
  <si>
    <t>KDDL Ltd</t>
  </si>
  <si>
    <t>KDDL</t>
  </si>
  <si>
    <t>Ajmera Realty &amp; Infra India Ltd</t>
  </si>
  <si>
    <t>AJMERA</t>
  </si>
  <si>
    <t>ADF Foods Ltd</t>
  </si>
  <si>
    <t>ADFFOODS</t>
  </si>
  <si>
    <t>Ddev Plastiks Industries Ltd</t>
  </si>
  <si>
    <t>DDEVPLASTIK</t>
  </si>
  <si>
    <t>Sandhar Technologies Ltd</t>
  </si>
  <si>
    <t>SANDHAR</t>
  </si>
  <si>
    <t>Mahanagar Telephone Nigam Ltd</t>
  </si>
  <si>
    <t>MTNL</t>
  </si>
  <si>
    <t>Mahindra Logistics Ltd</t>
  </si>
  <si>
    <t>MAHLOG</t>
  </si>
  <si>
    <t>Flair Writing Industries Ltd</t>
  </si>
  <si>
    <t>FLAIR</t>
  </si>
  <si>
    <t>Marathon Nextgen Realty Ltd</t>
  </si>
  <si>
    <t>MARATHON</t>
  </si>
  <si>
    <t>Ashapura Minechem Ltd</t>
  </si>
  <si>
    <t>ASHAPURMIN</t>
  </si>
  <si>
    <t>Capacite Infraprojects Ltd</t>
  </si>
  <si>
    <t>CAPACITE</t>
  </si>
  <si>
    <t>Maithan Alloys Ltd</t>
  </si>
  <si>
    <t>MAITHANALL</t>
  </si>
  <si>
    <t>Globus Spirits Ltd</t>
  </si>
  <si>
    <t>GLOBUSSPR</t>
  </si>
  <si>
    <t>Salasar Techno Engineering Ltd</t>
  </si>
  <si>
    <t>SALASAR</t>
  </si>
  <si>
    <t>Vakrangee Limited</t>
  </si>
  <si>
    <t>VAKRANGEE</t>
  </si>
  <si>
    <t>TCPL Packaging Ltd</t>
  </si>
  <si>
    <t>TCPLPACK</t>
  </si>
  <si>
    <t>Blue Cloud Softech Solutions Ltd</t>
  </si>
  <si>
    <t>BLUECLOUDS</t>
  </si>
  <si>
    <t>Stove Kraft Ltd</t>
  </si>
  <si>
    <t>STOVEKRAFT</t>
  </si>
  <si>
    <t>KP Green Engineering Ltd</t>
  </si>
  <si>
    <t>KPGEL</t>
  </si>
  <si>
    <t>Heavy Electrical Equipment</t>
  </si>
  <si>
    <t>Bajel Projects Ltd</t>
  </si>
  <si>
    <t>BAJEL</t>
  </si>
  <si>
    <t>Electric Utilities</t>
  </si>
  <si>
    <t>Summit Securities Ltd</t>
  </si>
  <si>
    <t>SUMMITSEC</t>
  </si>
  <si>
    <t>Indoco Remedies Ltd</t>
  </si>
  <si>
    <t>INDOCO</t>
  </si>
  <si>
    <t>Shipping Corporation of India Land and Assets Ltd</t>
  </si>
  <si>
    <t>SCILAL</t>
  </si>
  <si>
    <t>Deep Industries Ltd</t>
  </si>
  <si>
    <t>DEEPINDS</t>
  </si>
  <si>
    <t>Jyoti Structures Ltd</t>
  </si>
  <si>
    <t>JYOTISTRUC</t>
  </si>
  <si>
    <t>TVS Srichakra Ltd</t>
  </si>
  <si>
    <t>TVSSRICHAK</t>
  </si>
  <si>
    <t>Foseco India Ltd</t>
  </si>
  <si>
    <t>FOSECOIND</t>
  </si>
  <si>
    <t>Eveready Industries India Ltd</t>
  </si>
  <si>
    <t>EVEREADY</t>
  </si>
  <si>
    <t>Dollar Industries Ltd</t>
  </si>
  <si>
    <t>DOLLAR</t>
  </si>
  <si>
    <t>Saksoft Ltd</t>
  </si>
  <si>
    <t>SAKSOFT</t>
  </si>
  <si>
    <t>Kolte-Patil Developers Ltd</t>
  </si>
  <si>
    <t>KOLTEPATIL</t>
  </si>
  <si>
    <t>Nilkamal Ltd</t>
  </si>
  <si>
    <t>NILKAMAL</t>
  </si>
  <si>
    <t>Dishman Carbogen Amcis Ltd</t>
  </si>
  <si>
    <t>DCAL</t>
  </si>
  <si>
    <t>Prakash Industries Ltd</t>
  </si>
  <si>
    <t>PRAKASH</t>
  </si>
  <si>
    <t>Rajratan Global Wire Ltd</t>
  </si>
  <si>
    <t>RAJRATAN</t>
  </si>
  <si>
    <t>Somany Ceramics Ltd</t>
  </si>
  <si>
    <t>SOMANYCERA</t>
  </si>
  <si>
    <t>PTC India Financial Services Ltd</t>
  </si>
  <si>
    <t>PFS</t>
  </si>
  <si>
    <t>Automotive Axles Ltd</t>
  </si>
  <si>
    <t>AUTOAXLES</t>
  </si>
  <si>
    <t>Stanley Lifestyles Ltd</t>
  </si>
  <si>
    <t>STANLEY</t>
  </si>
  <si>
    <t>Interarch Building Products Ltd</t>
  </si>
  <si>
    <t>INTERARCH</t>
  </si>
  <si>
    <t>Building Products - Prefab Structures</t>
  </si>
  <si>
    <t>Motisons Jewellers Ltd</t>
  </si>
  <si>
    <t>MOTISONS</t>
  </si>
  <si>
    <t>Apparel &amp; Accessories Retailers</t>
  </si>
  <si>
    <t>Dredging Corporation of India Ltd</t>
  </si>
  <si>
    <t>DREDGECORP</t>
  </si>
  <si>
    <t>Dredging</t>
  </si>
  <si>
    <t>RIR Power Electronics Ltd</t>
  </si>
  <si>
    <t>RIR</t>
  </si>
  <si>
    <t>Genesys International Corporation Ltd</t>
  </si>
  <si>
    <t>GENESYS</t>
  </si>
  <si>
    <t>KRN Heat Exchanger and Refrigeration Ltd</t>
  </si>
  <si>
    <t>KRN</t>
  </si>
  <si>
    <t>Veritas (India) Ltd</t>
  </si>
  <si>
    <t>VERITAS</t>
  </si>
  <si>
    <t>DCW Ltd</t>
  </si>
  <si>
    <t>DCW</t>
  </si>
  <si>
    <t>SBI Gold ETF</t>
  </si>
  <si>
    <t>SETFGOLD</t>
  </si>
  <si>
    <t>Sagar Cements Ltd</t>
  </si>
  <si>
    <t>SAGCEM</t>
  </si>
  <si>
    <t>Vadilal Industries Ltd</t>
  </si>
  <si>
    <t>VADILALIND</t>
  </si>
  <si>
    <t>Shanti Educational Initiatives Ltd</t>
  </si>
  <si>
    <t>SEIL</t>
  </si>
  <si>
    <t>Marine Electricals (India) Ltd</t>
  </si>
  <si>
    <t>MARINE</t>
  </si>
  <si>
    <t>KCP Ltd</t>
  </si>
  <si>
    <t>KCP</t>
  </si>
  <si>
    <t>ideaForge Technology Ltd</t>
  </si>
  <si>
    <t>IDEAFORGE</t>
  </si>
  <si>
    <t>Novartis India Ltd</t>
  </si>
  <si>
    <t>NOVARTIND</t>
  </si>
  <si>
    <t>Rane Holdings Ltd</t>
  </si>
  <si>
    <t>RANEHOLDIN</t>
  </si>
  <si>
    <t>Nippon India ETF Nifty 1D Rate Liquid BeES</t>
  </si>
  <si>
    <t>LIQUIDBEES</t>
  </si>
  <si>
    <t>DISA India Ltd</t>
  </si>
  <si>
    <t>DISAQ</t>
  </si>
  <si>
    <t>Confidence Petroleum India Ltd</t>
  </si>
  <si>
    <t>CONFIPET</t>
  </si>
  <si>
    <t>Hindustan Oil Exploration Company Ltd</t>
  </si>
  <si>
    <t>HINDOILEXP</t>
  </si>
  <si>
    <t>Precision Camshafts Ltd</t>
  </si>
  <si>
    <t>PRECAM</t>
  </si>
  <si>
    <t>Shalby Ltd</t>
  </si>
  <si>
    <t>SHALBY</t>
  </si>
  <si>
    <t>EFC (I) Ltd</t>
  </si>
  <si>
    <t>EFCIL</t>
  </si>
  <si>
    <t>Distributors</t>
  </si>
  <si>
    <t>Krsnaa Diagnostics Ltd</t>
  </si>
  <si>
    <t>KRSNAA</t>
  </si>
  <si>
    <t>Mayur Uniquoters Ltd</t>
  </si>
  <si>
    <t>MAYURUNIQ</t>
  </si>
  <si>
    <t>GTL Infrastructure Ltd</t>
  </si>
  <si>
    <t>GTLINFRA</t>
  </si>
  <si>
    <t>Meghmani Organics Ltd</t>
  </si>
  <si>
    <t>MOL</t>
  </si>
  <si>
    <t>Landmark Cars Ltd</t>
  </si>
  <si>
    <t>LANDMARK</t>
  </si>
  <si>
    <t>SG Finserve Ltd</t>
  </si>
  <si>
    <t>SGFIN</t>
  </si>
  <si>
    <t>Pennar Industries Ltd</t>
  </si>
  <si>
    <t>PENIND</t>
  </si>
  <si>
    <t>Pondy Oxides and Chemicals Ltd</t>
  </si>
  <si>
    <t>POCL</t>
  </si>
  <si>
    <t>Systematix Corporate Services Ltd</t>
  </si>
  <si>
    <t>SYSTMTXC</t>
  </si>
  <si>
    <t>Suven Life Sciences Ltd</t>
  </si>
  <si>
    <t>SUVEN</t>
  </si>
  <si>
    <t>Spectrum Electrical Industries Ltd</t>
  </si>
  <si>
    <t>SPECTRUM</t>
  </si>
  <si>
    <t>Arkade Developers Ltd</t>
  </si>
  <si>
    <t>ARKADE</t>
  </si>
  <si>
    <t>Prataap Snacks Ltd</t>
  </si>
  <si>
    <t>DIAMONDYD</t>
  </si>
  <si>
    <t>Tinna Rubber and Infrastructure Ltd</t>
  </si>
  <si>
    <t>TINNARUBR</t>
  </si>
  <si>
    <t>Themis Medicare Ltd</t>
  </si>
  <si>
    <t>THEMISMED</t>
  </si>
  <si>
    <t>John Cockerill India Ltd</t>
  </si>
  <si>
    <t>COCKERILL</t>
  </si>
  <si>
    <t>Industrial Machinery &amp; Supplies &amp; Components</t>
  </si>
  <si>
    <t>BF Investment Ltd</t>
  </si>
  <si>
    <t>BFINVEST</t>
  </si>
  <si>
    <t>HLE Glascoat Ltd</t>
  </si>
  <si>
    <t>HLEGLAS</t>
  </si>
  <si>
    <t>Unitech Ltd</t>
  </si>
  <si>
    <t>UNITECH</t>
  </si>
  <si>
    <t>Ravindra Energy Ltd</t>
  </si>
  <si>
    <t>RELTD</t>
  </si>
  <si>
    <t>SML Isuzu Ltd</t>
  </si>
  <si>
    <t>SMLISUZU</t>
  </si>
  <si>
    <t>Siyaram Silk Mills Ltd</t>
  </si>
  <si>
    <t>SIYSIL</t>
  </si>
  <si>
    <t>Hindware Home Innovation Ltd</t>
  </si>
  <si>
    <t>HINDWAREAP</t>
  </si>
  <si>
    <t>Sasken Technologies Ltd</t>
  </si>
  <si>
    <t>SASKEN</t>
  </si>
  <si>
    <t>Dr Agarwal's Eye Hospital Ltd</t>
  </si>
  <si>
    <t>DRAGARWQ</t>
  </si>
  <si>
    <t>NRB Bearings Ltd</t>
  </si>
  <si>
    <t>NRBBEARING</t>
  </si>
  <si>
    <t>Sai Silks (Kalamandir) Ltd</t>
  </si>
  <si>
    <t>KALAMANDIR</t>
  </si>
  <si>
    <t>Updater Services Ltd</t>
  </si>
  <si>
    <t>UDS</t>
  </si>
  <si>
    <t>Baazar Style Retail Ltd</t>
  </si>
  <si>
    <t>STYLEBAAZA</t>
  </si>
  <si>
    <t>PSP Projects Ltd</t>
  </si>
  <si>
    <t>PSPPROJECT</t>
  </si>
  <si>
    <t>Goodyear India Ltd</t>
  </si>
  <si>
    <t>GOODYEAR</t>
  </si>
  <si>
    <t>SMS Pharmaceuticals Ltd</t>
  </si>
  <si>
    <t>SMSPHARMA</t>
  </si>
  <si>
    <t>MM Forgings Ltd</t>
  </si>
  <si>
    <t>MMFL</t>
  </si>
  <si>
    <t>Ram Ratna Wires Ltd</t>
  </si>
  <si>
    <t>RAMRAT</t>
  </si>
  <si>
    <t>Kesar India Ltd</t>
  </si>
  <si>
    <t>KESAR</t>
  </si>
  <si>
    <t>Real Estate Development</t>
  </si>
  <si>
    <t>Venky's (India) Ltd</t>
  </si>
  <si>
    <t>VENKEYS</t>
  </si>
  <si>
    <t>Thejo Engineering Ltd</t>
  </si>
  <si>
    <t>THEJO</t>
  </si>
  <si>
    <t>Aeroflex Industries Ltd</t>
  </si>
  <si>
    <t>AEROFLEX</t>
  </si>
  <si>
    <t>Accelya Solutions India Ltd</t>
  </si>
  <si>
    <t>ACCELYA</t>
  </si>
  <si>
    <t>Indo Tech Transformers Ltd</t>
  </si>
  <si>
    <t>INDOTECH</t>
  </si>
  <si>
    <t>Dreamfolks Services Ltd</t>
  </si>
  <si>
    <t>DREAMFOLKS</t>
  </si>
  <si>
    <t>Rashi Peripherals Ltd</t>
  </si>
  <si>
    <t>RPTECH</t>
  </si>
  <si>
    <t>Parag Milk Foods Ltd</t>
  </si>
  <si>
    <t>PARAGMILK</t>
  </si>
  <si>
    <t>Premier Explosives Ltd</t>
  </si>
  <si>
    <t>PREMEXPLN</t>
  </si>
  <si>
    <t>Mold-Tek Packaging Ltd</t>
  </si>
  <si>
    <t>MOLDTKPAC</t>
  </si>
  <si>
    <t>Xpro India Ltd</t>
  </si>
  <si>
    <t>XPROINDIA</t>
  </si>
  <si>
    <t>Dish TV India Ltd</t>
  </si>
  <si>
    <t>DISHTV</t>
  </si>
  <si>
    <t>Vindhya Telelinks Ltd</t>
  </si>
  <si>
    <t>VINDHYATEL</t>
  </si>
  <si>
    <t>Vidhi Specialty Food Ingredients Ltd</t>
  </si>
  <si>
    <t>VIDHIING</t>
  </si>
  <si>
    <t>Media Matrix Worldwide Ltd</t>
  </si>
  <si>
    <t>MMWL</t>
  </si>
  <si>
    <t>NIBE Ltd</t>
  </si>
  <si>
    <t>NIBE</t>
  </si>
  <si>
    <t>Federal-Mogul Goetze (India) Ltd</t>
  </si>
  <si>
    <t>FMGOETZE</t>
  </si>
  <si>
    <t>ECOS (India) Mobility &amp; Hospitality Ltd</t>
  </si>
  <si>
    <t>ECOSMOBLTY</t>
  </si>
  <si>
    <t>Platinum Industries Ltd</t>
  </si>
  <si>
    <t>PLATIND</t>
  </si>
  <si>
    <t>Dolat Algotech Ltd</t>
  </si>
  <si>
    <t>DOLATALGO</t>
  </si>
  <si>
    <t>IOL Chemicals and Pharmaceuticals Ltd</t>
  </si>
  <si>
    <t>IOLCP</t>
  </si>
  <si>
    <t>Insecticides (India) Ltd</t>
  </si>
  <si>
    <t>INSECTICID</t>
  </si>
  <si>
    <t>ESAF Small Finance Bank Limited</t>
  </si>
  <si>
    <t>ESAFSFB</t>
  </si>
  <si>
    <t>Welspun Specialty Solutions Ltd</t>
  </si>
  <si>
    <t>WELSPLSOL</t>
  </si>
  <si>
    <t>TechNVision Ventures Ltd</t>
  </si>
  <si>
    <t>TECHNVISN</t>
  </si>
  <si>
    <t>Mangalam Cement Ltd</t>
  </si>
  <si>
    <t>MANGLMCEM</t>
  </si>
  <si>
    <t>Panama Petrochem Ltd</t>
  </si>
  <si>
    <t>PANAMAPET</t>
  </si>
  <si>
    <t>S.P.Apparels Ltd</t>
  </si>
  <si>
    <t>SPAL</t>
  </si>
  <si>
    <t>Lumax Industries Ltd</t>
  </si>
  <si>
    <t>LUMAXIND</t>
  </si>
  <si>
    <t>Indian Hume Pipe Company Ltd</t>
  </si>
  <si>
    <t>INDIANHUME</t>
  </si>
  <si>
    <t>TTK Healthcare Ltd</t>
  </si>
  <si>
    <t>TTKHLTCARE</t>
  </si>
  <si>
    <t>Universal Cables Ltd</t>
  </si>
  <si>
    <t>UNIVCABLES</t>
  </si>
  <si>
    <t>ICICI Prudential Nifty 50 ETF</t>
  </si>
  <si>
    <t>NIFTYIETF</t>
  </si>
  <si>
    <t>Sanstar Ltd</t>
  </si>
  <si>
    <t>SANSTAR</t>
  </si>
  <si>
    <t>Tarsons Products Ltd</t>
  </si>
  <si>
    <t>TARSONS</t>
  </si>
  <si>
    <t>Yasho Industries Ltd</t>
  </si>
  <si>
    <t>YASHO</t>
  </si>
  <si>
    <t>Ge Power India Ltd</t>
  </si>
  <si>
    <t>GEPIL</t>
  </si>
  <si>
    <t>Centum Electronics Ltd</t>
  </si>
  <si>
    <t>CENTUM</t>
  </si>
  <si>
    <t>Ador Welding Ltd</t>
  </si>
  <si>
    <t>ADORWELD</t>
  </si>
  <si>
    <t>Ugro Capital Ltd</t>
  </si>
  <si>
    <t>UGROCAP</t>
  </si>
  <si>
    <t>Vardhman Special Steels Ltd</t>
  </si>
  <si>
    <t>VSSL</t>
  </si>
  <si>
    <t>Gandhar Oil Refinery (INDIA) Ltd</t>
  </si>
  <si>
    <t>GANDHAR</t>
  </si>
  <si>
    <t>Nitin Spinners Ltd</t>
  </si>
  <si>
    <t>NITINSPIN</t>
  </si>
  <si>
    <t>Tatva Chintan Pharma Chem Ltd</t>
  </si>
  <si>
    <t>TATVA</t>
  </si>
  <si>
    <t>Carysil Ltd</t>
  </si>
  <si>
    <t>CARYSIL</t>
  </si>
  <si>
    <t>Agro Tech Foods Ltd</t>
  </si>
  <si>
    <t>ATFL</t>
  </si>
  <si>
    <t>Barbeque-Nation Hospitality Ltd</t>
  </si>
  <si>
    <t>BARBEQUE</t>
  </si>
  <si>
    <t>Igarashi Motors India Ltd</t>
  </si>
  <si>
    <t>IGARASHI</t>
  </si>
  <si>
    <t>EIH Associated Hotels Ltd</t>
  </si>
  <si>
    <t>EIHAHOTELS</t>
  </si>
  <si>
    <t>Apollo Pipes Ltd</t>
  </si>
  <si>
    <t>APOLLOPIPE</t>
  </si>
  <si>
    <t>JISLDVREQS</t>
  </si>
  <si>
    <t>63 Moons Technologies Ltd</t>
  </si>
  <si>
    <t>63MOONS</t>
  </si>
  <si>
    <t>Kody Technolab Ltd</t>
  </si>
  <si>
    <t>KODYTECH</t>
  </si>
  <si>
    <t>Amrutanjan Health Care Ltd</t>
  </si>
  <si>
    <t>AMRUTANJAN</t>
  </si>
  <si>
    <t>Huhtamaki India Ltd</t>
  </si>
  <si>
    <t>HUHTAMAKI</t>
  </si>
  <si>
    <t>Astec Lifesciences Ltd</t>
  </si>
  <si>
    <t>ASTEC</t>
  </si>
  <si>
    <t>Orient Green Power Company Ltd</t>
  </si>
  <si>
    <t>GREENPOWER</t>
  </si>
  <si>
    <t>Pnb Gilts Ltd</t>
  </si>
  <si>
    <t>PNBGILTS</t>
  </si>
  <si>
    <t>Cropster Agro Ltd</t>
  </si>
  <si>
    <t>CROPSTER</t>
  </si>
  <si>
    <t>Food Distributors</t>
  </si>
  <si>
    <t>Paramount Communications Ltd</t>
  </si>
  <si>
    <t>PARACABLES</t>
  </si>
  <si>
    <t>Owais Metal and Mineral Processing Ltd</t>
  </si>
  <si>
    <t>OWAIS</t>
  </si>
  <si>
    <t>Axiscades Technologies Ltd</t>
  </si>
  <si>
    <t>AXISCADES</t>
  </si>
  <si>
    <t>India Pesticides Ltd</t>
  </si>
  <si>
    <t>IPL</t>
  </si>
  <si>
    <t>TIL Ltd</t>
  </si>
  <si>
    <t>TIL</t>
  </si>
  <si>
    <t>NIIT Ltd</t>
  </si>
  <si>
    <t>NIITLTD</t>
  </si>
  <si>
    <t>DEN Networks Ltd</t>
  </si>
  <si>
    <t>DEN</t>
  </si>
  <si>
    <t>Omaxe Ltd</t>
  </si>
  <si>
    <t>OMAXE</t>
  </si>
  <si>
    <t>Suratwwala Business Group Ltd</t>
  </si>
  <si>
    <t>SBGLP</t>
  </si>
  <si>
    <t>Apcotex Industries Ltd</t>
  </si>
  <si>
    <t>APCOTEXIND</t>
  </si>
  <si>
    <t>HIL Ltd</t>
  </si>
  <si>
    <t>HIL</t>
  </si>
  <si>
    <t>Ramco Industries Ltd</t>
  </si>
  <si>
    <t>RAMCOIND</t>
  </si>
  <si>
    <t>IKIO Lighting Ltd</t>
  </si>
  <si>
    <t>IKIO</t>
  </si>
  <si>
    <t>Rupa &amp; Company Ltd</t>
  </si>
  <si>
    <t>RUPA</t>
  </si>
  <si>
    <t>Windlas Biotech Ltd</t>
  </si>
  <si>
    <t>WINDLAS</t>
  </si>
  <si>
    <t>Antony Waste Handling Cell Ltd</t>
  </si>
  <si>
    <t>AWHCL</t>
  </si>
  <si>
    <t>HMA Agro Industries Ltd</t>
  </si>
  <si>
    <t>HMAAGRO</t>
  </si>
  <si>
    <t>Unicommerce eSolutions Ltd</t>
  </si>
  <si>
    <t>UNIECOM</t>
  </si>
  <si>
    <t>Mukand Ltd</t>
  </si>
  <si>
    <t>MUKANDLTD</t>
  </si>
  <si>
    <t>Kotak Gold Etf</t>
  </si>
  <si>
    <t>GOLD1</t>
  </si>
  <si>
    <t>IFGL Refractories Ltd</t>
  </si>
  <si>
    <t>IFGLEXPOR</t>
  </si>
  <si>
    <t>MIC Electronics Ltd</t>
  </si>
  <si>
    <t>MICEL</t>
  </si>
  <si>
    <t>Cupid Ltd</t>
  </si>
  <si>
    <t>CUPID</t>
  </si>
  <si>
    <t>Wonder Electricals Ltd</t>
  </si>
  <si>
    <t>WEL</t>
  </si>
  <si>
    <t>Madhya Bharat Agro Products Ltd</t>
  </si>
  <si>
    <t>MBAPL</t>
  </si>
  <si>
    <t>Sanghi Industries Ltd</t>
  </si>
  <si>
    <t>SANGHIIND</t>
  </si>
  <si>
    <t>Dolphin Offshore Enterprises (India) Ltd</t>
  </si>
  <si>
    <t>DOLPHIN</t>
  </si>
  <si>
    <t>Nelco Ltd</t>
  </si>
  <si>
    <t>NELCO</t>
  </si>
  <si>
    <t>Uniparts India Ltd</t>
  </si>
  <si>
    <t>UNIPARTS</t>
  </si>
  <si>
    <t>Tanfac Industries Ltd</t>
  </si>
  <si>
    <t>TANFACIND</t>
  </si>
  <si>
    <t>Sangam (India) Ltd</t>
  </si>
  <si>
    <t>SANGAMIND</t>
  </si>
  <si>
    <t>Alpex Solar Ltd</t>
  </si>
  <si>
    <t>ALPEXSOLAR</t>
  </si>
  <si>
    <t>Kiri Industries Ltd</t>
  </si>
  <si>
    <t>KIRIINDUS</t>
  </si>
  <si>
    <t>Alicon Castalloy Ltd</t>
  </si>
  <si>
    <t>ALICON</t>
  </si>
  <si>
    <t>Everest Kanto Cylinder Ltd</t>
  </si>
  <si>
    <t>EKC</t>
  </si>
  <si>
    <t>PIX Transmissions Ltd</t>
  </si>
  <si>
    <t>PIXTRANS</t>
  </si>
  <si>
    <t>Veranda Learning Solutions Ltd</t>
  </si>
  <si>
    <t>VERANDA</t>
  </si>
  <si>
    <t>Abans Holdings Ltd</t>
  </si>
  <si>
    <t>AHL</t>
  </si>
  <si>
    <t>Fusion Finance Ltd</t>
  </si>
  <si>
    <t>FUSION</t>
  </si>
  <si>
    <t>Ceinsys Tech Ltd</t>
  </si>
  <si>
    <t>CEINSYSTECH</t>
  </si>
  <si>
    <t>HDFC Gold Exchange Traded Fund</t>
  </si>
  <si>
    <t>HDFCGOLD</t>
  </si>
  <si>
    <t>Cosmo First Ltd</t>
  </si>
  <si>
    <t>COSMOFIRST</t>
  </si>
  <si>
    <t>ICICI Prudential Gold ETF</t>
  </si>
  <si>
    <t>GOLDIETF</t>
  </si>
  <si>
    <t>Gocl Corporation Ltd</t>
  </si>
  <si>
    <t>GOCLCORP</t>
  </si>
  <si>
    <t>Nippon India ETF Nifty Next 50 Junior BeES</t>
  </si>
  <si>
    <t>JUNIORBEES</t>
  </si>
  <si>
    <t>Hester Biosciences Ltd</t>
  </si>
  <si>
    <t>HESTERBIO</t>
  </si>
  <si>
    <t>Jaiprakash Associates Ltd</t>
  </si>
  <si>
    <t>JPASSOCIAT</t>
  </si>
  <si>
    <t>Som Distilleries and Breweries Ltd</t>
  </si>
  <si>
    <t>SDBL</t>
  </si>
  <si>
    <t>Seshasayee Paper and Boards Ltd</t>
  </si>
  <si>
    <t>SESHAPAPER</t>
  </si>
  <si>
    <t>Man Industries (India) Ltd</t>
  </si>
  <si>
    <t>MANINDS</t>
  </si>
  <si>
    <t>Master Trust Ltd</t>
  </si>
  <si>
    <t>MASTERTR</t>
  </si>
  <si>
    <t>Lotus Chocolate Company Ltd</t>
  </si>
  <si>
    <t>LOTUSCHO</t>
  </si>
  <si>
    <t>Andhra Paper Ltd</t>
  </si>
  <si>
    <t>ANDHRAPAP</t>
  </si>
  <si>
    <t>Andrew Yule &amp; Co Ltd</t>
  </si>
  <si>
    <t>ANDREWYU</t>
  </si>
  <si>
    <t>Jagran Prakashan Ltd</t>
  </si>
  <si>
    <t>JAGRAN</t>
  </si>
  <si>
    <t>Divgi TorqTransfer Systems Ltd</t>
  </si>
  <si>
    <t>DIVGIITTS</t>
  </si>
  <si>
    <t>Rama Steel Tubes Ltd</t>
  </si>
  <si>
    <t>RAMASTEEL</t>
  </si>
  <si>
    <t>Oriental Aromatics Ltd</t>
  </si>
  <si>
    <t>OAL</t>
  </si>
  <si>
    <t>Excel Industries Ltd</t>
  </si>
  <si>
    <t>EXCELINDUS</t>
  </si>
  <si>
    <t>Advait Energy Transitions Ltd</t>
  </si>
  <si>
    <t>ADVAIT</t>
  </si>
  <si>
    <t>Electrical Components &amp; Equipment</t>
  </si>
  <si>
    <t>TAJ GVK Hotels and Resorts Ltd</t>
  </si>
  <si>
    <t>TAJGVK</t>
  </si>
  <si>
    <t>Talbros Automotive Components Ltd</t>
  </si>
  <si>
    <t>TALBROAUTO</t>
  </si>
  <si>
    <t>Cantabil Retail India Ltd</t>
  </si>
  <si>
    <t>CANTABIL</t>
  </si>
  <si>
    <t>Knowledge Marine &amp; Engineering Works Ltd</t>
  </si>
  <si>
    <t>KMEW</t>
  </si>
  <si>
    <t>Marine Transportation</t>
  </si>
  <si>
    <t>Saraswati Commercial (India) Ltd</t>
  </si>
  <si>
    <t>ZSARACOM</t>
  </si>
  <si>
    <t>Kilburn Engineering Ltd</t>
  </si>
  <si>
    <t>KLBRENG-B</t>
  </si>
  <si>
    <t>BLS E-Services Ltd</t>
  </si>
  <si>
    <t>BLSE</t>
  </si>
  <si>
    <t>Deccan Gold Mines Ltd</t>
  </si>
  <si>
    <t>DECNGOLD</t>
  </si>
  <si>
    <t>JITF Infralogistics Ltd</t>
  </si>
  <si>
    <t>JITFINFRA</t>
  </si>
  <si>
    <t>Elpro International Ltd</t>
  </si>
  <si>
    <t>ELPROINTL</t>
  </si>
  <si>
    <t>Expleo Solutions Ltd</t>
  </si>
  <si>
    <t>EXPLEOSOL</t>
  </si>
  <si>
    <t>Sterling Tools Ltd</t>
  </si>
  <si>
    <t>STERTOOLS</t>
  </si>
  <si>
    <t>GKW Ltd</t>
  </si>
  <si>
    <t>GKWLIMITED</t>
  </si>
  <si>
    <t>D Link (India) Limited</t>
  </si>
  <si>
    <t>DLINKINDIA</t>
  </si>
  <si>
    <t>Heranba Industries Ltd</t>
  </si>
  <si>
    <t>HERANBA</t>
  </si>
  <si>
    <t>Hind Rectifiers Ltd</t>
  </si>
  <si>
    <t>HIRECT</t>
  </si>
  <si>
    <t>Navkar Corporation Ltd</t>
  </si>
  <si>
    <t>NAVKARCORP</t>
  </si>
  <si>
    <t>Bigbloc Construction Ltd</t>
  </si>
  <si>
    <t>BIGBLOC</t>
  </si>
  <si>
    <t>Hariom Pipe Industries Ltd</t>
  </si>
  <si>
    <t>HARIOMPIPE</t>
  </si>
  <si>
    <t>Eco Recycling Ltd</t>
  </si>
  <si>
    <t>ECORECO</t>
  </si>
  <si>
    <t>G M Breweries Ltd</t>
  </si>
  <si>
    <t>GMBREW</t>
  </si>
  <si>
    <t>Shriram Properties Ltd</t>
  </si>
  <si>
    <t>SHRIRAMPPS</t>
  </si>
  <si>
    <t>Jyoti Resins and Adhesives Ltd</t>
  </si>
  <si>
    <t>JYOTIRES</t>
  </si>
  <si>
    <t>Panacea Biotec Ltd</t>
  </si>
  <si>
    <t>PANACEABIO</t>
  </si>
  <si>
    <t>Praveg Ltd</t>
  </si>
  <si>
    <t>PRAVEG</t>
  </si>
  <si>
    <t>B L Kashyap and Sons Ltd</t>
  </si>
  <si>
    <t>BLKASHYAP</t>
  </si>
  <si>
    <t>Jindal Drilling and Industries Ltd</t>
  </si>
  <si>
    <t>JINDRILL</t>
  </si>
  <si>
    <t>Brightcom Group Ltd</t>
  </si>
  <si>
    <t>BCG</t>
  </si>
  <si>
    <t>Syncom Formulations (India) Ltd</t>
  </si>
  <si>
    <t>SYNCOMF</t>
  </si>
  <si>
    <t>Tribhovandas Bhimji Zaveri Ltd</t>
  </si>
  <si>
    <t>TBZ</t>
  </si>
  <si>
    <t>NDR Auto Components Ltd</t>
  </si>
  <si>
    <t>NDRAUTO</t>
  </si>
  <si>
    <t>Salzer Electronics Ltd</t>
  </si>
  <si>
    <t>SALZERELEC</t>
  </si>
  <si>
    <t>Satin Creditcare Network Ltd</t>
  </si>
  <si>
    <t>SATIN</t>
  </si>
  <si>
    <t>Matrimony.Com Ltd</t>
  </si>
  <si>
    <t>MATRIMONY</t>
  </si>
  <si>
    <t>Sahasra Electronic Solutions Ltd</t>
  </si>
  <si>
    <t>SAHASRA</t>
  </si>
  <si>
    <t>Sportking India Ltd</t>
  </si>
  <si>
    <t>SPORTKING</t>
  </si>
  <si>
    <t>Suyog Telematics Ltd</t>
  </si>
  <si>
    <t>SUYOG</t>
  </si>
  <si>
    <t>Filatex India Ltd</t>
  </si>
  <si>
    <t>FILATEX</t>
  </si>
  <si>
    <t>Wheels India Ltd</t>
  </si>
  <si>
    <t>WHEELS</t>
  </si>
  <si>
    <t>Bombay Super Hybrid Seeds Ltd</t>
  </si>
  <si>
    <t>BSHSL</t>
  </si>
  <si>
    <t>Yatra Online Ltd</t>
  </si>
  <si>
    <t>YATRA</t>
  </si>
  <si>
    <t>Sat Industries Ltd</t>
  </si>
  <si>
    <t>SATINDLTD</t>
  </si>
  <si>
    <t>GNA Axles Ltd</t>
  </si>
  <si>
    <t>GNA</t>
  </si>
  <si>
    <t>Amines and Plasticizers Ltd</t>
  </si>
  <si>
    <t>AMNPLST</t>
  </si>
  <si>
    <t>Fedders Holding Ltd</t>
  </si>
  <si>
    <t>FEDDERSHOL</t>
  </si>
  <si>
    <t>Sirca Paints India Ltd</t>
  </si>
  <si>
    <t>SIRCA</t>
  </si>
  <si>
    <t>GTPL Hathway Ltd</t>
  </si>
  <si>
    <t>GTPL</t>
  </si>
  <si>
    <t>Wealth First Portfolio Managers Ltd</t>
  </si>
  <si>
    <t>WEALTH</t>
  </si>
  <si>
    <t>Reliance Industrial Infrastructure Ltd</t>
  </si>
  <si>
    <t>RIIL</t>
  </si>
  <si>
    <t>Balmer Lawrie Investments Ltd</t>
  </si>
  <si>
    <t>BLIL</t>
  </si>
  <si>
    <t>DEE Development Engineers Ltd</t>
  </si>
  <si>
    <t>DEEDEV</t>
  </si>
  <si>
    <t>India Power Corporation Ltd</t>
  </si>
  <si>
    <t>DPSCLTD</t>
  </si>
  <si>
    <t>I G Petrochemicals Ltd</t>
  </si>
  <si>
    <t>IGPL</t>
  </si>
  <si>
    <t>Renaissance Global Ltd</t>
  </si>
  <si>
    <t>RGL</t>
  </si>
  <si>
    <t>Beta Drugs Ltd</t>
  </si>
  <si>
    <t>BETA</t>
  </si>
  <si>
    <t>Camlin Fine Sciences Ltd</t>
  </si>
  <si>
    <t>CAMLINFINE</t>
  </si>
  <si>
    <t>Mercury Ev-Tech Ltd</t>
  </si>
  <si>
    <t>MERCURYEV</t>
  </si>
  <si>
    <t>ASM Technologies Ltd</t>
  </si>
  <si>
    <t>ASMTEC</t>
  </si>
  <si>
    <t>Bharat Wire Ropes Ltd</t>
  </si>
  <si>
    <t>BHARATWIRE</t>
  </si>
  <si>
    <t>Monte Carlo Fashions Ltd</t>
  </si>
  <si>
    <t>MONTECARLO</t>
  </si>
  <si>
    <t>MSP Steel &amp; Power Ltd</t>
  </si>
  <si>
    <t>MSPL</t>
  </si>
  <si>
    <t>Roto Pumps Ltd</t>
  </si>
  <si>
    <t>ROTO</t>
  </si>
  <si>
    <t>Atul Auto Ltd</t>
  </si>
  <si>
    <t>ATULAUTO</t>
  </si>
  <si>
    <t>Three Wheelers</t>
  </si>
  <si>
    <t>Swelect Energy Systems Ltd</t>
  </si>
  <si>
    <t>SWELECTES</t>
  </si>
  <si>
    <t>BCL Industries Ltd</t>
  </si>
  <si>
    <t>BCLIND</t>
  </si>
  <si>
    <t>Udaipur Cement Works Ltd</t>
  </si>
  <si>
    <t>UDAICEMENT</t>
  </si>
  <si>
    <t>Dynamic Cables Ltd</t>
  </si>
  <si>
    <t>DYCL</t>
  </si>
  <si>
    <t>GRP Ltd</t>
  </si>
  <si>
    <t>GRPLTD</t>
  </si>
  <si>
    <t>VL E-Governance &amp; IT Solutions Ltd</t>
  </si>
  <si>
    <t>VLEGOV</t>
  </si>
  <si>
    <t>SMC Global Securities Ltd</t>
  </si>
  <si>
    <t>SMCGLOBAL</t>
  </si>
  <si>
    <t>Everest Industries Ltd</t>
  </si>
  <si>
    <t>EVERESTIND</t>
  </si>
  <si>
    <t>Kokuyo Camlin Ltd</t>
  </si>
  <si>
    <t>KOKUYOCMLN</t>
  </si>
  <si>
    <t>Mufin Green Finance Ltd</t>
  </si>
  <si>
    <t>MUFIN</t>
  </si>
  <si>
    <t>Paushak Ltd</t>
  </si>
  <si>
    <t>PAUSHAKLTD</t>
  </si>
  <si>
    <t>GPT Infraprojects Ltd</t>
  </si>
  <si>
    <t>GPTINFRA</t>
  </si>
  <si>
    <t>Chemfab Alkalis Ltd</t>
  </si>
  <si>
    <t>CHEMFAB</t>
  </si>
  <si>
    <t>Zota Health Care Ltd</t>
  </si>
  <si>
    <t>ZOTA</t>
  </si>
  <si>
    <t>Capital India Finance Ltd</t>
  </si>
  <si>
    <t>CIFL</t>
  </si>
  <si>
    <t>Allied Digital Services Ltd</t>
  </si>
  <si>
    <t>ADSL</t>
  </si>
  <si>
    <t>Arman Financial Services Ltd</t>
  </si>
  <si>
    <t>ARMANFIN</t>
  </si>
  <si>
    <t>Himatsingka Seide Ltd</t>
  </si>
  <si>
    <t>HIMATSEIDE</t>
  </si>
  <si>
    <t>Sadhana Nitro Chem Ltd</t>
  </si>
  <si>
    <t>SADHNANIQ</t>
  </si>
  <si>
    <t>Borosil Scientific Ltd</t>
  </si>
  <si>
    <t>BOROSCI</t>
  </si>
  <si>
    <t>Vintage Coffee and Beverages Ltd</t>
  </si>
  <si>
    <t>VINCOFE</t>
  </si>
  <si>
    <t>Irm Energy Ltd</t>
  </si>
  <si>
    <t>IRMENERGY</t>
  </si>
  <si>
    <t>5Paisa Capital Ltd</t>
  </si>
  <si>
    <t>5PAISA</t>
  </si>
  <si>
    <t>Mishtann Foods Ltd</t>
  </si>
  <si>
    <t>MISHTANN</t>
  </si>
  <si>
    <t>ULTRAMARINE &amp; PIGMENTS Ltd</t>
  </si>
  <si>
    <t>ULTRAMAR</t>
  </si>
  <si>
    <t>Bajaj Steel Industries Ltd</t>
  </si>
  <si>
    <t>BAJAJST</t>
  </si>
  <si>
    <t>Agarwal Industrial Corporation Ltd</t>
  </si>
  <si>
    <t>AGARIND</t>
  </si>
  <si>
    <t>Mangalore Chemicals and Fertilisers Ltd</t>
  </si>
  <si>
    <t>MANGCHEFER</t>
  </si>
  <si>
    <t>Timex Group India Ltd</t>
  </si>
  <si>
    <t>TIMEX</t>
  </si>
  <si>
    <t>Dynacons Systems and Solutions Ltd</t>
  </si>
  <si>
    <t>DSSL</t>
  </si>
  <si>
    <t>Kotak Nifty 50 ETF</t>
  </si>
  <si>
    <t>NIFTY1</t>
  </si>
  <si>
    <t>Associated Alcohols &amp; Breweries Ltd</t>
  </si>
  <si>
    <t>ASALCBR</t>
  </si>
  <si>
    <t>Dcm Shriram Industries Ltd</t>
  </si>
  <si>
    <t>DCMSRIND</t>
  </si>
  <si>
    <t>Butterfly Gandhimathi Appliances Ltd</t>
  </si>
  <si>
    <t>BUTTERFLY</t>
  </si>
  <si>
    <t>Om Infra Ltd</t>
  </si>
  <si>
    <t>OMINFRAL</t>
  </si>
  <si>
    <t>Chaman Lal Setia Exports Ltd</t>
  </si>
  <si>
    <t>CLSEL</t>
  </si>
  <si>
    <t>Eimco Elecon (India) Ltd</t>
  </si>
  <si>
    <t>EIMCOELECO</t>
  </si>
  <si>
    <t>Steelcast Ltd</t>
  </si>
  <si>
    <t>STEELCAS</t>
  </si>
  <si>
    <t>Southern Petrochemical Industries Corporation Ltd</t>
  </si>
  <si>
    <t>SPIC</t>
  </si>
  <si>
    <t>India Nippon Electricals Ltd</t>
  </si>
  <si>
    <t>INDNIPPON</t>
  </si>
  <si>
    <t>Walchandnagar Industries Ltd</t>
  </si>
  <si>
    <t>WALCHANNAG</t>
  </si>
  <si>
    <t>Alldigi Tech Ltd</t>
  </si>
  <si>
    <t>ALLDIGI</t>
  </si>
  <si>
    <t>Yamuna Syndicate Ltd</t>
  </si>
  <si>
    <t>YSL</t>
  </si>
  <si>
    <t>Kabra Extrusion Technik Ltd</t>
  </si>
  <si>
    <t>KABRAEXTRU</t>
  </si>
  <si>
    <t>Sigachi Industries Ltd</t>
  </si>
  <si>
    <t>SIGACHI</t>
  </si>
  <si>
    <t>India Motor Parts &amp; Accessories Ltd</t>
  </si>
  <si>
    <t>IMPAL</t>
  </si>
  <si>
    <t>Suryoday Small Finance Bank Ltd</t>
  </si>
  <si>
    <t>SURYODAY</t>
  </si>
  <si>
    <t>Rane (Madras) Ltd</t>
  </si>
  <si>
    <t>RML</t>
  </si>
  <si>
    <t>Peninsula Land Ltd</t>
  </si>
  <si>
    <t>PENINLAND</t>
  </si>
  <si>
    <t>Forbes Precision Tools and Machine Parts Ltd</t>
  </si>
  <si>
    <t>TOTEM</t>
  </si>
  <si>
    <t>Jaykay Enterprises Ltd</t>
  </si>
  <si>
    <t>JAYKAY</t>
  </si>
  <si>
    <t>Asian Energy Services Ltd</t>
  </si>
  <si>
    <t>ASIANENE</t>
  </si>
  <si>
    <t>Arihant Superstructures Ltd</t>
  </si>
  <si>
    <t>ARIHANTSUP</t>
  </si>
  <si>
    <t>Dhunseri Ventures Ltd</t>
  </si>
  <si>
    <t>DVL</t>
  </si>
  <si>
    <t>Solex Energy Ltd</t>
  </si>
  <si>
    <t>SOLEX</t>
  </si>
  <si>
    <t>Automobile Corp Of Goa Ltd</t>
  </si>
  <si>
    <t>ACGL</t>
  </si>
  <si>
    <t>Ramco Systems Ltd</t>
  </si>
  <si>
    <t>RAMCOSYS</t>
  </si>
  <si>
    <t>Z F Steering Gear (India) Ltd</t>
  </si>
  <si>
    <t>ZFSTEERING</t>
  </si>
  <si>
    <t>Remus Pharmaceuticals Ltd</t>
  </si>
  <si>
    <t>REMUS</t>
  </si>
  <si>
    <t>Yuken India Ltd</t>
  </si>
  <si>
    <t>YUKEN</t>
  </si>
  <si>
    <t>Panorama Studios International Ltd</t>
  </si>
  <si>
    <t>PANORAMA</t>
  </si>
  <si>
    <t>Oriental Rail Infrastructure Ltd</t>
  </si>
  <si>
    <t>ORIRAIL</t>
  </si>
  <si>
    <t>Allcargo Gati Ltd</t>
  </si>
  <si>
    <t>ACLGATI</t>
  </si>
  <si>
    <t>Madras Fertilizers Ltd</t>
  </si>
  <si>
    <t>MADRASFERT</t>
  </si>
  <si>
    <t>Hexa Tradex Ltd</t>
  </si>
  <si>
    <t>HEXATRADEX</t>
  </si>
  <si>
    <t>Fairchem Organics Ltd</t>
  </si>
  <si>
    <t>FAIRCHEMOR</t>
  </si>
  <si>
    <t>Texmaco Infrastructure &amp; Holdings Ltd</t>
  </si>
  <si>
    <t>TEXINFRA</t>
  </si>
  <si>
    <t>Simplex Infrastructures Ltd</t>
  </si>
  <si>
    <t>SIMPLEXINF</t>
  </si>
  <si>
    <t>Hi-Tech Gears Ltd</t>
  </si>
  <si>
    <t>HITECHGEAR</t>
  </si>
  <si>
    <t>Kopran Ltd</t>
  </si>
  <si>
    <t>KOPRAN</t>
  </si>
  <si>
    <t>Krishana Phoschem Ltd</t>
  </si>
  <si>
    <t>KRISHANA</t>
  </si>
  <si>
    <t>Likhitha Infrastructure Ltd</t>
  </si>
  <si>
    <t>LIKHITHA</t>
  </si>
  <si>
    <t>Polo Queen Industrial and Fintech Ltd</t>
  </si>
  <si>
    <t>PQIF</t>
  </si>
  <si>
    <t>Best Agrolife Ltd</t>
  </si>
  <si>
    <t>BESTAGRO</t>
  </si>
  <si>
    <t>GRM Overseas Ltd</t>
  </si>
  <si>
    <t>GRMOVER</t>
  </si>
  <si>
    <t>Diffusion Engineers Ltd</t>
  </si>
  <si>
    <t>DIFFNKG</t>
  </si>
  <si>
    <t>Fratelli Vineyards Ltd</t>
  </si>
  <si>
    <t>FRATELLI</t>
  </si>
  <si>
    <t>JG Chemicals Ltd</t>
  </si>
  <si>
    <t>JGCHEM</t>
  </si>
  <si>
    <t>AMIC Forging Ltd</t>
  </si>
  <si>
    <t>AMIC</t>
  </si>
  <si>
    <t>Steel</t>
  </si>
  <si>
    <t>Rhetan TMT Ltd</t>
  </si>
  <si>
    <t>RHETAN</t>
  </si>
  <si>
    <t>Ester Industries Ltd</t>
  </si>
  <si>
    <t>ESTER</t>
  </si>
  <si>
    <t>Radhika Jeweltech Ltd</t>
  </si>
  <si>
    <t>RADHIKAJWE</t>
  </si>
  <si>
    <t>Vertoz Ltd</t>
  </si>
  <si>
    <t>VERTOZ</t>
  </si>
  <si>
    <t>One Point One Solutions Ltd</t>
  </si>
  <si>
    <t>ONEPOINT</t>
  </si>
  <si>
    <t>Vardhman Holdings Ltd</t>
  </si>
  <si>
    <t>VHL</t>
  </si>
  <si>
    <t>Punjab Chemicals and Crop Protection Ltd</t>
  </si>
  <si>
    <t>PUNJABCHEM</t>
  </si>
  <si>
    <t>Saurashtra Cement Ltd</t>
  </si>
  <si>
    <t>SAURASHCEM</t>
  </si>
  <si>
    <t>Crest Ventures Ltd</t>
  </si>
  <si>
    <t>CREST</t>
  </si>
  <si>
    <t>Lincoln Pharmaceuticals Ltd</t>
  </si>
  <si>
    <t>LINCOLN</t>
  </si>
  <si>
    <t>Western Carriers (India) Ltd</t>
  </si>
  <si>
    <t>WCIL</t>
  </si>
  <si>
    <t>Shree Digvijay Cement Co Ltd</t>
  </si>
  <si>
    <t>SHREDIGCEM</t>
  </si>
  <si>
    <t>Rishabh Instruments Ltd</t>
  </si>
  <si>
    <t>RISHABH</t>
  </si>
  <si>
    <t>Control Print Ltd</t>
  </si>
  <si>
    <t>CONTROLPR</t>
  </si>
  <si>
    <t>Pakka Limited</t>
  </si>
  <si>
    <t>PAKKA</t>
  </si>
  <si>
    <t>Steel Exchange India Ltd</t>
  </si>
  <si>
    <t>STEELXIND</t>
  </si>
  <si>
    <t>BMW Industries Ltd</t>
  </si>
  <si>
    <t>BMW</t>
  </si>
  <si>
    <t>VLS Finance Ltd</t>
  </si>
  <si>
    <t>VLSFINANCE</t>
  </si>
  <si>
    <t>Kellton Tech Solutions Ltd</t>
  </si>
  <si>
    <t>KELLTONTEC</t>
  </si>
  <si>
    <t>Ice Make Refrigeration Ltd</t>
  </si>
  <si>
    <t>ICEMAKE</t>
  </si>
  <si>
    <t>SPML Infra Ltd</t>
  </si>
  <si>
    <t>SPMLINFRA</t>
  </si>
  <si>
    <t>Kaycee Industries Ltd</t>
  </si>
  <si>
    <t>KAYCEEI</t>
  </si>
  <si>
    <t>Gulshan Polyols Ltd</t>
  </si>
  <si>
    <t>GULPOLY</t>
  </si>
  <si>
    <t>Andhra Sugars Ltd</t>
  </si>
  <si>
    <t>ANDHRSUGAR</t>
  </si>
  <si>
    <t>GPT Healthcare Ltd</t>
  </si>
  <si>
    <t>GPTHEALTH</t>
  </si>
  <si>
    <t>Tourism Finance Corporation of India Ltd</t>
  </si>
  <si>
    <t>TFCILTD</t>
  </si>
  <si>
    <t>Capital Small Finance Bank Ltd</t>
  </si>
  <si>
    <t>CAPITALSFB</t>
  </si>
  <si>
    <t>Khazanchi Jewellers Ltd</t>
  </si>
  <si>
    <t>KHAZANCHI</t>
  </si>
  <si>
    <t>Apparel, Accessories &amp; Luxury Goods</t>
  </si>
  <si>
    <t>Mukka Proteins Ltd</t>
  </si>
  <si>
    <t>MUKKA</t>
  </si>
  <si>
    <t>Asian Star Co Ltd</t>
  </si>
  <si>
    <t>ASTAR</t>
  </si>
  <si>
    <t>Essen Speciality Films Ltd</t>
  </si>
  <si>
    <t>ESFL</t>
  </si>
  <si>
    <t>Centrum Capital Ltd</t>
  </si>
  <si>
    <t>CENTRUM</t>
  </si>
  <si>
    <t>Aurum Proptech Ltd</t>
  </si>
  <si>
    <t>AURUM</t>
  </si>
  <si>
    <t>Heubach Colorants India Ltd</t>
  </si>
  <si>
    <t>HEUBACHIND</t>
  </si>
  <si>
    <t>Last Mile Enterprises Ltd</t>
  </si>
  <si>
    <t>LASTMILE</t>
  </si>
  <si>
    <t>Prakash Pipes Ltd</t>
  </si>
  <si>
    <t>PPL</t>
  </si>
  <si>
    <t>Vimta Labs Ltd</t>
  </si>
  <si>
    <t>VIMTALABS</t>
  </si>
  <si>
    <t>Popular Vehicles and Services Ltd</t>
  </si>
  <si>
    <t>PVSL</t>
  </si>
  <si>
    <t>Aaswa Trading and Exports Ltd</t>
  </si>
  <si>
    <t>TCC</t>
  </si>
  <si>
    <t>Real Estate Services</t>
  </si>
  <si>
    <t>Spacenet Enterprises India Ltd</t>
  </si>
  <si>
    <t>SPCENET</t>
  </si>
  <si>
    <t>TV Today Network Limited</t>
  </si>
  <si>
    <t>TVTODAY</t>
  </si>
  <si>
    <t>Subex Ltd</t>
  </si>
  <si>
    <t>SUBEXLTD</t>
  </si>
  <si>
    <t>Kothari Petrochemicals Ltd</t>
  </si>
  <si>
    <t>KOTHARIPET</t>
  </si>
  <si>
    <t>Kamdhenu Ltd</t>
  </si>
  <si>
    <t>KAMDHENU</t>
  </si>
  <si>
    <t>Enkei Wheels (India) Ltd</t>
  </si>
  <si>
    <t>ENKEIWHEL</t>
  </si>
  <si>
    <t>KMC Speciality Hospitals (India) Ltd</t>
  </si>
  <si>
    <t>KMCSHIL</t>
  </si>
  <si>
    <t>Veefin Solutions Ltd</t>
  </si>
  <si>
    <t>VEEFIN</t>
  </si>
  <si>
    <t>Application Software</t>
  </si>
  <si>
    <t>Raj Rayon Industries Ltd</t>
  </si>
  <si>
    <t>RAJRILTD</t>
  </si>
  <si>
    <t>Munjal Auto Industries Ltd</t>
  </si>
  <si>
    <t>MUNJALAU</t>
  </si>
  <si>
    <t>Shiva Cement Ltd</t>
  </si>
  <si>
    <t>SHIVACEM</t>
  </si>
  <si>
    <t>Rico Auto Industries Ltd</t>
  </si>
  <si>
    <t>RICOAUTO</t>
  </si>
  <si>
    <t>Dhampur Sugar Mills Ltd</t>
  </si>
  <si>
    <t>DHAMPURSUG</t>
  </si>
  <si>
    <t>Tamilnadu Newsprint &amp; Papers Ltd</t>
  </si>
  <si>
    <t>TNPL</t>
  </si>
  <si>
    <t>Hardwyn India Ltd</t>
  </si>
  <si>
    <t>HARDWYN</t>
  </si>
  <si>
    <t>Building Products - Glass</t>
  </si>
  <si>
    <t>AVT Natural Products Ltd</t>
  </si>
  <si>
    <t>AVTNPL</t>
  </si>
  <si>
    <t>Sree Rayalaseema Hi-Strength Hypo Ltd</t>
  </si>
  <si>
    <t>SRHHYPOLTD</t>
  </si>
  <si>
    <t>Selan Exploration Technology Ltd</t>
  </si>
  <si>
    <t>SELAN</t>
  </si>
  <si>
    <t>Zee Media Corporation Ltd</t>
  </si>
  <si>
    <t>ZEEMEDIA</t>
  </si>
  <si>
    <t>AFCOM Holdings Ltd</t>
  </si>
  <si>
    <t>AFCOM</t>
  </si>
  <si>
    <t>Air Freight &amp; Logistics</t>
  </si>
  <si>
    <t>Century Enka Ltd</t>
  </si>
  <si>
    <t>CENTENKA</t>
  </si>
  <si>
    <t>Jagsonpal Pharmaceuticals Ltd</t>
  </si>
  <si>
    <t>JAGSNPHARM</t>
  </si>
  <si>
    <t>Industrial and Prudential Investment Co Ltd</t>
  </si>
  <si>
    <t>INDPRUD</t>
  </si>
  <si>
    <t>Arrow Greentech Ltd</t>
  </si>
  <si>
    <t>ARROWGREEN</t>
  </si>
  <si>
    <t>Xchanging Solutions Ltd</t>
  </si>
  <si>
    <t>XCHANGING</t>
  </si>
  <si>
    <t>Signpost India Ltd</t>
  </si>
  <si>
    <t>SIGNPOST</t>
  </si>
  <si>
    <t>Cellecor Gadgets Ltd</t>
  </si>
  <si>
    <t>CELLECOR</t>
  </si>
  <si>
    <t>3B Blackbio DX Ltd</t>
  </si>
  <si>
    <t>3BBLACKBIO</t>
  </si>
  <si>
    <t>Fertilizers &amp; Agricultural Chemicals</t>
  </si>
  <si>
    <t>Orient Technologies Ltd</t>
  </si>
  <si>
    <t>ORIENTTECH</t>
  </si>
  <si>
    <t>Windsor Machines Ltd</t>
  </si>
  <si>
    <t>WINDMACHIN</t>
  </si>
  <si>
    <t>Indo Amines Ltd</t>
  </si>
  <si>
    <t>INDOAMIN</t>
  </si>
  <si>
    <t>Ngl Fine Chem Ltd</t>
  </si>
  <si>
    <t>NGLFINE</t>
  </si>
  <si>
    <t>Dhunseri Investments Ltd</t>
  </si>
  <si>
    <t>DHUNINV</t>
  </si>
  <si>
    <t>Avadh Sugar &amp; Energy Ltd</t>
  </si>
  <si>
    <t>AVADHSUGAR</t>
  </si>
  <si>
    <t>Electrotherm (India) Ltd</t>
  </si>
  <si>
    <t>ELECTHERM</t>
  </si>
  <si>
    <t>Kernex Microsystems (India) Ltd</t>
  </si>
  <si>
    <t>KERNEX</t>
  </si>
  <si>
    <t>Creative Newtech Ltd</t>
  </si>
  <si>
    <t>CREATIVE</t>
  </si>
  <si>
    <t>Beekay Steel Industries Ltd</t>
  </si>
  <si>
    <t>BEEKAY</t>
  </si>
  <si>
    <t>Sandesh Ltd</t>
  </si>
  <si>
    <t>SANDESH</t>
  </si>
  <si>
    <t>AGI Infra Ltd</t>
  </si>
  <si>
    <t>AGIIL</t>
  </si>
  <si>
    <t>SAR Televenture Ltd</t>
  </si>
  <si>
    <t>SARTELE</t>
  </si>
  <si>
    <t>Maan Aluminium Ltd</t>
  </si>
  <si>
    <t>MAANALU</t>
  </si>
  <si>
    <t>Aym Syntex Ltd</t>
  </si>
  <si>
    <t>AYMSYNTEX</t>
  </si>
  <si>
    <t>Vascon Engineers Ltd</t>
  </si>
  <si>
    <t>VASCONEQ</t>
  </si>
  <si>
    <t>Uttam Sugar Mills Ltd</t>
  </si>
  <si>
    <t>UTTAMSUGAR</t>
  </si>
  <si>
    <t>Bliss GVS Pharma Ltd</t>
  </si>
  <si>
    <t>BLISSGVS</t>
  </si>
  <si>
    <t>Ksolves India Ltd</t>
  </si>
  <si>
    <t>KSOLVES</t>
  </si>
  <si>
    <t>Manoj Vaibhav Gems N Jewellers Ltd</t>
  </si>
  <si>
    <t>MVGJL</t>
  </si>
  <si>
    <t>Dwarikesh Sugar Industries Ltd</t>
  </si>
  <si>
    <t>DWARKESH</t>
  </si>
  <si>
    <t>Ashika Credit Capital Ltd</t>
  </si>
  <si>
    <t>ASHIKA</t>
  </si>
  <si>
    <t>Kirloskar Electric Company Ltd</t>
  </si>
  <si>
    <t>KECL</t>
  </si>
  <si>
    <t>HLV Ltd</t>
  </si>
  <si>
    <t>HLVLTD</t>
  </si>
  <si>
    <t>Oswal Greentech Ltd</t>
  </si>
  <si>
    <t>OSWALGREEN</t>
  </si>
  <si>
    <t>R K Swamy Ltd</t>
  </si>
  <si>
    <t>RKSWAMY</t>
  </si>
  <si>
    <t>Mafatlal Industries Ltd</t>
  </si>
  <si>
    <t>MAFATIND</t>
  </si>
  <si>
    <t>Max India Ltd</t>
  </si>
  <si>
    <t>MAXIND</t>
  </si>
  <si>
    <t>Manali Petrochemicals Ltd</t>
  </si>
  <si>
    <t>MANALIPETC</t>
  </si>
  <si>
    <t>Investment Trust of India Ltd</t>
  </si>
  <si>
    <t>THEINVEST</t>
  </si>
  <si>
    <t>Macpower CNC Machines Ltd</t>
  </si>
  <si>
    <t>MACPOWER</t>
  </si>
  <si>
    <t>Trident Techlabs Ltd</t>
  </si>
  <si>
    <t>TECHLABS</t>
  </si>
  <si>
    <t>Automotive Stampings and Assemblies Ltd</t>
  </si>
  <si>
    <t>ASAL</t>
  </si>
  <si>
    <t>GFL Ltd</t>
  </si>
  <si>
    <t>GFLLIMITED</t>
  </si>
  <si>
    <t>Shankara Building Products Ltd</t>
  </si>
  <si>
    <t>SHANKARA</t>
  </si>
  <si>
    <t>Cosmic CRF Ltd</t>
  </si>
  <si>
    <t>COSMICCRF</t>
  </si>
  <si>
    <t>Finkurve Financial Services Ltd</t>
  </si>
  <si>
    <t>FINKURVE</t>
  </si>
  <si>
    <t>GIC Housing Finance Ltd</t>
  </si>
  <si>
    <t>GICHSGFIN</t>
  </si>
  <si>
    <t>Valiant Organics Ltd</t>
  </si>
  <si>
    <t>VALIANTORG</t>
  </si>
  <si>
    <t>Arihant Capital Markets Ltd</t>
  </si>
  <si>
    <t>ARIHANTCAP</t>
  </si>
  <si>
    <t>Snowman Logistics Ltd</t>
  </si>
  <si>
    <t>SNOWMAN</t>
  </si>
  <si>
    <t>Jagatjit Industries Ltd</t>
  </si>
  <si>
    <t>JAGAJITIND</t>
  </si>
  <si>
    <t>Kuantum Papers Ltd</t>
  </si>
  <si>
    <t>KUANTUM</t>
  </si>
  <si>
    <t>TGV SRAAC Ltd</t>
  </si>
  <si>
    <t>TGVSL</t>
  </si>
  <si>
    <t>NACL Industries Ltd</t>
  </si>
  <si>
    <t>NACLIND</t>
  </si>
  <si>
    <t>Bajaj Healthcare Ltd</t>
  </si>
  <si>
    <t>BAJAJHCARE</t>
  </si>
  <si>
    <t>Saint-Gobain Sekurit India Ltd</t>
  </si>
  <si>
    <t>SAINTGOBAIN</t>
  </si>
  <si>
    <t>Gala Precision Engineering Ltd</t>
  </si>
  <si>
    <t>GALAPREC</t>
  </si>
  <si>
    <t>CFF Fluid Control Ltd</t>
  </si>
  <si>
    <t>CFF</t>
  </si>
  <si>
    <t>Aerospace &amp; Defense</t>
  </si>
  <si>
    <t>Kotyark Industries Ltd</t>
  </si>
  <si>
    <t>KOTYARK</t>
  </si>
  <si>
    <t>Sahana System Ltd</t>
  </si>
  <si>
    <t>SAHANA</t>
  </si>
  <si>
    <t>Wardwizard Innovations &amp; Mobility Ltd</t>
  </si>
  <si>
    <t>WARDINMOBI</t>
  </si>
  <si>
    <t>Satia Industries Ltd</t>
  </si>
  <si>
    <t>SATIA</t>
  </si>
  <si>
    <t>Credo Brands Marketing Ltd</t>
  </si>
  <si>
    <t>MUFTI</t>
  </si>
  <si>
    <t>Men's Clothing</t>
  </si>
  <si>
    <t>IST Ltd</t>
  </si>
  <si>
    <t>ISTLTD</t>
  </si>
  <si>
    <t>City Pulse Multiplex Ltd</t>
  </si>
  <si>
    <t>CPML</t>
  </si>
  <si>
    <t>Movies &amp; Entertainment</t>
  </si>
  <si>
    <t>Uniphos Enterprises Ltd</t>
  </si>
  <si>
    <t>UNIENTER</t>
  </si>
  <si>
    <t>Indo Rama Synthetics (India) Ltd</t>
  </si>
  <si>
    <t>INDORAMA</t>
  </si>
  <si>
    <t>Emkay Taps and Cutting Tools Ltd</t>
  </si>
  <si>
    <t>EMKAYTOOLS</t>
  </si>
  <si>
    <t>Taneja Aerospace and Aviation Ltd</t>
  </si>
  <si>
    <t>TANAA</t>
  </si>
  <si>
    <t>Benares Hotels Ltd</t>
  </si>
  <si>
    <t>BENARAS</t>
  </si>
  <si>
    <t>Kross Ltd</t>
  </si>
  <si>
    <t>KROSS</t>
  </si>
  <si>
    <t>Sical Logistics Ltd</t>
  </si>
  <si>
    <t>SICALLOG</t>
  </si>
  <si>
    <t>Vantage Knowledge Academy Ltd</t>
  </si>
  <si>
    <t>VKAL</t>
  </si>
  <si>
    <t>Faze Three Ltd</t>
  </si>
  <si>
    <t>FAZE3Q</t>
  </si>
  <si>
    <t>Sika Interplant Systems Ltd</t>
  </si>
  <si>
    <t>SIKA</t>
  </si>
  <si>
    <t>Dharmaj Crop Guard Ltd</t>
  </si>
  <si>
    <t>DHARMAJ</t>
  </si>
  <si>
    <t>Prime Securities Ltd</t>
  </si>
  <si>
    <t>PRIMESECU</t>
  </si>
  <si>
    <t>Tuticorin Alkali Chemicals and Fertilizers Ltd</t>
  </si>
  <si>
    <t>TUTIALKA</t>
  </si>
  <si>
    <t>New Delhi Television Ltd</t>
  </si>
  <si>
    <t>NDTV</t>
  </si>
  <si>
    <t>20 Microns Ltd</t>
  </si>
  <si>
    <t>20MICRONS</t>
  </si>
  <si>
    <t>Indo Thai Securities Ltd</t>
  </si>
  <si>
    <t>INDOTHAI</t>
  </si>
  <si>
    <t>Sunshine Capital Ltd</t>
  </si>
  <si>
    <t>SCL</t>
  </si>
  <si>
    <t>Ritco Logistics Ltd</t>
  </si>
  <si>
    <t>RITCO</t>
  </si>
  <si>
    <t>Pudumjee Paper Products Ltd</t>
  </si>
  <si>
    <t>PDMJEPAPER</t>
  </si>
  <si>
    <t>Algoquant Fintech Ltd</t>
  </si>
  <si>
    <t>AQFINTECH</t>
  </si>
  <si>
    <t>Elin Electronics Ltd</t>
  </si>
  <si>
    <t>ELIN</t>
  </si>
  <si>
    <t>NINtec Systems Ltd</t>
  </si>
  <si>
    <t>NINSYS</t>
  </si>
  <si>
    <t>AGS Transact Technologies Ltd</t>
  </si>
  <si>
    <t>AGSTRA</t>
  </si>
  <si>
    <t>STEL Holdings Ltd</t>
  </si>
  <si>
    <t>STEL</t>
  </si>
  <si>
    <t>Vilas Transcore Ltd</t>
  </si>
  <si>
    <t>VILAS</t>
  </si>
  <si>
    <t>RACL Geartech Ltd</t>
  </si>
  <si>
    <t>RACLGEAR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</si>
  <si>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</si>
  <si>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</si>
  <si>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</si>
  <si>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</si>
  <si>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</si>
  <si>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</si>
  <si>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</si>
  <si>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</si>
  <si>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</si>
  <si>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</si>
  <si>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Construction Materials</t>
  </si>
  <si>
    <t>Metals &amp; Mining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</si>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</sst>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4B2C-C405-4B67-A215-E5851C6BEB19}" name="Table3" displayName="Table3" ref="A1:Z125" totalsRowShown="0">
  <autoFilter ref="A1:Z125" xr:uid="{DB174B2C-C405-4B67-A215-E5851C6BEB19}"/>
  <sortState xmlns:xlrd2="http://schemas.microsoft.com/office/spreadsheetml/2017/richdata2" ref="A2:Z125">
    <sortCondition ref="Z1:Z125"/>
  </sortState>
  <tableColumns count="26">
    <tableColumn id="1" xr3:uid="{418BCE94-9505-4FBF-8226-B049C2C90749}" name="Sub-Sector"/>
    <tableColumn id="2" xr3:uid="{A1DA9467-8BF5-4ABB-B38E-D22F62E7C4C2}" name="Count" dataDxfId="48">
      <calculatedColumnFormula>COUNTIFS(Table2[Sub-Sector],Table3[[#This Row],[Sub-Sector]])</calculatedColumnFormula>
    </tableColumn>
    <tableColumn id="3" xr3:uid="{7942A8D8-26D2-481A-A028-C1CBAC242B96}" name="Uptrend" dataDxfId="47">
      <calculatedColumnFormula>COUNTIFS(Table2[Sub-Sector],Table3[[#This Row],[Sub-Sector]],Table2[Uptrend],"Uptrend")/Table3[[#This Row],[Count]]</calculatedColumnFormula>
    </tableColumn>
    <tableColumn id="4" xr3:uid="{61ECA3E8-2714-42B1-AF2A-A674CBB39BF5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A5117273-A49C-446D-A0F5-8137D8498544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D9488218-193E-4DBC-B1A9-CD9728AAEB6B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3A052E18-3351-443E-80B2-AA8CF5B20A94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04A84F08-50AE-48C8-BAAD-511C86FDDE7A}" name="RSI" dataDxfId="42">
      <calculatedColumnFormula>COUNTIFS(Table2[Sub-Sector],Table3[[#This Row],[Sub-Sector]],Table2[RSI Exponential â€“ 14D],"&gt;=50")/Table3[[#This Row],[Count]]</calculatedColumnFormula>
    </tableColumn>
    <tableColumn id="9" xr3:uid="{06BFDBDD-20C8-44A9-9B52-75E21D2E7D2B}" name="Relative Volume" dataDxfId="41">
      <calculatedColumnFormula>COUNTIFS(Table2[Sub-Sector],Table3[[#This Row],[Sub-Sector]],Table2[Relative Volume],"&gt;=1")/Table3[[#This Row],[Count]]</calculatedColumnFormula>
    </tableColumn>
    <tableColumn id="10" xr3:uid="{64575C8C-DDCF-47AC-A9E4-AEDAE25B5942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AAC57436-C649-4E41-9A1C-EFDF19606020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1A819FF7-DF2C-4F7A-B1E8-CDB27DD499A6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42BD7327-708C-45F2-BC64-D27C6885AECF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C3F818B-B3B5-430E-BB8D-58AE9A8ECD24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DC8B57E8-AC54-45B6-A86D-11F9612BF39F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3217EF58-C13C-4FD8-B041-76BEAAB77682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ACA9E74F-ED31-4C7C-98C6-B089A4B11B08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7A4759A2-CA03-4494-A7D8-7AF34DE5D30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A1BC6C8B-3868-498A-AA60-F319A26999CD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E545C48-D049-4ADB-91C7-1A3DFDDC5E78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6A9F932-D333-4827-9E55-91A4AACFC424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1C4F7C56-B9EF-48D9-A807-5E1143918829}" name="Sharpe Ratio" dataDxfId="28">
      <calculatedColumnFormula>COUNTIFS(Table2[Sub-Sector],Table3[[#This Row],[Sub-Sector]],Table2[Sharpe Ratio],"&gt;=0.10")/Table3[[#This Row],[Count]]</calculatedColumnFormula>
    </tableColumn>
    <tableColumn id="23" xr3:uid="{B7DD0087-AF49-4029-B909-0F3032E88BAE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B96C3EEF-5D85-4FE5-9174-789068FB95FE}" name="Rank" dataDxfId="26">
      <calculatedColumnFormula>_xlfn.RANK.AVG(Table3[[#This Row],[Score]],Table3[Score],1)</calculatedColumnFormula>
    </tableColumn>
    <tableColumn id="25" xr3:uid="{40CF66CA-E68B-40B3-9B48-9F17BF81D902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0A74EE1-9F6F-409F-B2A5-8626A5ECBE44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FD4D1C-A30E-4598-A1E5-E7205DD9A35D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BF8DAD06-0C2E-46AF-87E0-2A01C8AB45DC}" name="Name"/>
    <tableColumn id="2" xr3:uid="{715B0A77-97E4-40E5-A1A8-5FC3FA33903E}" name="Ticker"/>
    <tableColumn id="3" xr3:uid="{15C1AC05-0D5F-450A-A531-2815E0E0773E}" name="Industry"/>
    <tableColumn id="4" xr3:uid="{2D08AF28-3FC4-4C33-BF6B-6F0C258E9866}" name="Sub-Sector"/>
    <tableColumn id="5" xr3:uid="{01591F73-9723-4A0F-AD26-993DE893F19E}" name="Market Cap"/>
    <tableColumn id="6" xr3:uid="{90E3ADFE-4E7B-4157-8C18-3BDEB49EAEE6}" name="Close Price"/>
    <tableColumn id="7" xr3:uid="{BD2FBBB5-B6EC-4283-BF27-012A1A3C8C26}" name="1Y Return vs Nifty"/>
    <tableColumn id="18" xr3:uid="{410EC070-490A-4D34-920D-416E41F4B43A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02C57F8E-74FF-410E-8512-F6C3CA6259AA}" name="1M Return vs Nifty"/>
    <tableColumn id="19" xr3:uid="{7DA3530E-CB37-4C9D-AB52-283F473F0496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4ABCC86C-A6EB-48C7-A1A1-52EE0E9F30A2}" name="6M Return vs Nifty"/>
    <tableColumn id="20" xr3:uid="{FC89B946-B92E-4646-BB1B-F75770BBF592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7D8DA725-0ADE-4CA1-B5BE-20B5D7DC61F5}" name="1W Return vs Nifty"/>
    <tableColumn id="21" xr3:uid="{6313A004-461B-4684-9675-49D72276F0E2}" name="1W Return vs Nifty Z-Score" dataDxfId="20">
      <calculatedColumnFormula>(Table2[[#This Row],[1W Return vs Nifty]]-AVERAGE(Table2[1W Return vs Nifty]))/_xlfn.STDEV.P(Table2[1W Return vs Nifty])</calculatedColumnFormula>
    </tableColumn>
    <tableColumn id="23" xr3:uid="{184A7B5F-3B85-4E6D-879E-524957759BC3}" name="20D EMA" dataDxfId="19"/>
    <tableColumn id="11" xr3:uid="{3CC60061-4DAF-4C33-BCBB-ADD5E8545A52}" name="50D EMA"/>
    <tableColumn id="12" xr3:uid="{D6DEB3D9-2CA0-410C-92EA-63E3CB7AA89A}" name="200D EMA"/>
    <tableColumn id="13" xr3:uid="{0F963929-1733-4401-A14C-DE2C0830747F}" name="RSI Exponential â€“ 14D"/>
    <tableColumn id="26" xr3:uid="{3A52619B-C923-4A83-B326-A6DDC1FB80AC}" name="% Price above 20 EMA" dataDxfId="18">
      <calculatedColumnFormula>(Table2[[#This Row],[Close Price]]-Table2[[#This Row],[20D EMA]])/Table2[[#This Row],[20D EMA]]</calculatedColumnFormula>
    </tableColumn>
    <tableColumn id="25" xr3:uid="{C1A5BDEE-DAB9-4A9E-B315-9B4B64FEEA20}" name="% Price above 50 EMA" dataDxfId="17">
      <calculatedColumnFormula>(Table2[[#This Row],[Close Price]]-Table2[[#This Row],[50D EMA]])/Table2[[#This Row],[50D EMA]]</calculatedColumnFormula>
    </tableColumn>
    <tableColumn id="24" xr3:uid="{AF4C0D94-19E2-4101-9E7C-E027BA08648C}" name="% Price above 200 EMA" dataDxfId="16">
      <calculatedColumnFormula>(Table2[[#This Row],[Close Price]]-Table2[[#This Row],[200D EMA]])/Table2[[#This Row],[200D EMA]]</calculatedColumnFormula>
    </tableColumn>
    <tableColumn id="14" xr3:uid="{4D7919E4-47AF-4BD5-97BD-A50E185B1481}" name="Relative Volume"/>
    <tableColumn id="38" xr3:uid="{BFD0DAEA-9744-4D42-857E-930559D9118E}" name="Day Low" dataDxfId="15"/>
    <tableColumn id="37" xr3:uid="{710306E3-884A-4FC9-8BB3-16A4F190E88F}" name="Day High"/>
    <tableColumn id="36" xr3:uid="{8D19BED3-4564-4E3A-B83F-0C7D8E403854}" name="Current Week Low"/>
    <tableColumn id="35" xr3:uid="{AA525004-19E1-4F60-80E7-8B36118A84FA}" name="Current Week High"/>
    <tableColumn id="34" xr3:uid="{83069B14-1E18-42B8-A0E9-8619758C468D}" name="Current Month Low"/>
    <tableColumn id="33" xr3:uid="{AF18ED26-58A5-4D40-964B-E0FF96B7D0D1}" name="Current Month High"/>
    <tableColumn id="32" xr3:uid="{821FD011-27B3-4815-96A7-06848D26383D}" name="% Away From Day Low" dataDxfId="14">
      <calculatedColumnFormula>(Table2[[#This Row],[Close Price]]/Table2[[#This Row],[Day Low]])-1</calculatedColumnFormula>
    </tableColumn>
    <tableColumn id="31" xr3:uid="{870176D6-BB68-4ADB-9D44-1EB9CFF96FA0}" name="% Away From Day High" dataDxfId="13">
      <calculatedColumnFormula>(Table2[[#This Row],[Day High]]/Table2[[#This Row],[Close Price]])-1</calculatedColumnFormula>
    </tableColumn>
    <tableColumn id="30" xr3:uid="{F97E8AC9-19E0-41A6-ABC3-438ED9AEA913}" name="% Away From Current Week Low" dataDxfId="12">
      <calculatedColumnFormula>(Table2[[#This Row],[Close Price]]/Table2[[#This Row],[Current Week Low]])-1</calculatedColumnFormula>
    </tableColumn>
    <tableColumn id="29" xr3:uid="{CF1D7C26-ECF7-46D5-B059-5CDAEE4B1FBA}" name="% Away From Current Week High" dataDxfId="11">
      <calculatedColumnFormula>(Table2[[#This Row],[Current Week High]]/Table2[[#This Row],[Close Price]])-1</calculatedColumnFormula>
    </tableColumn>
    <tableColumn id="28" xr3:uid="{02C3B364-5ED9-4F04-997C-1FC9229547FA}" name="% Away From Current Month Low" dataDxfId="10">
      <calculatedColumnFormula>(Table2[[#This Row],[Close Price]]/Table2[[#This Row],[Current Month Low]])-1</calculatedColumnFormula>
    </tableColumn>
    <tableColumn id="27" xr3:uid="{21AA3676-A6FE-451A-A252-C22815EE306E}" name="% Away From Current Month High" dataDxfId="9">
      <calculatedColumnFormula>(Table2[[#This Row],[Current Month High]]/Table2[[#This Row],[Close Price]])-1</calculatedColumnFormula>
    </tableColumn>
    <tableColumn id="15" xr3:uid="{215EBC14-5549-46F9-B90E-F7ADE00CAB96}" name="% Away From 52W High"/>
    <tableColumn id="16" xr3:uid="{C060A5AA-2F10-4CDC-B024-AFBF3C6B8B7C}" name="% Away From 52W Low"/>
    <tableColumn id="43" xr3:uid="{7A0BF8F8-8F6A-4EC1-9505-8C29213FB66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F9D7ED25-3B1F-4A56-ACAD-1A6F760F41F0}" name="Relative Strength Sector Index" dataDxfId="7"/>
    <tableColumn id="41" xr3:uid="{4F99CB78-4A6A-4058-BC74-1AC259C80DD8}" name="Relative Strength Sector Index - Zone"/>
    <tableColumn id="40" xr3:uid="{137A029B-E54D-4937-93CB-0107A14D6BE0}" name="Rate of Change"/>
    <tableColumn id="39" xr3:uid="{22337D7D-D90F-4B6F-BCD2-8F22EAFA5F2A}" name="Rate of Change - Zone"/>
    <tableColumn id="17" xr3:uid="{0ABA089D-9702-4172-83C4-030893D90DE7}" name="Sharpe Ratio"/>
    <tableColumn id="44" xr3:uid="{54700B02-FB9C-4734-8027-0AFA7795FB70}" name="Sharpe Ratio Z-Score" dataDxfId="6">
      <calculatedColumnFormula>(Table2[[#This Row],[Sharpe Ratio]]-AVERAGE(Table2[Sharpe Ratio]))/_xlfn.STDEV.P(Table2[Sharpe Ratio])</calculatedColumnFormula>
    </tableColumn>
    <tableColumn id="45" xr3:uid="{BFFE9AF8-F220-4134-8479-7E133724913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A2A0E600-34A2-421F-A709-2E0B622B9D31}" name="Rank 1Y" dataDxfId="4">
      <calculatedColumnFormula>_xlfn.RANK.AVG(Table2[[#This Row],[1Y Return vs Nifty Z-Score]],Table2[1Y Return vs Nifty Z-Score])</calculatedColumnFormula>
    </tableColumn>
    <tableColumn id="47" xr3:uid="{0A7F2041-1603-4B91-A43A-075910CC17B0}" name="Rank 6M" dataDxfId="3">
      <calculatedColumnFormula>_xlfn.RANK.AVG(Table2[[#This Row],[6M Return vs Nifty Z-Score]],Table2[6M Return vs Nifty Z-Score])</calculatedColumnFormula>
    </tableColumn>
    <tableColumn id="48" xr3:uid="{0AC969A0-21A5-4899-BA5E-AF4236996904}" name="Rank Sharpe" dataDxfId="2">
      <calculatedColumnFormula>_xlfn.RANK.AVG(Table2[[#This Row],[Sharpe Ratio Z-Score]],Table2[Sharpe Ratio Z-Score])</calculatedColumnFormula>
    </tableColumn>
    <tableColumn id="49" xr3:uid="{5EFFB92D-10F2-43B8-BFCE-D55C2C320181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337672-3982-4C0C-812E-FBE68CEBF033}" name="Table1" displayName="Table1" ref="A1:Q1459" totalsRowShown="0">
  <autoFilter ref="A1:Q1459" xr:uid="{18337672-3982-4C0C-812E-FBE68CEBF03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DFE65B9-FA48-4FCD-9C83-A645F1092919}" name="Name"/>
    <tableColumn id="2" xr3:uid="{682E1E34-0D42-45A5-8F25-0FDC9959ECAD}" name="Ticker"/>
    <tableColumn id="17" xr3:uid="{1BE6A6F3-90A0-45A5-9C5D-73985BDA1F66}" name="Industry" dataDxfId="0"/>
    <tableColumn id="3" xr3:uid="{3596E5FD-8A2A-4C44-B821-DEB69020E55D}" name="Sub-Sector"/>
    <tableColumn id="4" xr3:uid="{941F6AD4-0DF4-4ED3-A3F3-62FCCF885B7E}" name="Market Cap"/>
    <tableColumn id="5" xr3:uid="{36CA02BC-EADC-4F23-876B-9A8330B7CBC1}" name="Close Price"/>
    <tableColumn id="6" xr3:uid="{395AB6B8-BA54-4D7F-9297-5B66A57DFFFF}" name="1Y Return vs Nifty"/>
    <tableColumn id="7" xr3:uid="{1E435AE8-8B73-451F-A439-80CD5EB5B3AC}" name="1M Return vs Nifty"/>
    <tableColumn id="8" xr3:uid="{06283313-F194-42BC-A600-AFC79A3EF47F}" name="6M Return vs Nifty"/>
    <tableColumn id="9" xr3:uid="{AA95A34F-AA32-40D1-9290-72D3B6BF2169}" name="1W Return vs Nifty"/>
    <tableColumn id="10" xr3:uid="{522B809B-FEAD-44BB-B437-B976B0B22932}" name="50D EMA"/>
    <tableColumn id="11" xr3:uid="{B34B24CA-9A29-4329-85E7-3A73C8CC746C}" name="200D EMA"/>
    <tableColumn id="12" xr3:uid="{83FEC997-6F03-478A-A114-41ABBA841AB9}" name="RSI Exponential â€“ 14D"/>
    <tableColumn id="13" xr3:uid="{20067D5C-751A-4F7C-987E-AFB5233D3C3A}" name="Relative Volume"/>
    <tableColumn id="14" xr3:uid="{8182D232-C5E7-4357-B8CB-900EB543F368}" name="% Away From 52W High"/>
    <tableColumn id="15" xr3:uid="{2C18A44C-4B7A-43A2-8555-50C4AF88E8DA}" name="% Away From 52W Low"/>
    <tableColumn id="16" xr3:uid="{5035D91E-1D65-47D4-AB2A-C46A1C449D5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CCA0-63CF-40A7-A329-CE8F33CFE254}">
  <dimension ref="A1:Z125"/>
  <sheetViews>
    <sheetView tabSelected="1" topLeftCell="P1" workbookViewId="0">
      <selection activeCell="T12" sqref="T1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3151</v>
      </c>
      <c r="C1" s="1" t="s">
        <v>3137</v>
      </c>
      <c r="D1" s="1" t="s">
        <v>3152</v>
      </c>
      <c r="E1" s="1" t="s">
        <v>3153</v>
      </c>
      <c r="F1" s="1" t="s">
        <v>7</v>
      </c>
      <c r="G1" s="1" t="s">
        <v>5</v>
      </c>
      <c r="H1" s="1" t="s">
        <v>3154</v>
      </c>
      <c r="I1" s="1" t="s">
        <v>12</v>
      </c>
      <c r="J1" s="1" t="s">
        <v>3131</v>
      </c>
      <c r="K1" s="1" t="s">
        <v>3132</v>
      </c>
      <c r="L1" s="1" t="s">
        <v>3133</v>
      </c>
      <c r="M1" s="1" t="s">
        <v>3134</v>
      </c>
      <c r="N1" s="1" t="s">
        <v>3135</v>
      </c>
      <c r="O1" s="1" t="s">
        <v>3136</v>
      </c>
      <c r="P1" s="1" t="s">
        <v>13</v>
      </c>
      <c r="Q1" s="1" t="s">
        <v>14</v>
      </c>
      <c r="R1" s="1" t="s">
        <v>3155</v>
      </c>
      <c r="S1" s="1" t="s">
        <v>3123</v>
      </c>
      <c r="T1" s="1" t="s">
        <v>3124</v>
      </c>
      <c r="U1" s="1" t="s">
        <v>3141</v>
      </c>
      <c r="V1" s="1" t="s">
        <v>15</v>
      </c>
      <c r="W1" t="s">
        <v>3146</v>
      </c>
      <c r="X1" t="s">
        <v>3156</v>
      </c>
      <c r="Y1" t="s">
        <v>3157</v>
      </c>
      <c r="Z1" t="s">
        <v>3158</v>
      </c>
    </row>
    <row r="2" spans="1:26" x14ac:dyDescent="0.3">
      <c r="A2" t="s">
        <v>1173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0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114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24.5</v>
      </c>
      <c r="Z2">
        <f>_xlfn.RANK.AVG(Table3[[#This Row],[Score 2 ]],Table3[[Score 2 ]],1)</f>
        <v>1.5</v>
      </c>
    </row>
    <row r="3" spans="1:26" x14ac:dyDescent="0.3">
      <c r="A3" t="s">
        <v>676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24.5</v>
      </c>
      <c r="Z3">
        <f>_xlfn.RANK.AVG(Table3[[#This Row],[Score 2 ]],Table3[[Score 2 ]],1)</f>
        <v>1.5</v>
      </c>
    </row>
    <row r="4" spans="1:26" x14ac:dyDescent="0.3">
      <c r="A4" t="s">
        <v>219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0.125</v>
      </c>
      <c r="E4" s="1">
        <f>COUNTIFS(Table2[Sub-Sector],Table3[[#This Row],[Sub-Sector]],Table2[1M Return vs Nifty],"&gt;=5")/Table3[[#This Row],[Count]]</f>
        <v>0.625</v>
      </c>
      <c r="F4" s="1">
        <f>COUNTIFS(Table2[Sub-Sector],Table3[[#This Row],[Sub-Sector]],Table2[6M Return vs Nifty],"&gt;=10")/Table3[[#This Row],[Count]]</f>
        <v>0.75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0.125</v>
      </c>
      <c r="I4" s="1">
        <f>COUNTIFS(Table2[Sub-Sector],Table3[[#This Row],[Sub-Sector]],Table2[Relative Volume],"&gt;=1")/Table3[[#This Row],[Count]]</f>
        <v>0.75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0.75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0.125</v>
      </c>
      <c r="N4" s="1">
        <f>COUNTIFS(Table2[Sub-Sector],Table3[[#This Row],[Sub-Sector]],Table2[% Away From Current Month Low],"&gt;=0.05")/Table3[[#This Row],[Count]]</f>
        <v>0.5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0.375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0.25</v>
      </c>
      <c r="S4" s="1">
        <f>COUNTIFS(Table2[Sub-Sector],Table3[[#This Row],[Sub-Sector]],Table2[% Price above 50 EMA],"&gt;=0")/Table3[[#This Row],[Count]]</f>
        <v>0.5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0.25</v>
      </c>
      <c r="V4" s="1">
        <f>COUNTIFS(Table2[Sub-Sector],Table3[[#This Row],[Sub-Sector]],Table2[Sharpe Ratio],"&gt;=0.10")/Table3[[#This Row],[Count]]</f>
        <v>0.375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91.5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51</v>
      </c>
      <c r="Z4">
        <f>_xlfn.RANK.AVG(Table3[[#This Row],[Score 2 ]],Table3[[Score 2 ]],1)</f>
        <v>3</v>
      </c>
    </row>
    <row r="5" spans="1:26" x14ac:dyDescent="0.3">
      <c r="A5" t="s">
        <v>397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0.75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0.75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0.5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0.75</v>
      </c>
      <c r="L5" s="1">
        <f>COUNTIFS(Table2[Sub-Sector],Table3[[#This Row],[Sub-Sector]],Table2[% Away From Current Week Low],"&gt;=0.05")/Table3[[#This Row],[Count]]</f>
        <v>0.25</v>
      </c>
      <c r="M5" s="1">
        <f>COUNTIFS(Table2[Sub-Sector],Table3[[#This Row],[Sub-Sector]],Table2[% Away From Current Week High],"&lt;=0.05")/Table3[[#This Row],[Count]]</f>
        <v>0.5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0.5</v>
      </c>
      <c r="S5" s="1">
        <f>COUNTIFS(Table2[Sub-Sector],Table3[[#This Row],[Sub-Sector]],Table2[% Price above 50 EMA],"&gt;=0")/Table3[[#This Row],[Count]]</f>
        <v>0.75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59.5</v>
      </c>
      <c r="Z5">
        <f>_xlfn.RANK.AVG(Table3[[#This Row],[Score 2 ]],Table3[[Score 2 ]],1)</f>
        <v>4</v>
      </c>
    </row>
    <row r="6" spans="1:26" x14ac:dyDescent="0.3">
      <c r="A6" t="s">
        <v>108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0.66666666666666663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6">
        <f>_xlfn.RANK.AVG(Table3[[#This Row],[Score]],Table3[Score],1)</f>
        <v>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78</v>
      </c>
      <c r="Z6">
        <f>_xlfn.RANK.AVG(Table3[[#This Row],[Score 2 ]],Table3[[Score 2 ]],1)</f>
        <v>5</v>
      </c>
    </row>
    <row r="7" spans="1:26" x14ac:dyDescent="0.3">
      <c r="A7" t="s">
        <v>419</v>
      </c>
      <c r="B7">
        <f>COUNTIFS(Table2[Sub-Sector],Table3[[#This Row],[Sub-Sector]])</f>
        <v>9</v>
      </c>
      <c r="C7" s="1">
        <f>COUNTIFS(Table2[Sub-Sector],Table3[[#This Row],[Sub-Sector]],Table2[Uptrend],"Uptrend")/Table3[[#This Row],[Count]]</f>
        <v>0.77777777777777779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0.55555555555555558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0</v>
      </c>
      <c r="I7" s="1">
        <f>COUNTIFS(Table2[Sub-Sector],Table3[[#This Row],[Sub-Sector]],Table2[Relative Volume],"&gt;=1")/Table3[[#This Row],[Count]]</f>
        <v>0.44444444444444442</v>
      </c>
      <c r="J7" s="1">
        <f>COUNTIFS(Table2[Sub-Sector],Table3[[#This Row],[Sub-Sector]],Table2[% Away From Day Low],"&gt;=0.05")/Table3[[#This Row],[Count]]</f>
        <v>0.1111111111111111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0.22222222222222221</v>
      </c>
      <c r="M7" s="1">
        <f>COUNTIFS(Table2[Sub-Sector],Table3[[#This Row],[Sub-Sector]],Table2[% Away From Current Week High],"&lt;=0.05")/Table3[[#This Row],[Count]]</f>
        <v>0.1111111111111111</v>
      </c>
      <c r="N7" s="1">
        <f>COUNTIFS(Table2[Sub-Sector],Table3[[#This Row],[Sub-Sector]],Table2[% Away From Current Month Low],"&gt;=0.05")/Table3[[#This Row],[Count]]</f>
        <v>0.55555555555555558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0.1111111111111111</v>
      </c>
      <c r="Q7" s="1">
        <f>COUNTIFS(Table2[Sub-Sector],Table3[[#This Row],[Sub-Sector]],Table2[% Away From 52W Low],"&gt;=10")/Table3[[#This Row],[Count]]</f>
        <v>0.88888888888888884</v>
      </c>
      <c r="R7" s="1">
        <f>COUNTIFS(Table2[Sub-Sector],Table3[[#This Row],[Sub-Sector]],Table2[% Price above 20 EMA],"&gt;=0")/Table3[[#This Row],[Count]]</f>
        <v>0.1111111111111111</v>
      </c>
      <c r="S7" s="1">
        <f>COUNTIFS(Table2[Sub-Sector],Table3[[#This Row],[Sub-Sector]],Table2[% Price above 50 EMA],"&gt;=0")/Table3[[#This Row],[Count]]</f>
        <v>0.44444444444444442</v>
      </c>
      <c r="T7" s="1">
        <f>COUNTIFS(Table2[Sub-Sector],Table3[[#This Row],[Sub-Sector]],Table2[% Price above 200 EMA],"&gt;=0")/Table3[[#This Row],[Count]]</f>
        <v>0.77777777777777779</v>
      </c>
      <c r="U7" s="1">
        <f>COUNTIFS(Table2[Sub-Sector],Table3[[#This Row],[Sub-Sector]],Table2[Rate of Change - Zone],"Positive")/Table3[[#This Row],[Count]]</f>
        <v>0.33333333333333331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202.5</v>
      </c>
      <c r="X7">
        <f>_xlfn.RANK.AVG(Table3[[#This Row],[Score]],Table3[Score],1)</f>
        <v>11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96.5</v>
      </c>
      <c r="Z7">
        <f>_xlfn.RANK.AVG(Table3[[#This Row],[Score 2 ]],Table3[[Score 2 ]],1)</f>
        <v>6</v>
      </c>
    </row>
    <row r="8" spans="1:26" x14ac:dyDescent="0.3">
      <c r="A8" t="s">
        <v>785</v>
      </c>
      <c r="B8">
        <f>COUNTIFS(Table2[Sub-Sector],Table3[[#This Row],[Sub-Sector]])</f>
        <v>5</v>
      </c>
      <c r="C8" s="1">
        <f>COUNTIFS(Table2[Sub-Sector],Table3[[#This Row],[Sub-Sector]],Table2[Uptrend],"Uptrend")/Table3[[#This Row],[Count]]</f>
        <v>0.2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0.2</v>
      </c>
      <c r="F8" s="1">
        <f>COUNTIFS(Table2[Sub-Sector],Table3[[#This Row],[Sub-Sector]],Table2[6M Return vs Nifty],"&gt;=10")/Table3[[#This Row],[Count]]</f>
        <v>0.2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0.8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0.8</v>
      </c>
      <c r="L8" s="1">
        <f>COUNTIFS(Table2[Sub-Sector],Table3[[#This Row],[Sub-Sector]],Table2[% Away From Current Week Low],"&gt;=0.05")/Table3[[#This Row],[Count]]</f>
        <v>0.4</v>
      </c>
      <c r="M8" s="1">
        <f>COUNTIFS(Table2[Sub-Sector],Table3[[#This Row],[Sub-Sector]],Table2[% Away From Current Week High],"&lt;=0.05")/Table3[[#This Row],[Count]]</f>
        <v>0.2</v>
      </c>
      <c r="N8" s="1">
        <f>COUNTIFS(Table2[Sub-Sector],Table3[[#This Row],[Sub-Sector]],Table2[% Away From Current Month Low],"&gt;=0.05")/Table3[[#This Row],[Count]]</f>
        <v>0.6</v>
      </c>
      <c r="O8" s="1">
        <f>COUNTIFS(Table2[Sub-Sector],Table3[[#This Row],[Sub-Sector]],Table2[% Away From Current Month High],"&lt;=0.05")/Table3[[#This Row],[Count]]</f>
        <v>0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</v>
      </c>
      <c r="S8" s="1">
        <f>COUNTIFS(Table2[Sub-Sector],Table3[[#This Row],[Sub-Sector]],Table2[% Price above 50 EMA],"&gt;=0")/Table3[[#This Row],[Count]]</f>
        <v>0</v>
      </c>
      <c r="T8" s="1">
        <f>COUNTIFS(Table2[Sub-Sector],Table3[[#This Row],[Sub-Sector]],Table2[% Price above 200 EMA],"&gt;=0")/Table3[[#This Row],[Count]]</f>
        <v>0.4</v>
      </c>
      <c r="U8" s="1">
        <f>COUNTIFS(Table2[Sub-Sector],Table3[[#This Row],[Sub-Sector]],Table2[Rate of Change - Zone],"Positive")/Table3[[#This Row],[Count]]</f>
        <v>0.6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8">
        <f>_xlfn.RANK.AVG(Table3[[#This Row],[Score]],Table3[Score],1)</f>
        <v>27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99</v>
      </c>
      <c r="Z8">
        <f>_xlfn.RANK.AVG(Table3[[#This Row],[Score 2 ]],Table3[[Score 2 ]],1)</f>
        <v>7</v>
      </c>
    </row>
    <row r="9" spans="1:26" x14ac:dyDescent="0.3">
      <c r="A9" t="s">
        <v>926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</v>
      </c>
      <c r="S9" s="1">
        <f>COUNTIFS(Table2[Sub-Sector],Table3[[#This Row],[Sub-Sector]],Table2[% Price above 50 EMA],"&gt;=0")/Table3[[#This Row],[Count]]</f>
        <v>0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</v>
      </c>
      <c r="X9">
        <f>_xlfn.RANK.AVG(Table3[[#This Row],[Score]],Table3[Score],1)</f>
        <v>10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105.5</v>
      </c>
      <c r="Z9">
        <f>_xlfn.RANK.AVG(Table3[[#This Row],[Score 2 ]],Table3[[Score 2 ]],1)</f>
        <v>8</v>
      </c>
    </row>
    <row r="10" spans="1:26" x14ac:dyDescent="0.3">
      <c r="A10" t="s">
        <v>283</v>
      </c>
      <c r="B10">
        <f>COUNTIFS(Table2[Sub-Sector],Table3[[#This Row],[Sub-Sector]])</f>
        <v>3</v>
      </c>
      <c r="C10" s="1">
        <f>COUNTIFS(Table2[Sub-Sector],Table3[[#This Row],[Sub-Sector]],Table2[Uptrend],"Uptrend")/Table3[[#This Row],[Count]]</f>
        <v>0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0.33333333333333331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0.33333333333333331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</v>
      </c>
      <c r="T10" s="1">
        <f>COUNTIFS(Table2[Sub-Sector],Table3[[#This Row],[Sub-Sector]],Table2[% Price above 200 EMA],"&gt;=0")/Table3[[#This Row],[Count]]</f>
        <v>0.66666666666666663</v>
      </c>
      <c r="U10" s="1">
        <f>COUNTIFS(Table2[Sub-Sector],Table3[[#This Row],[Sub-Sector]],Table2[Rate of Change - Zone],"Positive")/Table3[[#This Row],[Count]]</f>
        <v>0.33333333333333331</v>
      </c>
      <c r="V10" s="1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10">
        <f>_xlfn.RANK.AVG(Table3[[#This Row],[Score]],Table3[Score],1)</f>
        <v>49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10">
        <f>_xlfn.RANK.AVG(Table3[[#This Row],[Score 2 ]],Table3[[Score 2 ]],1)</f>
        <v>9</v>
      </c>
    </row>
    <row r="11" spans="1:26" x14ac:dyDescent="0.3">
      <c r="A11" t="s">
        <v>404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0.5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1">
        <f>_xlfn.RANK.AVG(Table3[[#This Row],[Score]],Table3[Score],1)</f>
        <v>17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11">
        <f>_xlfn.RANK.AVG(Table3[[#This Row],[Score 2 ]],Table3[[Score 2 ]],1)</f>
        <v>10</v>
      </c>
    </row>
    <row r="12" spans="1:26" x14ac:dyDescent="0.3">
      <c r="A12" t="s">
        <v>292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130.5</v>
      </c>
      <c r="X12">
        <f>_xlfn.RANK.AVG(Table3[[#This Row],[Score]],Table3[Score],1)</f>
        <v>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12">
        <f>_xlfn.RANK.AVG(Table3[[#This Row],[Score 2 ]],Table3[[Score 2 ]],1)</f>
        <v>11</v>
      </c>
    </row>
    <row r="13" spans="1:26" x14ac:dyDescent="0.3">
      <c r="A13" t="s">
        <v>243</v>
      </c>
      <c r="B13">
        <f>COUNTIFS(Table2[Sub-Sector],Table3[[#This Row],[Sub-Sector]])</f>
        <v>14</v>
      </c>
      <c r="C13" s="1">
        <f>COUNTIFS(Table2[Sub-Sector],Table3[[#This Row],[Sub-Sector]],Table2[Uptrend],"Uptrend")/Table3[[#This Row],[Count]]</f>
        <v>0.8571428571428571</v>
      </c>
      <c r="D13" s="1">
        <f>COUNTIFS(Table2[Sub-Sector],Table3[[#This Row],[Sub-Sector]],Table2[1W Return vs Nifty],"&gt;=5")/Table3[[#This Row],[Count]]</f>
        <v>0.14285714285714285</v>
      </c>
      <c r="E13" s="1">
        <f>COUNTIFS(Table2[Sub-Sector],Table3[[#This Row],[Sub-Sector]],Table2[1M Return vs Nifty],"&gt;=5")/Table3[[#This Row],[Count]]</f>
        <v>0.6428571428571429</v>
      </c>
      <c r="F13" s="1">
        <f>COUNTIFS(Table2[Sub-Sector],Table3[[#This Row],[Sub-Sector]],Table2[6M Return vs Nifty],"&gt;=10")/Table3[[#This Row],[Count]]</f>
        <v>0.5714285714285714</v>
      </c>
      <c r="G13" s="1">
        <f>COUNTIFS(Table2[Sub-Sector],Table3[[#This Row],[Sub-Sector]],Table2[1Y Return vs Nifty],"&gt;=10")/Table3[[#This Row],[Count]]</f>
        <v>0.5714285714285714</v>
      </c>
      <c r="H13" s="1">
        <f>COUNTIFS(Table2[Sub-Sector],Table3[[#This Row],[Sub-Sector]],Table2[RSI Exponential â€“ 14D],"&gt;=50")/Table3[[#This Row],[Count]]</f>
        <v>0.2857142857142857</v>
      </c>
      <c r="I13" s="1">
        <f>COUNTIFS(Table2[Sub-Sector],Table3[[#This Row],[Sub-Sector]],Table2[Relative Volume],"&gt;=1")/Table3[[#This Row],[Count]]</f>
        <v>0.2857142857142857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0.35714285714285715</v>
      </c>
      <c r="M13" s="1">
        <f>COUNTIFS(Table2[Sub-Sector],Table3[[#This Row],[Sub-Sector]],Table2[% Away From Current Week High],"&lt;=0.05")/Table3[[#This Row],[Count]]</f>
        <v>0.7142857142857143</v>
      </c>
      <c r="N13" s="1">
        <f>COUNTIFS(Table2[Sub-Sector],Table3[[#This Row],[Sub-Sector]],Table2[% Away From Current Month Low],"&gt;=0.05")/Table3[[#This Row],[Count]]</f>
        <v>0.42857142857142855</v>
      </c>
      <c r="O13" s="1">
        <f>COUNTIFS(Table2[Sub-Sector],Table3[[#This Row],[Sub-Sector]],Table2[% Away From Current Month High],"&lt;=0.05")/Table3[[#This Row],[Count]]</f>
        <v>0.35714285714285715</v>
      </c>
      <c r="P13" s="1">
        <f>COUNTIFS(Table2[Sub-Sector],Table3[[#This Row],[Sub-Sector]],Table2[% Away From 52W High],"&lt;=10")/Table3[[#This Row],[Count]]</f>
        <v>0.2857142857142857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0.2857142857142857</v>
      </c>
      <c r="S13" s="1">
        <f>COUNTIFS(Table2[Sub-Sector],Table3[[#This Row],[Sub-Sector]],Table2[% Price above 50 EMA],"&gt;=0")/Table3[[#This Row],[Count]]</f>
        <v>0.5714285714285714</v>
      </c>
      <c r="T13" s="1">
        <f>COUNTIFS(Table2[Sub-Sector],Table3[[#This Row],[Sub-Sector]],Table2[% Price above 200 EMA],"&gt;=0")/Table3[[#This Row],[Count]]</f>
        <v>0.9285714285714286</v>
      </c>
      <c r="U13" s="1">
        <f>COUNTIFS(Table2[Sub-Sector],Table3[[#This Row],[Sub-Sector]],Table2[Rate of Change - Zone],"Positive")/Table3[[#This Row],[Count]]</f>
        <v>0.35714285714285715</v>
      </c>
      <c r="V13" s="1">
        <f>COUNTIFS(Table2[Sub-Sector],Table3[[#This Row],[Sub-Sector]],Table2[Sharpe Ratio],"&gt;=0.10")/Table3[[#This Row],[Count]]</f>
        <v>0.42857142857142855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164</v>
      </c>
      <c r="X13">
        <f>_xlfn.RANK.AVG(Table3[[#This Row],[Score]],Table3[Score],1)</f>
        <v>6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3">
        <f>_xlfn.RANK.AVG(Table3[[#This Row],[Score 2 ]],Table3[[Score 2 ]],1)</f>
        <v>12</v>
      </c>
    </row>
    <row r="14" spans="1:26" x14ac:dyDescent="0.3">
      <c r="A14" t="s">
        <v>320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0.33333333333333331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0.66666666666666663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0.66666666666666663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0.33333333333333331</v>
      </c>
      <c r="U14" s="1">
        <f>COUNTIFS(Table2[Sub-Sector],Table3[[#This Row],[Sub-Sector]],Table2[Rate of Change - Zone],"Positive")/Table3[[#This Row],[Count]]</f>
        <v>0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4">
        <f>_xlfn.RANK.AVG(Table3[[#This Row],[Score]],Table3[Score],1)</f>
        <v>36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120.5</v>
      </c>
      <c r="Z14">
        <f>_xlfn.RANK.AVG(Table3[[#This Row],[Score 2 ]],Table3[[Score 2 ]],1)</f>
        <v>13</v>
      </c>
    </row>
    <row r="15" spans="1:26" x14ac:dyDescent="0.3">
      <c r="A15" t="s">
        <v>128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0.33333333333333331</v>
      </c>
      <c r="D15" s="1">
        <f>COUNTIFS(Table2[Sub-Sector],Table3[[#This Row],[Sub-Sector]],Table2[1W Return vs Nifty],"&gt;=5")/Table3[[#This Row],[Count]]</f>
        <v>0.33333333333333331</v>
      </c>
      <c r="E15" s="1">
        <f>COUNTIFS(Table2[Sub-Sector],Table3[[#This Row],[Sub-Sector]],Table2[1M Return vs Nifty],"&gt;=5")/Table3[[#This Row],[Count]]</f>
        <v>0.66666666666666663</v>
      </c>
      <c r="F15" s="1">
        <f>COUNTIFS(Table2[Sub-Sector],Table3[[#This Row],[Sub-Sector]],Table2[6M Return vs Nifty],"&gt;=10")/Table3[[#This Row],[Count]]</f>
        <v>0.33333333333333331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0.66666666666666663</v>
      </c>
      <c r="L15" s="1">
        <f>COUNTIFS(Table2[Sub-Sector],Table3[[#This Row],[Sub-Sector]],Table2[% Away From Current Week Low],"&gt;=0.05")/Table3[[#This Row],[Count]]</f>
        <v>0.33333333333333331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0.33333333333333331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</v>
      </c>
      <c r="T15" s="1">
        <f>COUNTIFS(Table2[Sub-Sector],Table3[[#This Row],[Sub-Sector]],Table2[% Price above 200 EMA],"&gt;=0")/Table3[[#This Row],[Count]]</f>
        <v>0.66666666666666663</v>
      </c>
      <c r="U15" s="1">
        <f>COUNTIFS(Table2[Sub-Sector],Table3[[#This Row],[Sub-Sector]],Table2[Rate of Change - Zone],"Positive")/Table3[[#This Row],[Count]]</f>
        <v>0.66666666666666663</v>
      </c>
      <c r="V15" s="1">
        <f>COUNTIFS(Table2[Sub-Sector],Table3[[#This Row],[Sub-Sector]],Table2[Sharpe Ratio],"&gt;=0.10")/Table3[[#This Row],[Count]]</f>
        <v>0.66666666666666663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193</v>
      </c>
      <c r="X15">
        <f>_xlfn.RANK.AVG(Table3[[#This Row],[Score]],Table3[Score],1)</f>
        <v>8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5">
        <f>_xlfn.RANK.AVG(Table3[[#This Row],[Score 2 ]],Table3[[Score 2 ]],1)</f>
        <v>14</v>
      </c>
    </row>
    <row r="16" spans="1:26" x14ac:dyDescent="0.3">
      <c r="A16" t="s">
        <v>309</v>
      </c>
      <c r="B16">
        <f>COUNTIFS(Table2[Sub-Sector],Table3[[#This Row],[Sub-Sector]])</f>
        <v>11</v>
      </c>
      <c r="C16" s="1">
        <f>COUNTIFS(Table2[Sub-Sector],Table3[[#This Row],[Sub-Sector]],Table2[Uptrend],"Uptrend")/Table3[[#This Row],[Count]]</f>
        <v>0.63636363636363635</v>
      </c>
      <c r="D16" s="1">
        <f>COUNTIFS(Table2[Sub-Sector],Table3[[#This Row],[Sub-Sector]],Table2[1W Return vs Nifty],"&gt;=5")/Table3[[#This Row],[Count]]</f>
        <v>9.0909090909090912E-2</v>
      </c>
      <c r="E16" s="1">
        <f>COUNTIFS(Table2[Sub-Sector],Table3[[#This Row],[Sub-Sector]],Table2[1M Return vs Nifty],"&gt;=5")/Table3[[#This Row],[Count]]</f>
        <v>0.45454545454545453</v>
      </c>
      <c r="F16" s="1">
        <f>COUNTIFS(Table2[Sub-Sector],Table3[[#This Row],[Sub-Sector]],Table2[6M Return vs Nifty],"&gt;=10")/Table3[[#This Row],[Count]]</f>
        <v>0.72727272727272729</v>
      </c>
      <c r="G16" s="1">
        <f>COUNTIFS(Table2[Sub-Sector],Table3[[#This Row],[Sub-Sector]],Table2[1Y Return vs Nifty],"&gt;=10")/Table3[[#This Row],[Count]]</f>
        <v>0.63636363636363635</v>
      </c>
      <c r="H16" s="1">
        <f>COUNTIFS(Table2[Sub-Sector],Table3[[#This Row],[Sub-Sector]],Table2[RSI Exponential â€“ 14D],"&gt;=50")/Table3[[#This Row],[Count]]</f>
        <v>9.0909090909090912E-2</v>
      </c>
      <c r="I16" s="1">
        <f>COUNTIFS(Table2[Sub-Sector],Table3[[#This Row],[Sub-Sector]],Table2[Relative Volume],"&gt;=1")/Table3[[#This Row],[Count]]</f>
        <v>0.27272727272727271</v>
      </c>
      <c r="J16" s="1">
        <f>COUNTIFS(Table2[Sub-Sector],Table3[[#This Row],[Sub-Sector]],Table2[% Away From Day Low],"&gt;=0.05")/Table3[[#This Row],[Count]]</f>
        <v>9.0909090909090912E-2</v>
      </c>
      <c r="K16" s="1">
        <f>COUNTIFS(Table2[Sub-Sector],Table3[[#This Row],[Sub-Sector]],Table2[% Away From Day High],"&lt;=0.05")/Table3[[#This Row],[Count]]</f>
        <v>0.72727272727272729</v>
      </c>
      <c r="L16" s="1">
        <f>COUNTIFS(Table2[Sub-Sector],Table3[[#This Row],[Sub-Sector]],Table2[% Away From Current Week Low],"&gt;=0.05")/Table3[[#This Row],[Count]]</f>
        <v>0.18181818181818182</v>
      </c>
      <c r="M16" s="1">
        <f>COUNTIFS(Table2[Sub-Sector],Table3[[#This Row],[Sub-Sector]],Table2[% Away From Current Week High],"&lt;=0.05")/Table3[[#This Row],[Count]]</f>
        <v>0</v>
      </c>
      <c r="N16" s="1">
        <f>COUNTIFS(Table2[Sub-Sector],Table3[[#This Row],[Sub-Sector]],Table2[% Away From Current Month Low],"&gt;=0.05")/Table3[[#This Row],[Count]]</f>
        <v>0.18181818181818182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0.90909090909090906</v>
      </c>
      <c r="R16" s="1">
        <f>COUNTIFS(Table2[Sub-Sector],Table3[[#This Row],[Sub-Sector]],Table2[% Price above 20 EMA],"&gt;=0")/Table3[[#This Row],[Count]]</f>
        <v>9.0909090909090912E-2</v>
      </c>
      <c r="S16" s="1">
        <f>COUNTIFS(Table2[Sub-Sector],Table3[[#This Row],[Sub-Sector]],Table2[% Price above 50 EMA],"&gt;=0")/Table3[[#This Row],[Count]]</f>
        <v>0.27272727272727271</v>
      </c>
      <c r="T16" s="1">
        <f>COUNTIFS(Table2[Sub-Sector],Table3[[#This Row],[Sub-Sector]],Table2[% Price above 200 EMA],"&gt;=0")/Table3[[#This Row],[Count]]</f>
        <v>0.72727272727272729</v>
      </c>
      <c r="U16" s="1">
        <f>COUNTIFS(Table2[Sub-Sector],Table3[[#This Row],[Sub-Sector]],Table2[Rate of Change - Zone],"Positive")/Table3[[#This Row],[Count]]</f>
        <v>9.0909090909090912E-2</v>
      </c>
      <c r="V16" s="1">
        <f>COUNTIFS(Table2[Sub-Sector],Table3[[#This Row],[Sub-Sector]],Table2[Sharpe Ratio],"&gt;=0.10")/Table3[[#This Row],[Count]]</f>
        <v>0.18181818181818182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204.5</v>
      </c>
      <c r="X16">
        <f>_xlfn.RANK.AVG(Table3[[#This Row],[Score]],Table3[Score],1)</f>
        <v>12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6">
        <f>_xlfn.RANK.AVG(Table3[[#This Row],[Score 2 ]],Table3[[Score 2 ]],1)</f>
        <v>15</v>
      </c>
    </row>
    <row r="17" spans="1:26" x14ac:dyDescent="0.3">
      <c r="A17" t="s">
        <v>122</v>
      </c>
      <c r="B17">
        <f>COUNTIFS(Table2[Sub-Sector],Table3[[#This Row],[Sub-Sector]])</f>
        <v>8</v>
      </c>
      <c r="C17" s="1">
        <f>COUNTIFS(Table2[Sub-Sector],Table3[[#This Row],[Sub-Sector]],Table2[Uptrend],"Uptrend")/Table3[[#This Row],[Count]]</f>
        <v>0.5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0.25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0.625</v>
      </c>
      <c r="H17" s="1">
        <f>COUNTIFS(Table2[Sub-Sector],Table3[[#This Row],[Sub-Sector]],Table2[RSI Exponential â€“ 14D],"&gt;=50")/Table3[[#This Row],[Count]]</f>
        <v>0.125</v>
      </c>
      <c r="I17" s="1">
        <f>COUNTIFS(Table2[Sub-Sector],Table3[[#This Row],[Sub-Sector]],Table2[Relative Volume],"&gt;=1")/Table3[[#This Row],[Count]]</f>
        <v>0.25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0.875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0.125</v>
      </c>
      <c r="N17" s="1">
        <f>COUNTIFS(Table2[Sub-Sector],Table3[[#This Row],[Sub-Sector]],Table2[% Away From Current Month Low],"&gt;=0.05")/Table3[[#This Row],[Count]]</f>
        <v>0.125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0.125</v>
      </c>
      <c r="Q17" s="1">
        <f>COUNTIFS(Table2[Sub-Sector],Table3[[#This Row],[Sub-Sector]],Table2[% Away From 52W Low],"&gt;=10")/Table3[[#This Row],[Count]]</f>
        <v>0.75</v>
      </c>
      <c r="R17" s="1">
        <f>COUNTIFS(Table2[Sub-Sector],Table3[[#This Row],[Sub-Sector]],Table2[% Price above 20 EMA],"&gt;=0")/Table3[[#This Row],[Count]]</f>
        <v>0.125</v>
      </c>
      <c r="S17" s="1">
        <f>COUNTIFS(Table2[Sub-Sector],Table3[[#This Row],[Sub-Sector]],Table2[% Price above 50 EMA],"&gt;=0")/Table3[[#This Row],[Count]]</f>
        <v>0.125</v>
      </c>
      <c r="T17" s="1">
        <f>COUNTIFS(Table2[Sub-Sector],Table3[[#This Row],[Sub-Sector]],Table2[% Price above 200 EMA],"&gt;=0")/Table3[[#This Row],[Count]]</f>
        <v>0.625</v>
      </c>
      <c r="U17" s="1">
        <f>COUNTIFS(Table2[Sub-Sector],Table3[[#This Row],[Sub-Sector]],Table2[Rate of Change - Zone],"Positive")/Table3[[#This Row],[Count]]</f>
        <v>0.25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17">
        <f>_xlfn.RANK.AVG(Table3[[#This Row],[Score]],Table3[Score],1)</f>
        <v>24.5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7">
        <f>_xlfn.RANK.AVG(Table3[[#This Row],[Score 2 ]],Table3[[Score 2 ]],1)</f>
        <v>16.5</v>
      </c>
    </row>
    <row r="18" spans="1:26" x14ac:dyDescent="0.3">
      <c r="A18" t="s">
        <v>21</v>
      </c>
      <c r="B18">
        <f>COUNTIFS(Table2[Sub-Sector],Table3[[#This Row],[Sub-Sector]])</f>
        <v>21</v>
      </c>
      <c r="C18" s="1">
        <f>COUNTIFS(Table2[Sub-Sector],Table3[[#This Row],[Sub-Sector]],Table2[Uptrend],"Uptrend")/Table3[[#This Row],[Count]]</f>
        <v>0.47619047619047616</v>
      </c>
      <c r="D18" s="1">
        <f>COUNTIFS(Table2[Sub-Sector],Table3[[#This Row],[Sub-Sector]],Table2[1W Return vs Nifty],"&gt;=5")/Table3[[#This Row],[Count]]</f>
        <v>0.14285714285714285</v>
      </c>
      <c r="E18" s="1">
        <f>COUNTIFS(Table2[Sub-Sector],Table3[[#This Row],[Sub-Sector]],Table2[1M Return vs Nifty],"&gt;=5")/Table3[[#This Row],[Count]]</f>
        <v>0.42857142857142855</v>
      </c>
      <c r="F18" s="1">
        <f>COUNTIFS(Table2[Sub-Sector],Table3[[#This Row],[Sub-Sector]],Table2[6M Return vs Nifty],"&gt;=10")/Table3[[#This Row],[Count]]</f>
        <v>0.42857142857142855</v>
      </c>
      <c r="G18" s="1">
        <f>COUNTIFS(Table2[Sub-Sector],Table3[[#This Row],[Sub-Sector]],Table2[1Y Return vs Nifty],"&gt;=10")/Table3[[#This Row],[Count]]</f>
        <v>0.42857142857142855</v>
      </c>
      <c r="H18" s="1">
        <f>COUNTIFS(Table2[Sub-Sector],Table3[[#This Row],[Sub-Sector]],Table2[RSI Exponential â€“ 14D],"&gt;=50")/Table3[[#This Row],[Count]]</f>
        <v>0.23809523809523808</v>
      </c>
      <c r="I18" s="1">
        <f>COUNTIFS(Table2[Sub-Sector],Table3[[#This Row],[Sub-Sector]],Table2[Relative Volume],"&gt;=1")/Table3[[#This Row],[Count]]</f>
        <v>0.52380952380952384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0.95238095238095233</v>
      </c>
      <c r="L18" s="1">
        <f>COUNTIFS(Table2[Sub-Sector],Table3[[#This Row],[Sub-Sector]],Table2[% Away From Current Week Low],"&gt;=0.05")/Table3[[#This Row],[Count]]</f>
        <v>9.5238095238095233E-2</v>
      </c>
      <c r="M18" s="1">
        <f>COUNTIFS(Table2[Sub-Sector],Table3[[#This Row],[Sub-Sector]],Table2[% Away From Current Week High],"&lt;=0.05")/Table3[[#This Row],[Count]]</f>
        <v>0.47619047619047616</v>
      </c>
      <c r="N18" s="1">
        <f>COUNTIFS(Table2[Sub-Sector],Table3[[#This Row],[Sub-Sector]],Table2[% Away From Current Month Low],"&gt;=0.05")/Table3[[#This Row],[Count]]</f>
        <v>0.33333333333333331</v>
      </c>
      <c r="O18" s="1">
        <f>COUNTIFS(Table2[Sub-Sector],Table3[[#This Row],[Sub-Sector]],Table2[% Away From Current Month High],"&lt;=0.05")/Table3[[#This Row],[Count]]</f>
        <v>0.23809523809523808</v>
      </c>
      <c r="P18" s="1">
        <f>COUNTIFS(Table2[Sub-Sector],Table3[[#This Row],[Sub-Sector]],Table2[% Away From 52W High],"&lt;=10")/Table3[[#This Row],[Count]]</f>
        <v>0.2857142857142857</v>
      </c>
      <c r="Q18" s="1">
        <f>COUNTIFS(Table2[Sub-Sector],Table3[[#This Row],[Sub-Sector]],Table2[% Away From 52W Low],"&gt;=10")/Table3[[#This Row],[Count]]</f>
        <v>0.8571428571428571</v>
      </c>
      <c r="R18" s="1">
        <f>COUNTIFS(Table2[Sub-Sector],Table3[[#This Row],[Sub-Sector]],Table2[% Price above 20 EMA],"&gt;=0")/Table3[[#This Row],[Count]]</f>
        <v>0.23809523809523808</v>
      </c>
      <c r="S18" s="1">
        <f>COUNTIFS(Table2[Sub-Sector],Table3[[#This Row],[Sub-Sector]],Table2[% Price above 50 EMA],"&gt;=0")/Table3[[#This Row],[Count]]</f>
        <v>0.2857142857142857</v>
      </c>
      <c r="T18" s="1">
        <f>COUNTIFS(Table2[Sub-Sector],Table3[[#This Row],[Sub-Sector]],Table2[% Price above 200 EMA],"&gt;=0")/Table3[[#This Row],[Count]]</f>
        <v>0.52380952380952384</v>
      </c>
      <c r="U18" s="1">
        <f>COUNTIFS(Table2[Sub-Sector],Table3[[#This Row],[Sub-Sector]],Table2[Rate of Change - Zone],"Positive")/Table3[[#This Row],[Count]]</f>
        <v>0.33333333333333331</v>
      </c>
      <c r="V18" s="1">
        <f>COUNTIFS(Table2[Sub-Sector],Table3[[#This Row],[Sub-Sector]],Table2[Sharpe Ratio],"&gt;=0.10")/Table3[[#This Row],[Count]]</f>
        <v>9.5238095238095233E-2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216.5</v>
      </c>
      <c r="X18">
        <f>_xlfn.RANK.AVG(Table3[[#This Row],[Score]],Table3[Score],1)</f>
        <v>13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8">
        <f>_xlfn.RANK.AVG(Table3[[#This Row],[Score 2 ]],Table3[[Score 2 ]],1)</f>
        <v>16.5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0.71111111111111114</v>
      </c>
      <c r="D19" s="1">
        <f>COUNTIFS(Table2[Sub-Sector],Table3[[#This Row],[Sub-Sector]],Table2[1W Return vs Nifty],"&gt;=5")/Table3[[#This Row],[Count]]</f>
        <v>4.4444444444444446E-2</v>
      </c>
      <c r="E19" s="1">
        <f>COUNTIFS(Table2[Sub-Sector],Table3[[#This Row],[Sub-Sector]],Table2[1M Return vs Nifty],"&gt;=5")/Table3[[#This Row],[Count]]</f>
        <v>0.26666666666666666</v>
      </c>
      <c r="F19" s="1">
        <f>COUNTIFS(Table2[Sub-Sector],Table3[[#This Row],[Sub-Sector]],Table2[6M Return vs Nifty],"&gt;=10")/Table3[[#This Row],[Count]]</f>
        <v>0.64444444444444449</v>
      </c>
      <c r="G19" s="1">
        <f>COUNTIFS(Table2[Sub-Sector],Table3[[#This Row],[Sub-Sector]],Table2[1Y Return vs Nifty],"&gt;=10")/Table3[[#This Row],[Count]]</f>
        <v>0.73333333333333328</v>
      </c>
      <c r="H19" s="1">
        <f>COUNTIFS(Table2[Sub-Sector],Table3[[#This Row],[Sub-Sector]],Table2[RSI Exponential â€“ 14D],"&gt;=50")/Table3[[#This Row],[Count]]</f>
        <v>0.15555555555555556</v>
      </c>
      <c r="I19" s="1">
        <f>COUNTIFS(Table2[Sub-Sector],Table3[[#This Row],[Sub-Sector]],Table2[Relative Volume],"&gt;=1")/Table3[[#This Row],[Count]]</f>
        <v>0.15555555555555556</v>
      </c>
      <c r="J19" s="1">
        <f>COUNTIFS(Table2[Sub-Sector],Table3[[#This Row],[Sub-Sector]],Table2[% Away From Day Low],"&gt;=0.05")/Table3[[#This Row],[Count]]</f>
        <v>4.4444444444444446E-2</v>
      </c>
      <c r="K19" s="1">
        <f>COUNTIFS(Table2[Sub-Sector],Table3[[#This Row],[Sub-Sector]],Table2[% Away From Day High],"&lt;=0.05")/Table3[[#This Row],[Count]]</f>
        <v>0.82222222222222219</v>
      </c>
      <c r="L19" s="1">
        <f>COUNTIFS(Table2[Sub-Sector],Table3[[#This Row],[Sub-Sector]],Table2[% Away From Current Week Low],"&gt;=0.05")/Table3[[#This Row],[Count]]</f>
        <v>0.1111111111111111</v>
      </c>
      <c r="M19" s="1">
        <f>COUNTIFS(Table2[Sub-Sector],Table3[[#This Row],[Sub-Sector]],Table2[% Away From Current Week High],"&lt;=0.05")/Table3[[#This Row],[Count]]</f>
        <v>0.28888888888888886</v>
      </c>
      <c r="N19" s="1">
        <f>COUNTIFS(Table2[Sub-Sector],Table3[[#This Row],[Sub-Sector]],Table2[% Away From Current Month Low],"&gt;=0.05")/Table3[[#This Row],[Count]]</f>
        <v>0.22222222222222221</v>
      </c>
      <c r="O19" s="1">
        <f>COUNTIFS(Table2[Sub-Sector],Table3[[#This Row],[Sub-Sector]],Table2[% Away From Current Month High],"&lt;=0.05")/Table3[[#This Row],[Count]]</f>
        <v>0.13333333333333333</v>
      </c>
      <c r="P19" s="1">
        <f>COUNTIFS(Table2[Sub-Sector],Table3[[#This Row],[Sub-Sector]],Table2[% Away From 52W High],"&lt;=10")/Table3[[#This Row],[Count]]</f>
        <v>0.24444444444444444</v>
      </c>
      <c r="Q19" s="1">
        <f>COUNTIFS(Table2[Sub-Sector],Table3[[#This Row],[Sub-Sector]],Table2[% Away From 52W Low],"&gt;=10")/Table3[[#This Row],[Count]]</f>
        <v>0.93333333333333335</v>
      </c>
      <c r="R19" s="1">
        <f>COUNTIFS(Table2[Sub-Sector],Table3[[#This Row],[Sub-Sector]],Table2[% Price above 20 EMA],"&gt;=0")/Table3[[#This Row],[Count]]</f>
        <v>0.17777777777777778</v>
      </c>
      <c r="S19" s="1">
        <f>COUNTIFS(Table2[Sub-Sector],Table3[[#This Row],[Sub-Sector]],Table2[% Price above 50 EMA],"&gt;=0")/Table3[[#This Row],[Count]]</f>
        <v>0.26666666666666666</v>
      </c>
      <c r="T19" s="1">
        <f>COUNTIFS(Table2[Sub-Sector],Table3[[#This Row],[Sub-Sector]],Table2[% Price above 200 EMA],"&gt;=0")/Table3[[#This Row],[Count]]</f>
        <v>0.88888888888888884</v>
      </c>
      <c r="U19" s="1">
        <f>COUNTIFS(Table2[Sub-Sector],Table3[[#This Row],[Sub-Sector]],Table2[Rate of Change - Zone],"Positive")/Table3[[#This Row],[Count]]</f>
        <v>0.17777777777777778</v>
      </c>
      <c r="V19" s="1">
        <f>COUNTIFS(Table2[Sub-Sector],Table3[[#This Row],[Sub-Sector]],Table2[Sharpe Ratio],"&gt;=0.10")/Table3[[#This Row],[Count]]</f>
        <v>0.22222222222222221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19">
        <f>_xlfn.RANK.AVG(Table3[[#This Row],[Score]],Table3[Score],1)</f>
        <v>15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9">
        <f>_xlfn.RANK.AVG(Table3[[#This Row],[Score 2 ]],Table3[[Score 2 ]],1)</f>
        <v>18</v>
      </c>
    </row>
    <row r="20" spans="1:26" x14ac:dyDescent="0.3">
      <c r="A20" t="s">
        <v>114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</v>
      </c>
      <c r="S20" s="1">
        <f>COUNTIFS(Table2[Sub-Sector],Table3[[#This Row],[Sub-Sector]],Table2[% Price above 50 EMA],"&gt;=0")/Table3[[#This Row],[Count]]</f>
        <v>0</v>
      </c>
      <c r="T20" s="1">
        <f>COUNTIFS(Table2[Sub-Sector],Table3[[#This Row],[Sub-Sector]],Table2[% Price above 200 EMA],"&gt;=0")/Table3[[#This Row],[Count]]</f>
        <v>0.5</v>
      </c>
      <c r="U20" s="1">
        <f>COUNTIFS(Table2[Sub-Sector],Table3[[#This Row],[Sub-Sector]],Table2[Rate of Change - Zone],"Positive")/Table3[[#This Row],[Count]]</f>
        <v>0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20">
        <f>_xlfn.RANK.AVG(Table3[[#This Row],[Score]],Table3[Score],1)</f>
        <v>38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20">
        <f>_xlfn.RANK.AVG(Table3[[#This Row],[Score 2 ]],Table3[[Score 2 ]],1)</f>
        <v>19</v>
      </c>
    </row>
    <row r="21" spans="1:26" x14ac:dyDescent="0.3">
      <c r="A21" t="s">
        <v>233</v>
      </c>
      <c r="B21">
        <f>COUNTIFS(Table2[Sub-Sector],Table3[[#This Row],[Sub-Sector]])</f>
        <v>5</v>
      </c>
      <c r="C21" s="1">
        <f>COUNTIFS(Table2[Sub-Sector],Table3[[#This Row],[Sub-Sector]],Table2[Uptrend],"Uptrend")/Table3[[#This Row],[Count]]</f>
        <v>0.6</v>
      </c>
      <c r="D21" s="1">
        <f>COUNTIFS(Table2[Sub-Sector],Table3[[#This Row],[Sub-Sector]],Table2[1W Return vs Nifty],"&gt;=5")/Table3[[#This Row],[Count]]</f>
        <v>0.2</v>
      </c>
      <c r="E21" s="1">
        <f>COUNTIFS(Table2[Sub-Sector],Table3[[#This Row],[Sub-Sector]],Table2[1M Return vs Nifty],"&gt;=5")/Table3[[#This Row],[Count]]</f>
        <v>0.2</v>
      </c>
      <c r="F21" s="1">
        <f>COUNTIFS(Table2[Sub-Sector],Table3[[#This Row],[Sub-Sector]],Table2[6M Return vs Nifty],"&gt;=10")/Table3[[#This Row],[Count]]</f>
        <v>0.4</v>
      </c>
      <c r="G21" s="1">
        <f>COUNTIFS(Table2[Sub-Sector],Table3[[#This Row],[Sub-Sector]],Table2[1Y Return vs Nifty],"&gt;=10")/Table3[[#This Row],[Count]]</f>
        <v>0.6</v>
      </c>
      <c r="H21" s="1">
        <f>COUNTIFS(Table2[Sub-Sector],Table3[[#This Row],[Sub-Sector]],Table2[RSI Exponential â€“ 14D],"&gt;=50")/Table3[[#This Row],[Count]]</f>
        <v>0.2</v>
      </c>
      <c r="I21" s="1">
        <f>COUNTIFS(Table2[Sub-Sector],Table3[[#This Row],[Sub-Sector]],Table2[Relative Volume],"&gt;=1")/Table3[[#This Row],[Count]]</f>
        <v>0.4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0.8</v>
      </c>
      <c r="L21" s="1">
        <f>COUNTIFS(Table2[Sub-Sector],Table3[[#This Row],[Sub-Sector]],Table2[% Away From Current Week Low],"&gt;=0.05")/Table3[[#This Row],[Count]]</f>
        <v>0.2</v>
      </c>
      <c r="M21" s="1">
        <f>COUNTIFS(Table2[Sub-Sector],Table3[[#This Row],[Sub-Sector]],Table2[% Away From Current Week High],"&lt;=0.05")/Table3[[#This Row],[Count]]</f>
        <v>0.4</v>
      </c>
      <c r="N21" s="1">
        <f>COUNTIFS(Table2[Sub-Sector],Table3[[#This Row],[Sub-Sector]],Table2[% Away From Current Month Low],"&gt;=0.05")/Table3[[#This Row],[Count]]</f>
        <v>0.2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0.8</v>
      </c>
      <c r="R21" s="1">
        <f>COUNTIFS(Table2[Sub-Sector],Table3[[#This Row],[Sub-Sector]],Table2[% Price above 20 EMA],"&gt;=0")/Table3[[#This Row],[Count]]</f>
        <v>0.2</v>
      </c>
      <c r="S21" s="1">
        <f>COUNTIFS(Table2[Sub-Sector],Table3[[#This Row],[Sub-Sector]],Table2[% Price above 50 EMA],"&gt;=0")/Table3[[#This Row],[Count]]</f>
        <v>0.2</v>
      </c>
      <c r="T21" s="1">
        <f>COUNTIFS(Table2[Sub-Sector],Table3[[#This Row],[Sub-Sector]],Table2[% Price above 200 EMA],"&gt;=0")/Table3[[#This Row],[Count]]</f>
        <v>0.8</v>
      </c>
      <c r="U21" s="1">
        <f>COUNTIFS(Table2[Sub-Sector],Table3[[#This Row],[Sub-Sector]],Table2[Rate of Change - Zone],"Positive")/Table3[[#This Row],[Count]]</f>
        <v>0.2</v>
      </c>
      <c r="V21" s="1">
        <f>COUNTIFS(Table2[Sub-Sector],Table3[[#This Row],[Sub-Sector]],Table2[Sharpe Ratio],"&gt;=0.10")/Table3[[#This Row],[Count]]</f>
        <v>0.2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21">
        <f>_xlfn.RANK.AVG(Table3[[#This Row],[Score]],Table3[Score],1)</f>
        <v>16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21">
        <f>_xlfn.RANK.AVG(Table3[[#This Row],[Score 2 ]],Table3[[Score 2 ]],1)</f>
        <v>20</v>
      </c>
    </row>
    <row r="22" spans="1:26" x14ac:dyDescent="0.3">
      <c r="A22" t="s">
        <v>163</v>
      </c>
      <c r="B22">
        <f>COUNTIFS(Table2[Sub-Sector],Table3[[#This Row],[Sub-Sector]])</f>
        <v>9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0.1111111111111111</v>
      </c>
      <c r="E22" s="1">
        <f>COUNTIFS(Table2[Sub-Sector],Table3[[#This Row],[Sub-Sector]],Table2[1M Return vs Nifty],"&gt;=5")/Table3[[#This Row],[Count]]</f>
        <v>0.33333333333333331</v>
      </c>
      <c r="F22" s="1">
        <f>COUNTIFS(Table2[Sub-Sector],Table3[[#This Row],[Sub-Sector]],Table2[6M Return vs Nifty],"&gt;=10")/Table3[[#This Row],[Count]]</f>
        <v>0.44444444444444442</v>
      </c>
      <c r="G22" s="1">
        <f>COUNTIFS(Table2[Sub-Sector],Table3[[#This Row],[Sub-Sector]],Table2[1Y Return vs Nifty],"&gt;=10")/Table3[[#This Row],[Count]]</f>
        <v>0.44444444444444442</v>
      </c>
      <c r="H22" s="1">
        <f>COUNTIFS(Table2[Sub-Sector],Table3[[#This Row],[Sub-Sector]],Table2[RSI Exponential â€“ 14D],"&gt;=50")/Table3[[#This Row],[Count]]</f>
        <v>0.1111111111111111</v>
      </c>
      <c r="I22" s="1">
        <f>COUNTIFS(Table2[Sub-Sector],Table3[[#This Row],[Sub-Sector]],Table2[Relative Volume],"&gt;=1")/Table3[[#This Row],[Count]]</f>
        <v>0.55555555555555558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0.77777777777777779</v>
      </c>
      <c r="L22" s="1">
        <f>COUNTIFS(Table2[Sub-Sector],Table3[[#This Row],[Sub-Sector]],Table2[% Away From Current Week Low],"&gt;=0.05")/Table3[[#This Row],[Count]]</f>
        <v>0.1111111111111111</v>
      </c>
      <c r="M22" s="1">
        <f>COUNTIFS(Table2[Sub-Sector],Table3[[#This Row],[Sub-Sector]],Table2[% Away From Current Week High],"&lt;=0.05")/Table3[[#This Row],[Count]]</f>
        <v>0.22222222222222221</v>
      </c>
      <c r="N22" s="1">
        <f>COUNTIFS(Table2[Sub-Sector],Table3[[#This Row],[Sub-Sector]],Table2[% Away From Current Month Low],"&gt;=0.05")/Table3[[#This Row],[Count]]</f>
        <v>0.1111111111111111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0.1111111111111111</v>
      </c>
      <c r="Q22" s="1">
        <f>COUNTIFS(Table2[Sub-Sector],Table3[[#This Row],[Sub-Sector]],Table2[% Away From 52W Low],"&gt;=10")/Table3[[#This Row],[Count]]</f>
        <v>0.88888888888888884</v>
      </c>
      <c r="R22" s="1">
        <f>COUNTIFS(Table2[Sub-Sector],Table3[[#This Row],[Sub-Sector]],Table2[% Price above 20 EMA],"&gt;=0")/Table3[[#This Row],[Count]]</f>
        <v>0.1111111111111111</v>
      </c>
      <c r="S22" s="1">
        <f>COUNTIFS(Table2[Sub-Sector],Table3[[#This Row],[Sub-Sector]],Table2[% Price above 50 EMA],"&gt;=0")/Table3[[#This Row],[Count]]</f>
        <v>0.1111111111111111</v>
      </c>
      <c r="T22" s="1">
        <f>COUNTIFS(Table2[Sub-Sector],Table3[[#This Row],[Sub-Sector]],Table2[% Price above 200 EMA],"&gt;=0")/Table3[[#This Row],[Count]]</f>
        <v>0.66666666666666663</v>
      </c>
      <c r="U22" s="1">
        <f>COUNTIFS(Table2[Sub-Sector],Table3[[#This Row],[Sub-Sector]],Table2[Rate of Change - Zone],"Positive")/Table3[[#This Row],[Count]]</f>
        <v>0.1111111111111111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22">
        <f>_xlfn.RANK.AVG(Table3[[#This Row],[Score]],Table3[Score],1)</f>
        <v>14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22">
        <f>_xlfn.RANK.AVG(Table3[[#This Row],[Score 2 ]],Table3[[Score 2 ]],1)</f>
        <v>21.5</v>
      </c>
    </row>
    <row r="23" spans="1:26" x14ac:dyDescent="0.3">
      <c r="A23" t="s">
        <v>176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0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23">
        <f>_xlfn.RANK.AVG(Table3[[#This Row],[Score]],Table3[Score],1)</f>
        <v>18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23">
        <f>_xlfn.RANK.AVG(Table3[[#This Row],[Score 2 ]],Table3[[Score 2 ]],1)</f>
        <v>21.5</v>
      </c>
    </row>
    <row r="24" spans="1:26" x14ac:dyDescent="0.3">
      <c r="A24" t="s">
        <v>166</v>
      </c>
      <c r="B24">
        <f>COUNTIFS(Table2[Sub-Sector],Table3[[#This Row],[Sub-Sector]])</f>
        <v>13</v>
      </c>
      <c r="C24" s="1">
        <f>COUNTIFS(Table2[Sub-Sector],Table3[[#This Row],[Sub-Sector]],Table2[Uptrend],"Uptrend")/Table3[[#This Row],[Count]]</f>
        <v>0.46153846153846156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0.15384615384615385</v>
      </c>
      <c r="F24" s="1">
        <f>COUNTIFS(Table2[Sub-Sector],Table3[[#This Row],[Sub-Sector]],Table2[6M Return vs Nifty],"&gt;=10")/Table3[[#This Row],[Count]]</f>
        <v>0.46153846153846156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</v>
      </c>
      <c r="I24" s="1">
        <f>COUNTIFS(Table2[Sub-Sector],Table3[[#This Row],[Sub-Sector]],Table2[Relative Volume],"&gt;=1")/Table3[[#This Row],[Count]]</f>
        <v>0.46153846153846156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0.61538461538461542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</v>
      </c>
      <c r="N24" s="1">
        <f>COUNTIFS(Table2[Sub-Sector],Table3[[#This Row],[Sub-Sector]],Table2[% Away From Current Month Low],"&gt;=0.05")/Table3[[#This Row],[Count]]</f>
        <v>0.23076923076923078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</v>
      </c>
      <c r="S24" s="1">
        <f>COUNTIFS(Table2[Sub-Sector],Table3[[#This Row],[Sub-Sector]],Table2[% Price above 50 EMA],"&gt;=0")/Table3[[#This Row],[Count]]</f>
        <v>0</v>
      </c>
      <c r="T24" s="1">
        <f>COUNTIFS(Table2[Sub-Sector],Table3[[#This Row],[Sub-Sector]],Table2[% Price above 200 EMA],"&gt;=0")/Table3[[#This Row],[Count]]</f>
        <v>0.84615384615384615</v>
      </c>
      <c r="U24" s="1">
        <f>COUNTIFS(Table2[Sub-Sector],Table3[[#This Row],[Sub-Sector]],Table2[Rate of Change - Zone],"Positive")/Table3[[#This Row],[Count]]</f>
        <v>0</v>
      </c>
      <c r="V24" s="1">
        <f>COUNTIFS(Table2[Sub-Sector],Table3[[#This Row],[Sub-Sector]],Table2[Sharpe Ratio],"&gt;=0.10")/Table3[[#This Row],[Count]]</f>
        <v>0.92307692307692313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24">
        <f>_xlfn.RANK.AVG(Table3[[#This Row],[Score]],Table3[Score],1)</f>
        <v>35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24">
        <f>_xlfn.RANK.AVG(Table3[[#This Row],[Score 2 ]],Table3[[Score 2 ]],1)</f>
        <v>23</v>
      </c>
    </row>
    <row r="25" spans="1:26" x14ac:dyDescent="0.3">
      <c r="A25" t="s">
        <v>539</v>
      </c>
      <c r="B25">
        <f>COUNTIFS(Table2[Sub-Sector],Table3[[#This Row],[Sub-Sector]])</f>
        <v>9</v>
      </c>
      <c r="C25" s="1">
        <f>COUNTIFS(Table2[Sub-Sector],Table3[[#This Row],[Sub-Sector]],Table2[Uptrend],"Uptrend")/Table3[[#This Row],[Count]]</f>
        <v>0.77777777777777779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0.44444444444444442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0.55555555555555558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0.88888888888888884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0.1111111111111111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0.1111111111111111</v>
      </c>
      <c r="Q25" s="1">
        <f>COUNTIFS(Table2[Sub-Sector],Table3[[#This Row],[Sub-Sector]],Table2[% Away From 52W Low],"&gt;=10")/Table3[[#This Row],[Count]]</f>
        <v>0.88888888888888884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0.77777777777777779</v>
      </c>
      <c r="U25" s="1">
        <f>COUNTIFS(Table2[Sub-Sector],Table3[[#This Row],[Sub-Sector]],Table2[Rate of Change - Zone],"Positive")/Table3[[#This Row],[Count]]</f>
        <v>0.22222222222222221</v>
      </c>
      <c r="V25" s="1">
        <f>COUNTIFS(Table2[Sub-Sector],Table3[[#This Row],[Sub-Sector]],Table2[Sharpe Ratio],"&gt;=0.10")/Table3[[#This Row],[Count]]</f>
        <v>0.22222222222222221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25">
        <f>_xlfn.RANK.AVG(Table3[[#This Row],[Score]],Table3[Score],1)</f>
        <v>22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5">
        <f>_xlfn.RANK.AVG(Table3[[#This Row],[Score 2 ]],Table3[[Score 2 ]],1)</f>
        <v>24.5</v>
      </c>
    </row>
    <row r="26" spans="1:26" x14ac:dyDescent="0.3">
      <c r="A26" t="s">
        <v>86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0.33333333333333331</v>
      </c>
      <c r="D26" s="1">
        <f>COUNTIFS(Table2[Sub-Sector],Table3[[#This Row],[Sub-Sector]],Table2[1W Return vs Nifty],"&gt;=5")/Table3[[#This Row],[Count]]</f>
        <v>0.33333333333333331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0.66666666666666663</v>
      </c>
      <c r="U26" s="1">
        <f>COUNTIFS(Table2[Sub-Sector],Table3[[#This Row],[Sub-Sector]],Table2[Rate of Change - Zone],"Positive")/Table3[[#This Row],[Count]]</f>
        <v>0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26">
        <f>_xlfn.RANK.AVG(Table3[[#This Row],[Score]],Table3[Score],1)</f>
        <v>29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6">
        <f>_xlfn.RANK.AVG(Table3[[#This Row],[Score 2 ]],Table3[[Score 2 ]],1)</f>
        <v>24.5</v>
      </c>
    </row>
    <row r="27" spans="1:26" x14ac:dyDescent="0.3">
      <c r="A27" t="s">
        <v>125</v>
      </c>
      <c r="B27">
        <f>COUNTIFS(Table2[Sub-Sector],Table3[[#This Row],[Sub-Sector]])</f>
        <v>9</v>
      </c>
      <c r="C27" s="1">
        <f>COUNTIFS(Table2[Sub-Sector],Table3[[#This Row],[Sub-Sector]],Table2[Uptrend],"Uptrend")/Table3[[#This Row],[Count]]</f>
        <v>0.55555555555555558</v>
      </c>
      <c r="D27" s="1">
        <f>COUNTIFS(Table2[Sub-Sector],Table3[[#This Row],[Sub-Sector]],Table2[1W Return vs Nifty],"&gt;=5")/Table3[[#This Row],[Count]]</f>
        <v>0.1111111111111111</v>
      </c>
      <c r="E27" s="1">
        <f>COUNTIFS(Table2[Sub-Sector],Table3[[#This Row],[Sub-Sector]],Table2[1M Return vs Nifty],"&gt;=5")/Table3[[#This Row],[Count]]</f>
        <v>0.1111111111111111</v>
      </c>
      <c r="F27" s="1">
        <f>COUNTIFS(Table2[Sub-Sector],Table3[[#This Row],[Sub-Sector]],Table2[6M Return vs Nifty],"&gt;=10")/Table3[[#This Row],[Count]]</f>
        <v>0.44444444444444442</v>
      </c>
      <c r="G27" s="1">
        <f>COUNTIFS(Table2[Sub-Sector],Table3[[#This Row],[Sub-Sector]],Table2[1Y Return vs Nifty],"&gt;=10")/Table3[[#This Row],[Count]]</f>
        <v>0.44444444444444442</v>
      </c>
      <c r="H27" s="1">
        <f>COUNTIFS(Table2[Sub-Sector],Table3[[#This Row],[Sub-Sector]],Table2[RSI Exponential â€“ 14D],"&gt;=50")/Table3[[#This Row],[Count]]</f>
        <v>0.1111111111111111</v>
      </c>
      <c r="I27" s="1">
        <f>COUNTIFS(Table2[Sub-Sector],Table3[[#This Row],[Sub-Sector]],Table2[Relative Volume],"&gt;=1")/Table3[[#This Row],[Count]]</f>
        <v>0.44444444444444442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0.66666666666666663</v>
      </c>
      <c r="L27" s="1">
        <f>COUNTIFS(Table2[Sub-Sector],Table3[[#This Row],[Sub-Sector]],Table2[% Away From Current Week Low],"&gt;=0.05")/Table3[[#This Row],[Count]]</f>
        <v>0.1111111111111111</v>
      </c>
      <c r="M27" s="1">
        <f>COUNTIFS(Table2[Sub-Sector],Table3[[#This Row],[Sub-Sector]],Table2[% Away From Current Week High],"&lt;=0.05")/Table3[[#This Row],[Count]]</f>
        <v>0.1111111111111111</v>
      </c>
      <c r="N27" s="1">
        <f>COUNTIFS(Table2[Sub-Sector],Table3[[#This Row],[Sub-Sector]],Table2[% Away From Current Month Low],"&gt;=0.05")/Table3[[#This Row],[Count]]</f>
        <v>0.22222222222222221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0.1111111111111111</v>
      </c>
      <c r="Q27" s="1">
        <f>COUNTIFS(Table2[Sub-Sector],Table3[[#This Row],[Sub-Sector]],Table2[% Away From 52W Low],"&gt;=10")/Table3[[#This Row],[Count]]</f>
        <v>0.88888888888888884</v>
      </c>
      <c r="R27" s="1">
        <f>COUNTIFS(Table2[Sub-Sector],Table3[[#This Row],[Sub-Sector]],Table2[% Price above 20 EMA],"&gt;=0")/Table3[[#This Row],[Count]]</f>
        <v>0.1111111111111111</v>
      </c>
      <c r="S27" s="1">
        <f>COUNTIFS(Table2[Sub-Sector],Table3[[#This Row],[Sub-Sector]],Table2[% Price above 50 EMA],"&gt;=0")/Table3[[#This Row],[Count]]</f>
        <v>0.22222222222222221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0.22222222222222221</v>
      </c>
      <c r="V27" s="1">
        <f>COUNTIFS(Table2[Sub-Sector],Table3[[#This Row],[Sub-Sector]],Table2[Sharpe Ratio],"&gt;=0.10")/Table3[[#This Row],[Count]]</f>
        <v>0.1111111111111111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27">
        <f>_xlfn.RANK.AVG(Table3[[#This Row],[Score]],Table3[Score],1)</f>
        <v>20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7">
        <f>_xlfn.RANK.AVG(Table3[[#This Row],[Score 2 ]],Table3[[Score 2 ]],1)</f>
        <v>26</v>
      </c>
    </row>
    <row r="28" spans="1:26" x14ac:dyDescent="0.3">
      <c r="A28" t="s">
        <v>724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0.66666666666666663</v>
      </c>
      <c r="D28" s="1">
        <f>COUNTIFS(Table2[Sub-Sector],Table3[[#This Row],[Sub-Sector]],Table2[1W Return vs Nifty],"&gt;=5")/Table3[[#This Row],[Count]]</f>
        <v>0.33333333333333331</v>
      </c>
      <c r="E28" s="1">
        <f>COUNTIFS(Table2[Sub-Sector],Table3[[#This Row],[Sub-Sector]],Table2[1M Return vs Nifty],"&gt;=5")/Table3[[#This Row],[Count]]</f>
        <v>1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0.66666666666666663</v>
      </c>
      <c r="L28" s="1">
        <f>COUNTIFS(Table2[Sub-Sector],Table3[[#This Row],[Sub-Sector]],Table2[% Away From Current Week Low],"&gt;=0.05")/Table3[[#This Row],[Count]]</f>
        <v>0.66666666666666663</v>
      </c>
      <c r="M28" s="1">
        <f>COUNTIFS(Table2[Sub-Sector],Table3[[#This Row],[Sub-Sector]],Table2[% Away From Current Week High],"&lt;=0.05")/Table3[[#This Row],[Count]]</f>
        <v>0</v>
      </c>
      <c r="N28" s="1">
        <f>COUNTIFS(Table2[Sub-Sector],Table3[[#This Row],[Sub-Sector]],Table2[% Away From Current Month Low],"&gt;=0.05")/Table3[[#This Row],[Count]]</f>
        <v>0.66666666666666663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0.33333333333333331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193.5</v>
      </c>
      <c r="X28">
        <f>_xlfn.RANK.AVG(Table3[[#This Row],[Score]],Table3[Score],1)</f>
        <v>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8">
        <f>_xlfn.RANK.AVG(Table3[[#This Row],[Score 2 ]],Table3[[Score 2 ]],1)</f>
        <v>27</v>
      </c>
    </row>
    <row r="29" spans="1:26" x14ac:dyDescent="0.3">
      <c r="A29" t="s">
        <v>437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0.75</v>
      </c>
      <c r="F29" s="1">
        <f>COUNTIFS(Table2[Sub-Sector],Table3[[#This Row],[Sub-Sector]],Table2[6M Return vs Nifty],"&gt;=10")/Table3[[#This Row],[Count]]</f>
        <v>0.25</v>
      </c>
      <c r="G29" s="1">
        <f>COUNTIFS(Table2[Sub-Sector],Table3[[#This Row],[Sub-Sector]],Table2[1Y Return vs Nifty],"&gt;=10")/Table3[[#This Row],[Count]]</f>
        <v>0.75</v>
      </c>
      <c r="H29" s="1">
        <f>COUNTIFS(Table2[Sub-Sector],Table3[[#This Row],[Sub-Sector]],Table2[RSI Exponential â€“ 14D],"&gt;=50")/Table3[[#This Row],[Count]]</f>
        <v>0.25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0.5</v>
      </c>
      <c r="M29" s="1">
        <f>COUNTIFS(Table2[Sub-Sector],Table3[[#This Row],[Sub-Sector]],Table2[% Away From Current Week High],"&lt;=0.05")/Table3[[#This Row],[Count]]</f>
        <v>0.5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0.25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0.25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0.75</v>
      </c>
      <c r="U29" s="1">
        <f>COUNTIFS(Table2[Sub-Sector],Table3[[#This Row],[Sub-Sector]],Table2[Rate of Change - Zone],"Positive")/Table3[[#This Row],[Count]]</f>
        <v>0.25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29">
        <f>_xlfn.RANK.AVG(Table3[[#This Row],[Score]],Table3[Score],1)</f>
        <v>24.5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9">
        <f>_xlfn.RANK.AVG(Table3[[#This Row],[Score 2 ]],Table3[[Score 2 ]],1)</f>
        <v>28</v>
      </c>
    </row>
    <row r="30" spans="1:26" x14ac:dyDescent="0.3">
      <c r="A30" t="s">
        <v>141</v>
      </c>
      <c r="B30">
        <f>COUNTIFS(Table2[Sub-Sector],Table3[[#This Row],[Sub-Sector]])</f>
        <v>20</v>
      </c>
      <c r="C30" s="1">
        <f>COUNTIFS(Table2[Sub-Sector],Table3[[#This Row],[Sub-Sector]],Table2[Uptrend],"Uptrend")/Table3[[#This Row],[Count]]</f>
        <v>0.25</v>
      </c>
      <c r="D30" s="1">
        <f>COUNTIFS(Table2[Sub-Sector],Table3[[#This Row],[Sub-Sector]],Table2[1W Return vs Nifty],"&gt;=5")/Table3[[#This Row],[Count]]</f>
        <v>0.05</v>
      </c>
      <c r="E30" s="1">
        <f>COUNTIFS(Table2[Sub-Sector],Table3[[#This Row],[Sub-Sector]],Table2[1M Return vs Nifty],"&gt;=5")/Table3[[#This Row],[Count]]</f>
        <v>0.1</v>
      </c>
      <c r="F30" s="1">
        <f>COUNTIFS(Table2[Sub-Sector],Table3[[#This Row],[Sub-Sector]],Table2[6M Return vs Nifty],"&gt;=10")/Table3[[#This Row],[Count]]</f>
        <v>0.3</v>
      </c>
      <c r="G30" s="1">
        <f>COUNTIFS(Table2[Sub-Sector],Table3[[#This Row],[Sub-Sector]],Table2[1Y Return vs Nifty],"&gt;=10")/Table3[[#This Row],[Count]]</f>
        <v>0.8</v>
      </c>
      <c r="H30" s="1">
        <f>COUNTIFS(Table2[Sub-Sector],Table3[[#This Row],[Sub-Sector]],Table2[RSI Exponential â€“ 14D],"&gt;=50")/Table3[[#This Row],[Count]]</f>
        <v>0.1</v>
      </c>
      <c r="I30" s="1">
        <f>COUNTIFS(Table2[Sub-Sector],Table3[[#This Row],[Sub-Sector]],Table2[Relative Volume],"&gt;=1")/Table3[[#This Row],[Count]]</f>
        <v>0.25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0.8</v>
      </c>
      <c r="L30" s="1">
        <f>COUNTIFS(Table2[Sub-Sector],Table3[[#This Row],[Sub-Sector]],Table2[% Away From Current Week Low],"&gt;=0.05")/Table3[[#This Row],[Count]]</f>
        <v>0.05</v>
      </c>
      <c r="M30" s="1">
        <f>COUNTIFS(Table2[Sub-Sector],Table3[[#This Row],[Sub-Sector]],Table2[% Away From Current Week High],"&lt;=0.05")/Table3[[#This Row],[Count]]</f>
        <v>0.1</v>
      </c>
      <c r="N30" s="1">
        <f>COUNTIFS(Table2[Sub-Sector],Table3[[#This Row],[Sub-Sector]],Table2[% Away From Current Month Low],"&gt;=0.05")/Table3[[#This Row],[Count]]</f>
        <v>0.15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0.05</v>
      </c>
      <c r="Q30" s="1">
        <f>COUNTIFS(Table2[Sub-Sector],Table3[[#This Row],[Sub-Sector]],Table2[% Away From 52W Low],"&gt;=10")/Table3[[#This Row],[Count]]</f>
        <v>0.9</v>
      </c>
      <c r="R30" s="1">
        <f>COUNTIFS(Table2[Sub-Sector],Table3[[#This Row],[Sub-Sector]],Table2[% Price above 20 EMA],"&gt;=0")/Table3[[#This Row],[Count]]</f>
        <v>0.1</v>
      </c>
      <c r="S30" s="1">
        <f>COUNTIFS(Table2[Sub-Sector],Table3[[#This Row],[Sub-Sector]],Table2[% Price above 50 EMA],"&gt;=0")/Table3[[#This Row],[Count]]</f>
        <v>0.1</v>
      </c>
      <c r="T30" s="1">
        <f>COUNTIFS(Table2[Sub-Sector],Table3[[#This Row],[Sub-Sector]],Table2[% Price above 200 EMA],"&gt;=0")/Table3[[#This Row],[Count]]</f>
        <v>0.55000000000000004</v>
      </c>
      <c r="U30" s="1">
        <f>COUNTIFS(Table2[Sub-Sector],Table3[[#This Row],[Sub-Sector]],Table2[Rate of Change - Zone],"Positive")/Table3[[#This Row],[Count]]</f>
        <v>0.1</v>
      </c>
      <c r="V30" s="1">
        <f>COUNTIFS(Table2[Sub-Sector],Table3[[#This Row],[Sub-Sector]],Table2[Sharpe Ratio],"&gt;=0.10")/Table3[[#This Row],[Count]]</f>
        <v>0.4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30">
        <f>_xlfn.RANK.AVG(Table3[[#This Row],[Score]],Table3[Score],1)</f>
        <v>34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30">
        <f>_xlfn.RANK.AVG(Table3[[#This Row],[Score 2 ]],Table3[[Score 2 ]],1)</f>
        <v>29</v>
      </c>
    </row>
    <row r="31" spans="1:26" x14ac:dyDescent="0.3">
      <c r="A31" t="s">
        <v>273</v>
      </c>
      <c r="B31">
        <f>COUNTIFS(Table2[Sub-Sector],Table3[[#This Row],[Sub-Sector]])</f>
        <v>12</v>
      </c>
      <c r="C31" s="1">
        <f>COUNTIFS(Table2[Sub-Sector],Table3[[#This Row],[Sub-Sector]],Table2[Uptrend],"Uptrend")/Table3[[#This Row],[Count]]</f>
        <v>0.41666666666666669</v>
      </c>
      <c r="D31" s="1">
        <f>COUNTIFS(Table2[Sub-Sector],Table3[[#This Row],[Sub-Sector]],Table2[1W Return vs Nifty],"&gt;=5")/Table3[[#This Row],[Count]]</f>
        <v>0.25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0.41666666666666669</v>
      </c>
      <c r="G31" s="1">
        <f>COUNTIFS(Table2[Sub-Sector],Table3[[#This Row],[Sub-Sector]],Table2[1Y Return vs Nifty],"&gt;=10")/Table3[[#This Row],[Count]]</f>
        <v>0.41666666666666669</v>
      </c>
      <c r="H31" s="1">
        <f>COUNTIFS(Table2[Sub-Sector],Table3[[#This Row],[Sub-Sector]],Table2[RSI Exponential â€“ 14D],"&gt;=50")/Table3[[#This Row],[Count]]</f>
        <v>0.16666666666666666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0.83333333333333337</v>
      </c>
      <c r="L31" s="1">
        <f>COUNTIFS(Table2[Sub-Sector],Table3[[#This Row],[Sub-Sector]],Table2[% Away From Current Week Low],"&gt;=0.05")/Table3[[#This Row],[Count]]</f>
        <v>0.25</v>
      </c>
      <c r="M31" s="1">
        <f>COUNTIFS(Table2[Sub-Sector],Table3[[#This Row],[Sub-Sector]],Table2[% Away From Current Week High],"&lt;=0.05")/Table3[[#This Row],[Count]]</f>
        <v>0.33333333333333331</v>
      </c>
      <c r="N31" s="1">
        <f>COUNTIFS(Table2[Sub-Sector],Table3[[#This Row],[Sub-Sector]],Table2[% Away From Current Month Low],"&gt;=0.05")/Table3[[#This Row],[Count]]</f>
        <v>0.25</v>
      </c>
      <c r="O31" s="1">
        <f>COUNTIFS(Table2[Sub-Sector],Table3[[#This Row],[Sub-Sector]],Table2[% Away From Current Month High],"&lt;=0.05")/Table3[[#This Row],[Count]]</f>
        <v>0.25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0.83333333333333337</v>
      </c>
      <c r="R31" s="1">
        <f>COUNTIFS(Table2[Sub-Sector],Table3[[#This Row],[Sub-Sector]],Table2[% Price above 20 EMA],"&gt;=0")/Table3[[#This Row],[Count]]</f>
        <v>0.16666666666666666</v>
      </c>
      <c r="S31" s="1">
        <f>COUNTIFS(Table2[Sub-Sector],Table3[[#This Row],[Sub-Sector]],Table2[% Price above 50 EMA],"&gt;=0")/Table3[[#This Row],[Count]]</f>
        <v>0.33333333333333331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0.16666666666666666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31">
        <f>_xlfn.RANK.AVG(Table3[[#This Row],[Score]],Table3[Score],1)</f>
        <v>21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31">
        <f>_xlfn.RANK.AVG(Table3[[#This Row],[Score 2 ]],Table3[[Score 2 ]],1)</f>
        <v>30</v>
      </c>
    </row>
    <row r="32" spans="1:26" x14ac:dyDescent="0.3">
      <c r="A32" t="s">
        <v>454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0.25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0.75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0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0.25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32">
        <f>_xlfn.RANK.AVG(Table3[[#This Row],[Score]],Table3[Score],1)</f>
        <v>19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2">
        <f>_xlfn.RANK.AVG(Table3[[#This Row],[Score 2 ]],Table3[[Score 2 ]],1)</f>
        <v>31</v>
      </c>
    </row>
    <row r="33" spans="1:26" x14ac:dyDescent="0.3">
      <c r="A33" t="s">
        <v>192</v>
      </c>
      <c r="B33">
        <f>COUNTIFS(Table2[Sub-Sector],Table3[[#This Row],[Sub-Sector]])</f>
        <v>28</v>
      </c>
      <c r="C33" s="1">
        <f>COUNTIFS(Table2[Sub-Sector],Table3[[#This Row],[Sub-Sector]],Table2[Uptrend],"Uptrend")/Table3[[#This Row],[Count]]</f>
        <v>0.2857142857142857</v>
      </c>
      <c r="D33" s="1">
        <f>COUNTIFS(Table2[Sub-Sector],Table3[[#This Row],[Sub-Sector]],Table2[1W Return vs Nifty],"&gt;=5")/Table3[[#This Row],[Count]]</f>
        <v>7.1428571428571425E-2</v>
      </c>
      <c r="E33" s="1">
        <f>COUNTIFS(Table2[Sub-Sector],Table3[[#This Row],[Sub-Sector]],Table2[1M Return vs Nifty],"&gt;=5")/Table3[[#This Row],[Count]]</f>
        <v>0.21428571428571427</v>
      </c>
      <c r="F33" s="1">
        <f>COUNTIFS(Table2[Sub-Sector],Table3[[#This Row],[Sub-Sector]],Table2[6M Return vs Nifty],"&gt;=10")/Table3[[#This Row],[Count]]</f>
        <v>0.39285714285714285</v>
      </c>
      <c r="G33" s="1">
        <f>COUNTIFS(Table2[Sub-Sector],Table3[[#This Row],[Sub-Sector]],Table2[1Y Return vs Nifty],"&gt;=10")/Table3[[#This Row],[Count]]</f>
        <v>0.5357142857142857</v>
      </c>
      <c r="H33" s="1">
        <f>COUNTIFS(Table2[Sub-Sector],Table3[[#This Row],[Sub-Sector]],Table2[RSI Exponential â€“ 14D],"&gt;=50")/Table3[[#This Row],[Count]]</f>
        <v>7.1428571428571425E-2</v>
      </c>
      <c r="I33" s="1">
        <f>COUNTIFS(Table2[Sub-Sector],Table3[[#This Row],[Sub-Sector]],Table2[Relative Volume],"&gt;=1")/Table3[[#This Row],[Count]]</f>
        <v>0.14285714285714285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0.8571428571428571</v>
      </c>
      <c r="L33" s="1">
        <f>COUNTIFS(Table2[Sub-Sector],Table3[[#This Row],[Sub-Sector]],Table2[% Away From Current Week Low],"&gt;=0.05")/Table3[[#This Row],[Count]]</f>
        <v>7.1428571428571425E-2</v>
      </c>
      <c r="M33" s="1">
        <f>COUNTIFS(Table2[Sub-Sector],Table3[[#This Row],[Sub-Sector]],Table2[% Away From Current Week High],"&lt;=0.05")/Table3[[#This Row],[Count]]</f>
        <v>0.17857142857142858</v>
      </c>
      <c r="N33" s="1">
        <f>COUNTIFS(Table2[Sub-Sector],Table3[[#This Row],[Sub-Sector]],Table2[% Away From Current Month Low],"&gt;=0.05")/Table3[[#This Row],[Count]]</f>
        <v>0.17857142857142858</v>
      </c>
      <c r="O33" s="1">
        <f>COUNTIFS(Table2[Sub-Sector],Table3[[#This Row],[Sub-Sector]],Table2[% Away From Current Month High],"&lt;=0.05")/Table3[[#This Row],[Count]]</f>
        <v>3.5714285714285712E-2</v>
      </c>
      <c r="P33" s="1">
        <f>COUNTIFS(Table2[Sub-Sector],Table3[[#This Row],[Sub-Sector]],Table2[% Away From 52W High],"&lt;=10")/Table3[[#This Row],[Count]]</f>
        <v>7.1428571428571425E-2</v>
      </c>
      <c r="Q33" s="1">
        <f>COUNTIFS(Table2[Sub-Sector],Table3[[#This Row],[Sub-Sector]],Table2[% Away From 52W Low],"&gt;=10")/Table3[[#This Row],[Count]]</f>
        <v>0.8928571428571429</v>
      </c>
      <c r="R33" s="1">
        <f>COUNTIFS(Table2[Sub-Sector],Table3[[#This Row],[Sub-Sector]],Table2[% Price above 20 EMA],"&gt;=0")/Table3[[#This Row],[Count]]</f>
        <v>7.1428571428571425E-2</v>
      </c>
      <c r="S33" s="1">
        <f>COUNTIFS(Table2[Sub-Sector],Table3[[#This Row],[Sub-Sector]],Table2[% Price above 50 EMA],"&gt;=0")/Table3[[#This Row],[Count]]</f>
        <v>0.10714285714285714</v>
      </c>
      <c r="T33" s="1">
        <f>COUNTIFS(Table2[Sub-Sector],Table3[[#This Row],[Sub-Sector]],Table2[% Price above 200 EMA],"&gt;=0")/Table3[[#This Row],[Count]]</f>
        <v>0.6071428571428571</v>
      </c>
      <c r="U33" s="1">
        <f>COUNTIFS(Table2[Sub-Sector],Table3[[#This Row],[Sub-Sector]],Table2[Rate of Change - Zone],"Positive")/Table3[[#This Row],[Count]]</f>
        <v>0.14285714285714285</v>
      </c>
      <c r="V33" s="1">
        <f>COUNTIFS(Table2[Sub-Sector],Table3[[#This Row],[Sub-Sector]],Table2[Sharpe Ratio],"&gt;=0.10")/Table3[[#This Row],[Count]]</f>
        <v>0.39285714285714285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33">
        <f>_xlfn.RANK.AVG(Table3[[#This Row],[Score]],Table3[Score],1)</f>
        <v>32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3">
        <f>_xlfn.RANK.AVG(Table3[[#This Row],[Score 2 ]],Table3[[Score 2 ]],1)</f>
        <v>32</v>
      </c>
    </row>
    <row r="34" spans="1:26" x14ac:dyDescent="0.3">
      <c r="A34" t="s">
        <v>105</v>
      </c>
      <c r="B34">
        <f>COUNTIFS(Table2[Sub-Sector],Table3[[#This Row],[Sub-Sector]])</f>
        <v>2</v>
      </c>
      <c r="C34" s="1">
        <f>COUNTIFS(Table2[Sub-Sector],Table3[[#This Row],[Sub-Sector]],Table2[Uptrend],"Uptrend")/Table3[[#This Row],[Count]]</f>
        <v>0.5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0.5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0.5</v>
      </c>
      <c r="S34" s="1">
        <f>COUNTIFS(Table2[Sub-Sector],Table3[[#This Row],[Sub-Sector]],Table2[% Price above 50 EMA],"&gt;=0")/Table3[[#This Row],[Count]]</f>
        <v>0.5</v>
      </c>
      <c r="T34" s="1">
        <f>COUNTIFS(Table2[Sub-Sector],Table3[[#This Row],[Sub-Sector]],Table2[% Price above 200 EMA],"&gt;=0")/Table3[[#This Row],[Count]]</f>
        <v>0.5</v>
      </c>
      <c r="U34" s="1">
        <f>COUNTIFS(Table2[Sub-Sector],Table3[[#This Row],[Sub-Sector]],Table2[Rate of Change - Zone],"Positive")/Table3[[#This Row],[Count]]</f>
        <v>0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34">
        <f>_xlfn.RANK.AVG(Table3[[#This Row],[Score]],Table3[Score],1)</f>
        <v>33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>
        <f>_xlfn.RANK.AVG(Table3[[#This Row],[Score 2 ]],Table3[[Score 2 ]],1)</f>
        <v>33.5</v>
      </c>
    </row>
    <row r="35" spans="1:26" x14ac:dyDescent="0.3">
      <c r="A35" t="s">
        <v>1329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0.5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35">
        <f>_xlfn.RANK.AVG(Table3[[#This Row],[Score]],Table3[Score],1)</f>
        <v>26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5">
        <f>_xlfn.RANK.AVG(Table3[[#This Row],[Score 2 ]],Table3[[Score 2 ]],1)</f>
        <v>33.5</v>
      </c>
    </row>
    <row r="36" spans="1:26" x14ac:dyDescent="0.3">
      <c r="A36" t="s">
        <v>48</v>
      </c>
      <c r="B36">
        <f>COUNTIFS(Table2[Sub-Sector],Table3[[#This Row],[Sub-Sector]])</f>
        <v>26</v>
      </c>
      <c r="C36" s="1">
        <f>COUNTIFS(Table2[Sub-Sector],Table3[[#This Row],[Sub-Sector]],Table2[Uptrend],"Uptrend")/Table3[[#This Row],[Count]]</f>
        <v>0.19230769230769232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3.8461538461538464E-2</v>
      </c>
      <c r="F36" s="1">
        <f>COUNTIFS(Table2[Sub-Sector],Table3[[#This Row],[Sub-Sector]],Table2[6M Return vs Nifty],"&gt;=10")/Table3[[#This Row],[Count]]</f>
        <v>0.26923076923076922</v>
      </c>
      <c r="G36" s="1">
        <f>COUNTIFS(Table2[Sub-Sector],Table3[[#This Row],[Sub-Sector]],Table2[1Y Return vs Nifty],"&gt;=10")/Table3[[#This Row],[Count]]</f>
        <v>0.76923076923076927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0.19230769230769232</v>
      </c>
      <c r="J36" s="1">
        <f>COUNTIFS(Table2[Sub-Sector],Table3[[#This Row],[Sub-Sector]],Table2[% Away From Day Low],"&gt;=0.05")/Table3[[#This Row],[Count]]</f>
        <v>3.8461538461538464E-2</v>
      </c>
      <c r="K36" s="1">
        <f>COUNTIFS(Table2[Sub-Sector],Table3[[#This Row],[Sub-Sector]],Table2[% Away From Day High],"&lt;=0.05")/Table3[[#This Row],[Count]]</f>
        <v>0.76923076923076927</v>
      </c>
      <c r="L36" s="1">
        <f>COUNTIFS(Table2[Sub-Sector],Table3[[#This Row],[Sub-Sector]],Table2[% Away From Current Week Low],"&gt;=0.05")/Table3[[#This Row],[Count]]</f>
        <v>3.8461538461538464E-2</v>
      </c>
      <c r="M36" s="1">
        <f>COUNTIFS(Table2[Sub-Sector],Table3[[#This Row],[Sub-Sector]],Table2[% Away From Current Week High],"&lt;=0.05")/Table3[[#This Row],[Count]]</f>
        <v>0</v>
      </c>
      <c r="N36" s="1">
        <f>COUNTIFS(Table2[Sub-Sector],Table3[[#This Row],[Sub-Sector]],Table2[% Away From Current Month Low],"&gt;=0.05")/Table3[[#This Row],[Count]]</f>
        <v>7.6923076923076927E-2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0.96153846153846156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3.8461538461538464E-2</v>
      </c>
      <c r="T36" s="1">
        <f>COUNTIFS(Table2[Sub-Sector],Table3[[#This Row],[Sub-Sector]],Table2[% Price above 200 EMA],"&gt;=0")/Table3[[#This Row],[Count]]</f>
        <v>0.38461538461538464</v>
      </c>
      <c r="U36" s="1">
        <f>COUNTIFS(Table2[Sub-Sector],Table3[[#This Row],[Sub-Sector]],Table2[Rate of Change - Zone],"Positive")/Table3[[#This Row],[Count]]</f>
        <v>3.8461538461538464E-2</v>
      </c>
      <c r="V36" s="1">
        <f>COUNTIFS(Table2[Sub-Sector],Table3[[#This Row],[Sub-Sector]],Table2[Sharpe Ratio],"&gt;=0.10")/Table3[[#This Row],[Count]]</f>
        <v>0.42307692307692307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36">
        <f>_xlfn.RANK.AVG(Table3[[#This Row],[Score]],Table3[Score],1)</f>
        <v>53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6">
        <f>_xlfn.RANK.AVG(Table3[[#This Row],[Score 2 ]],Table3[[Score 2 ]],1)</f>
        <v>35</v>
      </c>
    </row>
    <row r="37" spans="1:26" x14ac:dyDescent="0.3">
      <c r="A37" t="s">
        <v>43</v>
      </c>
      <c r="B37">
        <f>COUNTIFS(Table2[Sub-Sector],Table3[[#This Row],[Sub-Sector]])</f>
        <v>10</v>
      </c>
      <c r="C37" s="1">
        <f>COUNTIFS(Table2[Sub-Sector],Table3[[#This Row],[Sub-Sector]],Table2[Uptrend],"Uptrend")/Table3[[#This Row],[Count]]</f>
        <v>0.4</v>
      </c>
      <c r="D37" s="1">
        <f>COUNTIFS(Table2[Sub-Sector],Table3[[#This Row],[Sub-Sector]],Table2[1W Return vs Nifty],"&gt;=5")/Table3[[#This Row],[Count]]</f>
        <v>0.2</v>
      </c>
      <c r="E37" s="1">
        <f>COUNTIFS(Table2[Sub-Sector],Table3[[#This Row],[Sub-Sector]],Table2[1M Return vs Nifty],"&gt;=5")/Table3[[#This Row],[Count]]</f>
        <v>0.3</v>
      </c>
      <c r="F37" s="1">
        <f>COUNTIFS(Table2[Sub-Sector],Table3[[#This Row],[Sub-Sector]],Table2[6M Return vs Nifty],"&gt;=10")/Table3[[#This Row],[Count]]</f>
        <v>0.3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0.1</v>
      </c>
      <c r="I37" s="1">
        <f>COUNTIFS(Table2[Sub-Sector],Table3[[#This Row],[Sub-Sector]],Table2[Relative Volume],"&gt;=1")/Table3[[#This Row],[Count]]</f>
        <v>0.2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0.9</v>
      </c>
      <c r="L37" s="1">
        <f>COUNTIFS(Table2[Sub-Sector],Table3[[#This Row],[Sub-Sector]],Table2[% Away From Current Week Low],"&gt;=0.05")/Table3[[#This Row],[Count]]</f>
        <v>0.2</v>
      </c>
      <c r="M37" s="1">
        <f>COUNTIFS(Table2[Sub-Sector],Table3[[#This Row],[Sub-Sector]],Table2[% Away From Current Week High],"&lt;=0.05")/Table3[[#This Row],[Count]]</f>
        <v>0.3</v>
      </c>
      <c r="N37" s="1">
        <f>COUNTIFS(Table2[Sub-Sector],Table3[[#This Row],[Sub-Sector]],Table2[% Away From Current Month Low],"&gt;=0.05")/Table3[[#This Row],[Count]]</f>
        <v>0.2</v>
      </c>
      <c r="O37" s="1">
        <f>COUNTIFS(Table2[Sub-Sector],Table3[[#This Row],[Sub-Sector]],Table2[% Away From Current Month High],"&lt;=0.05")/Table3[[#This Row],[Count]]</f>
        <v>0.1</v>
      </c>
      <c r="P37" s="1">
        <f>COUNTIFS(Table2[Sub-Sector],Table3[[#This Row],[Sub-Sector]],Table2[% Away From 52W High],"&lt;=10")/Table3[[#This Row],[Count]]</f>
        <v>0.3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0.1</v>
      </c>
      <c r="S37" s="1">
        <f>COUNTIFS(Table2[Sub-Sector],Table3[[#This Row],[Sub-Sector]],Table2[% Price above 50 EMA],"&gt;=0")/Table3[[#This Row],[Count]]</f>
        <v>0.2</v>
      </c>
      <c r="T37" s="1">
        <f>COUNTIFS(Table2[Sub-Sector],Table3[[#This Row],[Sub-Sector]],Table2[% Price above 200 EMA],"&gt;=0")/Table3[[#This Row],[Count]]</f>
        <v>0.6</v>
      </c>
      <c r="U37" s="1">
        <f>COUNTIFS(Table2[Sub-Sector],Table3[[#This Row],[Sub-Sector]],Table2[Rate of Change - Zone],"Positive")/Table3[[#This Row],[Count]]</f>
        <v>0.1</v>
      </c>
      <c r="V37" s="1">
        <f>COUNTIFS(Table2[Sub-Sector],Table3[[#This Row],[Sub-Sector]],Table2[Sharpe Ratio],"&gt;=0.10")/Table3[[#This Row],[Count]]</f>
        <v>0.1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37">
        <f>_xlfn.RANK.AVG(Table3[[#This Row],[Score]],Table3[Score],1)</f>
        <v>23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7">
        <f>_xlfn.RANK.AVG(Table3[[#This Row],[Score 2 ]],Table3[[Score 2 ]],1)</f>
        <v>36</v>
      </c>
    </row>
    <row r="38" spans="1:26" x14ac:dyDescent="0.3">
      <c r="A38" t="s">
        <v>742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0.25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0.25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0.25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0.75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</v>
      </c>
      <c r="N38" s="1">
        <f>COUNTIFS(Table2[Sub-Sector],Table3[[#This Row],[Sub-Sector]],Table2[% Away From Current Month Low],"&gt;=0.05")/Table3[[#This Row],[Count]]</f>
        <v>0.25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0.5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0.25</v>
      </c>
      <c r="T38" s="1">
        <f>COUNTIFS(Table2[Sub-Sector],Table3[[#This Row],[Sub-Sector]],Table2[% Price above 200 EMA],"&gt;=0")/Table3[[#This Row],[Count]]</f>
        <v>0.25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38">
        <f>_xlfn.RANK.AVG(Table3[[#This Row],[Score]],Table3[Score],1)</f>
        <v>37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8">
        <f>_xlfn.RANK.AVG(Table3[[#This Row],[Score 2 ]],Table3[[Score 2 ]],1)</f>
        <v>37</v>
      </c>
    </row>
    <row r="39" spans="1:26" x14ac:dyDescent="0.3">
      <c r="A39" t="s">
        <v>270</v>
      </c>
      <c r="B39">
        <f>COUNTIFS(Table2[Sub-Sector],Table3[[#This Row],[Sub-Sector]])</f>
        <v>19</v>
      </c>
      <c r="C39" s="1">
        <f>COUNTIFS(Table2[Sub-Sector],Table3[[#This Row],[Sub-Sector]],Table2[Uptrend],"Uptrend")/Table3[[#This Row],[Count]]</f>
        <v>0.42105263157894735</v>
      </c>
      <c r="D39" s="1">
        <f>COUNTIFS(Table2[Sub-Sector],Table3[[#This Row],[Sub-Sector]],Table2[1W Return vs Nifty],"&gt;=5")/Table3[[#This Row],[Count]]</f>
        <v>0.10526315789473684</v>
      </c>
      <c r="E39" s="1">
        <f>COUNTIFS(Table2[Sub-Sector],Table3[[#This Row],[Sub-Sector]],Table2[1M Return vs Nifty],"&gt;=5")/Table3[[#This Row],[Count]]</f>
        <v>0.26315789473684209</v>
      </c>
      <c r="F39" s="1">
        <f>COUNTIFS(Table2[Sub-Sector],Table3[[#This Row],[Sub-Sector]],Table2[6M Return vs Nifty],"&gt;=10")/Table3[[#This Row],[Count]]</f>
        <v>0.42105263157894735</v>
      </c>
      <c r="G39" s="1">
        <f>COUNTIFS(Table2[Sub-Sector],Table3[[#This Row],[Sub-Sector]],Table2[1Y Return vs Nifty],"&gt;=10")/Table3[[#This Row],[Count]]</f>
        <v>0.52631578947368418</v>
      </c>
      <c r="H39" s="1">
        <f>COUNTIFS(Table2[Sub-Sector],Table3[[#This Row],[Sub-Sector]],Table2[RSI Exponential â€“ 14D],"&gt;=50")/Table3[[#This Row],[Count]]</f>
        <v>5.2631578947368418E-2</v>
      </c>
      <c r="I39" s="1">
        <f>COUNTIFS(Table2[Sub-Sector],Table3[[#This Row],[Sub-Sector]],Table2[Relative Volume],"&gt;=1")/Table3[[#This Row],[Count]]</f>
        <v>5.2631578947368418E-2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0.68421052631578949</v>
      </c>
      <c r="L39" s="1">
        <f>COUNTIFS(Table2[Sub-Sector],Table3[[#This Row],[Sub-Sector]],Table2[% Away From Current Week Low],"&gt;=0.05")/Table3[[#This Row],[Count]]</f>
        <v>5.2631578947368418E-2</v>
      </c>
      <c r="M39" s="1">
        <f>COUNTIFS(Table2[Sub-Sector],Table3[[#This Row],[Sub-Sector]],Table2[% Away From Current Week High],"&lt;=0.05")/Table3[[#This Row],[Count]]</f>
        <v>5.2631578947368418E-2</v>
      </c>
      <c r="N39" s="1">
        <f>COUNTIFS(Table2[Sub-Sector],Table3[[#This Row],[Sub-Sector]],Table2[% Away From Current Month Low],"&gt;=0.05")/Table3[[#This Row],[Count]]</f>
        <v>5.2631578947368418E-2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5.2631578947368418E-2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5.2631578947368418E-2</v>
      </c>
      <c r="S39" s="1">
        <f>COUNTIFS(Table2[Sub-Sector],Table3[[#This Row],[Sub-Sector]],Table2[% Price above 50 EMA],"&gt;=0")/Table3[[#This Row],[Count]]</f>
        <v>0.10526315789473684</v>
      </c>
      <c r="T39" s="1">
        <f>COUNTIFS(Table2[Sub-Sector],Table3[[#This Row],[Sub-Sector]],Table2[% Price above 200 EMA],"&gt;=0")/Table3[[#This Row],[Count]]</f>
        <v>0.63157894736842102</v>
      </c>
      <c r="U39" s="1">
        <f>COUNTIFS(Table2[Sub-Sector],Table3[[#This Row],[Sub-Sector]],Table2[Rate of Change - Zone],"Positive")/Table3[[#This Row],[Count]]</f>
        <v>5.2631578947368418E-2</v>
      </c>
      <c r="V39" s="1">
        <f>COUNTIFS(Table2[Sub-Sector],Table3[[#This Row],[Sub-Sector]],Table2[Sharpe Ratio],"&gt;=0.10")/Table3[[#This Row],[Count]]</f>
        <v>0.26315789473684209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39">
        <f>_xlfn.RANK.AVG(Table3[[#This Row],[Score]],Table3[Score],1)</f>
        <v>28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9">
        <f>_xlfn.RANK.AVG(Table3[[#This Row],[Score 2 ]],Table3[[Score 2 ]],1)</f>
        <v>38</v>
      </c>
    </row>
    <row r="40" spans="1:26" x14ac:dyDescent="0.3">
      <c r="A40" t="s">
        <v>980</v>
      </c>
      <c r="B40">
        <f>COUNTIFS(Table2[Sub-Sector],Table3[[#This Row],[Sub-Sector]])</f>
        <v>1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1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40">
        <f>_xlfn.RANK.AVG(Table3[[#This Row],[Score]],Table3[Score],1)</f>
        <v>47.5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0">
        <f>_xlfn.RANK.AVG(Table3[[#This Row],[Score 2 ]],Table3[[Score 2 ]],1)</f>
        <v>39.5</v>
      </c>
    </row>
    <row r="41" spans="1:26" x14ac:dyDescent="0.3">
      <c r="A41" t="s">
        <v>763</v>
      </c>
      <c r="B41">
        <f>COUNTIFS(Table2[Sub-Sector],Table3[[#This Row],[Sub-Sector]])</f>
        <v>1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1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41">
        <f>_xlfn.RANK.AVG(Table3[[#This Row],[Score]],Table3[Score],1)</f>
        <v>47.5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1">
        <f>_xlfn.RANK.AVG(Table3[[#This Row],[Score 2 ]],Table3[[Score 2 ]],1)</f>
        <v>39.5</v>
      </c>
    </row>
    <row r="42" spans="1:26" x14ac:dyDescent="0.3">
      <c r="A42" t="s">
        <v>276</v>
      </c>
      <c r="B42">
        <f>COUNTIFS(Table2[Sub-Sector],Table3[[#This Row],[Sub-Sector]])</f>
        <v>25</v>
      </c>
      <c r="C42" s="1">
        <f>COUNTIFS(Table2[Sub-Sector],Table3[[#This Row],[Sub-Sector]],Table2[Uptrend],"Uptrend")/Table3[[#This Row],[Count]]</f>
        <v>0.24</v>
      </c>
      <c r="D42" s="1">
        <f>COUNTIFS(Table2[Sub-Sector],Table3[[#This Row],[Sub-Sector]],Table2[1W Return vs Nifty],"&gt;=5")/Table3[[#This Row],[Count]]</f>
        <v>0.04</v>
      </c>
      <c r="E42" s="1">
        <f>COUNTIFS(Table2[Sub-Sector],Table3[[#This Row],[Sub-Sector]],Table2[1M Return vs Nifty],"&gt;=5")/Table3[[#This Row],[Count]]</f>
        <v>0.2</v>
      </c>
      <c r="F42" s="1">
        <f>COUNTIFS(Table2[Sub-Sector],Table3[[#This Row],[Sub-Sector]],Table2[6M Return vs Nifty],"&gt;=10")/Table3[[#This Row],[Count]]</f>
        <v>0.28000000000000003</v>
      </c>
      <c r="G42" s="1">
        <f>COUNTIFS(Table2[Sub-Sector],Table3[[#This Row],[Sub-Sector]],Table2[1Y Return vs Nifty],"&gt;=10")/Table3[[#This Row],[Count]]</f>
        <v>0.44</v>
      </c>
      <c r="H42" s="1">
        <f>COUNTIFS(Table2[Sub-Sector],Table3[[#This Row],[Sub-Sector]],Table2[RSI Exponential â€“ 14D],"&gt;=50")/Table3[[#This Row],[Count]]</f>
        <v>0.08</v>
      </c>
      <c r="I42" s="1">
        <f>COUNTIFS(Table2[Sub-Sector],Table3[[#This Row],[Sub-Sector]],Table2[Relative Volume],"&gt;=1")/Table3[[#This Row],[Count]]</f>
        <v>0.28000000000000003</v>
      </c>
      <c r="J42" s="1">
        <f>COUNTIFS(Table2[Sub-Sector],Table3[[#This Row],[Sub-Sector]],Table2[% Away From Day Low],"&gt;=0.05")/Table3[[#This Row],[Count]]</f>
        <v>0.08</v>
      </c>
      <c r="K42" s="1">
        <f>COUNTIFS(Table2[Sub-Sector],Table3[[#This Row],[Sub-Sector]],Table2[% Away From Day High],"&lt;=0.05")/Table3[[#This Row],[Count]]</f>
        <v>0.84</v>
      </c>
      <c r="L42" s="1">
        <f>COUNTIFS(Table2[Sub-Sector],Table3[[#This Row],[Sub-Sector]],Table2[% Away From Current Week Low],"&gt;=0.05")/Table3[[#This Row],[Count]]</f>
        <v>0.08</v>
      </c>
      <c r="M42" s="1">
        <f>COUNTIFS(Table2[Sub-Sector],Table3[[#This Row],[Sub-Sector]],Table2[% Away From Current Week High],"&lt;=0.05")/Table3[[#This Row],[Count]]</f>
        <v>0.12</v>
      </c>
      <c r="N42" s="1">
        <f>COUNTIFS(Table2[Sub-Sector],Table3[[#This Row],[Sub-Sector]],Table2[% Away From Current Month Low],"&gt;=0.05")/Table3[[#This Row],[Count]]</f>
        <v>0.2</v>
      </c>
      <c r="O42" s="1">
        <f>COUNTIFS(Table2[Sub-Sector],Table3[[#This Row],[Sub-Sector]],Table2[% Away From Current Month High],"&lt;=0.05")/Table3[[#This Row],[Count]]</f>
        <v>0.04</v>
      </c>
      <c r="P42" s="1">
        <f>COUNTIFS(Table2[Sub-Sector],Table3[[#This Row],[Sub-Sector]],Table2[% Away From 52W High],"&lt;=10")/Table3[[#This Row],[Count]]</f>
        <v>0.08</v>
      </c>
      <c r="Q42" s="1">
        <f>COUNTIFS(Table2[Sub-Sector],Table3[[#This Row],[Sub-Sector]],Table2[% Away From 52W Low],"&gt;=10")/Table3[[#This Row],[Count]]</f>
        <v>0.88</v>
      </c>
      <c r="R42" s="1">
        <f>COUNTIFS(Table2[Sub-Sector],Table3[[#This Row],[Sub-Sector]],Table2[% Price above 20 EMA],"&gt;=0")/Table3[[#This Row],[Count]]</f>
        <v>0.08</v>
      </c>
      <c r="S42" s="1">
        <f>COUNTIFS(Table2[Sub-Sector],Table3[[#This Row],[Sub-Sector]],Table2[% Price above 50 EMA],"&gt;=0")/Table3[[#This Row],[Count]]</f>
        <v>0.12</v>
      </c>
      <c r="T42" s="1">
        <f>COUNTIFS(Table2[Sub-Sector],Table3[[#This Row],[Sub-Sector]],Table2[% Price above 200 EMA],"&gt;=0")/Table3[[#This Row],[Count]]</f>
        <v>0.4</v>
      </c>
      <c r="U42" s="1">
        <f>COUNTIFS(Table2[Sub-Sector],Table3[[#This Row],[Sub-Sector]],Table2[Rate of Change - Zone],"Positive")/Table3[[#This Row],[Count]]</f>
        <v>0.12</v>
      </c>
      <c r="V42" s="1">
        <f>COUNTIFS(Table2[Sub-Sector],Table3[[#This Row],[Sub-Sector]],Table2[Sharpe Ratio],"&gt;=0.10")/Table3[[#This Row],[Count]]</f>
        <v>0.44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42">
        <f>_xlfn.RANK.AVG(Table3[[#This Row],[Score]],Table3[Score],1)</f>
        <v>39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2">
        <f>_xlfn.RANK.AVG(Table3[[#This Row],[Score 2 ]],Table3[[Score 2 ]],1)</f>
        <v>41</v>
      </c>
    </row>
    <row r="43" spans="1:26" x14ac:dyDescent="0.3">
      <c r="A43" t="s">
        <v>432</v>
      </c>
      <c r="B43">
        <f>COUNTIFS(Table2[Sub-Sector],Table3[[#This Row],[Sub-Sector]])</f>
        <v>14</v>
      </c>
      <c r="C43" s="1">
        <f>COUNTIFS(Table2[Sub-Sector],Table3[[#This Row],[Sub-Sector]],Table2[Uptrend],"Uptrend")/Table3[[#This Row],[Count]]</f>
        <v>0.2857142857142857</v>
      </c>
      <c r="D43" s="1">
        <f>COUNTIFS(Table2[Sub-Sector],Table3[[#This Row],[Sub-Sector]],Table2[1W Return vs Nifty],"&gt;=5")/Table3[[#This Row],[Count]]</f>
        <v>0.14285714285714285</v>
      </c>
      <c r="E43" s="1">
        <f>COUNTIFS(Table2[Sub-Sector],Table3[[#This Row],[Sub-Sector]],Table2[1M Return vs Nifty],"&gt;=5")/Table3[[#This Row],[Count]]</f>
        <v>0.35714285714285715</v>
      </c>
      <c r="F43" s="1">
        <f>COUNTIFS(Table2[Sub-Sector],Table3[[#This Row],[Sub-Sector]],Table2[6M Return vs Nifty],"&gt;=10")/Table3[[#This Row],[Count]]</f>
        <v>0.2857142857142857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7.1428571428571425E-2</v>
      </c>
      <c r="I43" s="1">
        <f>COUNTIFS(Table2[Sub-Sector],Table3[[#This Row],[Sub-Sector]],Table2[Relative Volume],"&gt;=1")/Table3[[#This Row],[Count]]</f>
        <v>0.14285714285714285</v>
      </c>
      <c r="J43" s="1">
        <f>COUNTIFS(Table2[Sub-Sector],Table3[[#This Row],[Sub-Sector]],Table2[% Away From Day Low],"&gt;=0.05")/Table3[[#This Row],[Count]]</f>
        <v>7.1428571428571425E-2</v>
      </c>
      <c r="K43" s="1">
        <f>COUNTIFS(Table2[Sub-Sector],Table3[[#This Row],[Sub-Sector]],Table2[% Away From Day High],"&lt;=0.05")/Table3[[#This Row],[Count]]</f>
        <v>0.5</v>
      </c>
      <c r="L43" s="1">
        <f>COUNTIFS(Table2[Sub-Sector],Table3[[#This Row],[Sub-Sector]],Table2[% Away From Current Week Low],"&gt;=0.05")/Table3[[#This Row],[Count]]</f>
        <v>7.1428571428571425E-2</v>
      </c>
      <c r="M43" s="1">
        <f>COUNTIFS(Table2[Sub-Sector],Table3[[#This Row],[Sub-Sector]],Table2[% Away From Current Week High],"&lt;=0.05")/Table3[[#This Row],[Count]]</f>
        <v>0.14285714285714285</v>
      </c>
      <c r="N43" s="1">
        <f>COUNTIFS(Table2[Sub-Sector],Table3[[#This Row],[Sub-Sector]],Table2[% Away From Current Month Low],"&gt;=0.05")/Table3[[#This Row],[Count]]</f>
        <v>0.21428571428571427</v>
      </c>
      <c r="O43" s="1">
        <f>COUNTIFS(Table2[Sub-Sector],Table3[[#This Row],[Sub-Sector]],Table2[% Away From Current Month High],"&lt;=0.05")/Table3[[#This Row],[Count]]</f>
        <v>7.1428571428571425E-2</v>
      </c>
      <c r="P43" s="1">
        <f>COUNTIFS(Table2[Sub-Sector],Table3[[#This Row],[Sub-Sector]],Table2[% Away From 52W High],"&lt;=10")/Table3[[#This Row],[Count]]</f>
        <v>7.1428571428571425E-2</v>
      </c>
      <c r="Q43" s="1">
        <f>COUNTIFS(Table2[Sub-Sector],Table3[[#This Row],[Sub-Sector]],Table2[% Away From 52W Low],"&gt;=10")/Table3[[#This Row],[Count]]</f>
        <v>0.7857142857142857</v>
      </c>
      <c r="R43" s="1">
        <f>COUNTIFS(Table2[Sub-Sector],Table3[[#This Row],[Sub-Sector]],Table2[% Price above 20 EMA],"&gt;=0")/Table3[[#This Row],[Count]]</f>
        <v>7.1428571428571425E-2</v>
      </c>
      <c r="S43" s="1">
        <f>COUNTIFS(Table2[Sub-Sector],Table3[[#This Row],[Sub-Sector]],Table2[% Price above 50 EMA],"&gt;=0")/Table3[[#This Row],[Count]]</f>
        <v>7.1428571428571425E-2</v>
      </c>
      <c r="T43" s="1">
        <f>COUNTIFS(Table2[Sub-Sector],Table3[[#This Row],[Sub-Sector]],Table2[% Price above 200 EMA],"&gt;=0")/Table3[[#This Row],[Count]]</f>
        <v>0.42857142857142855</v>
      </c>
      <c r="U43" s="1">
        <f>COUNTIFS(Table2[Sub-Sector],Table3[[#This Row],[Sub-Sector]],Table2[Rate of Change - Zone],"Positive")/Table3[[#This Row],[Count]]</f>
        <v>0.14285714285714285</v>
      </c>
      <c r="V43" s="1">
        <f>COUNTIFS(Table2[Sub-Sector],Table3[[#This Row],[Sub-Sector]],Table2[Sharpe Ratio],"&gt;=0.10")/Table3[[#This Row],[Count]]</f>
        <v>0.21428571428571427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43">
        <f>_xlfn.RANK.AVG(Table3[[#This Row],[Score]],Table3[Score],1)</f>
        <v>31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3">
        <f>_xlfn.RANK.AVG(Table3[[#This Row],[Score 2 ]],Table3[[Score 2 ]],1)</f>
        <v>42</v>
      </c>
    </row>
    <row r="44" spans="1:26" x14ac:dyDescent="0.3">
      <c r="A44" t="s">
        <v>54</v>
      </c>
      <c r="B44">
        <f>COUNTIFS(Table2[Sub-Sector],Table3[[#This Row],[Sub-Sector]])</f>
        <v>17</v>
      </c>
      <c r="C44" s="1">
        <f>COUNTIFS(Table2[Sub-Sector],Table3[[#This Row],[Sub-Sector]],Table2[Uptrend],"Uptrend")/Table3[[#This Row],[Count]]</f>
        <v>0.23529411764705882</v>
      </c>
      <c r="D44" s="1">
        <f>COUNTIFS(Table2[Sub-Sector],Table3[[#This Row],[Sub-Sector]],Table2[1W Return vs Nifty],"&gt;=5")/Table3[[#This Row],[Count]]</f>
        <v>5.8823529411764705E-2</v>
      </c>
      <c r="E44" s="1">
        <f>COUNTIFS(Table2[Sub-Sector],Table3[[#This Row],[Sub-Sector]],Table2[1M Return vs Nifty],"&gt;=5")/Table3[[#This Row],[Count]]</f>
        <v>5.8823529411764705E-2</v>
      </c>
      <c r="F44" s="1">
        <f>COUNTIFS(Table2[Sub-Sector],Table3[[#This Row],[Sub-Sector]],Table2[6M Return vs Nifty],"&gt;=10")/Table3[[#This Row],[Count]]</f>
        <v>0.17647058823529413</v>
      </c>
      <c r="G44" s="1">
        <f>COUNTIFS(Table2[Sub-Sector],Table3[[#This Row],[Sub-Sector]],Table2[1Y Return vs Nifty],"&gt;=10")/Table3[[#This Row],[Count]]</f>
        <v>0.23529411764705882</v>
      </c>
      <c r="H44" s="1">
        <f>COUNTIFS(Table2[Sub-Sector],Table3[[#This Row],[Sub-Sector]],Table2[RSI Exponential â€“ 14D],"&gt;=50")/Table3[[#This Row],[Count]]</f>
        <v>5.8823529411764705E-2</v>
      </c>
      <c r="I44" s="1">
        <f>COUNTIFS(Table2[Sub-Sector],Table3[[#This Row],[Sub-Sector]],Table2[Relative Volume],"&gt;=1")/Table3[[#This Row],[Count]]</f>
        <v>0.52941176470588236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0.6470588235294118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0.11764705882352941</v>
      </c>
      <c r="N44" s="1">
        <f>COUNTIFS(Table2[Sub-Sector],Table3[[#This Row],[Sub-Sector]],Table2[% Away From Current Month Low],"&gt;=0.05")/Table3[[#This Row],[Count]]</f>
        <v>5.8823529411764705E-2</v>
      </c>
      <c r="O44" s="1">
        <f>COUNTIFS(Table2[Sub-Sector],Table3[[#This Row],[Sub-Sector]],Table2[% Away From Current Month High],"&lt;=0.05")/Table3[[#This Row],[Count]]</f>
        <v>5.8823529411764705E-2</v>
      </c>
      <c r="P44" s="1">
        <f>COUNTIFS(Table2[Sub-Sector],Table3[[#This Row],[Sub-Sector]],Table2[% Away From 52W High],"&lt;=10")/Table3[[#This Row],[Count]]</f>
        <v>0.11764705882352941</v>
      </c>
      <c r="Q44" s="1">
        <f>COUNTIFS(Table2[Sub-Sector],Table3[[#This Row],[Sub-Sector]],Table2[% Away From 52W Low],"&gt;=10")/Table3[[#This Row],[Count]]</f>
        <v>0.6470588235294118</v>
      </c>
      <c r="R44" s="1">
        <f>COUNTIFS(Table2[Sub-Sector],Table3[[#This Row],[Sub-Sector]],Table2[% Price above 20 EMA],"&gt;=0")/Table3[[#This Row],[Count]]</f>
        <v>5.8823529411764705E-2</v>
      </c>
      <c r="S44" s="1">
        <f>COUNTIFS(Table2[Sub-Sector],Table3[[#This Row],[Sub-Sector]],Table2[% Price above 50 EMA],"&gt;=0")/Table3[[#This Row],[Count]]</f>
        <v>5.8823529411764705E-2</v>
      </c>
      <c r="T44" s="1">
        <f>COUNTIFS(Table2[Sub-Sector],Table3[[#This Row],[Sub-Sector]],Table2[% Price above 200 EMA],"&gt;=0")/Table3[[#This Row],[Count]]</f>
        <v>0.29411764705882354</v>
      </c>
      <c r="U44" s="1">
        <f>COUNTIFS(Table2[Sub-Sector],Table3[[#This Row],[Sub-Sector]],Table2[Rate of Change - Zone],"Positive")/Table3[[#This Row],[Count]]</f>
        <v>5.8823529411764705E-2</v>
      </c>
      <c r="V44" s="1">
        <f>COUNTIFS(Table2[Sub-Sector],Table3[[#This Row],[Sub-Sector]],Table2[Sharpe Ratio],"&gt;=0.10")/Table3[[#This Row],[Count]]</f>
        <v>5.8823529411764705E-2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44">
        <f>_xlfn.RANK.AVG(Table3[[#This Row],[Score]],Table3[Score],1)</f>
        <v>44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4">
        <f>_xlfn.RANK.AVG(Table3[[#This Row],[Score 2 ]],Table3[[Score 2 ]],1)</f>
        <v>43</v>
      </c>
    </row>
    <row r="45" spans="1:26" x14ac:dyDescent="0.3">
      <c r="A45" t="s">
        <v>117</v>
      </c>
      <c r="B45">
        <f>COUNTIFS(Table2[Sub-Sector],Table3[[#This Row],[Sub-Sector]])</f>
        <v>24</v>
      </c>
      <c r="C45" s="1">
        <f>COUNTIFS(Table2[Sub-Sector],Table3[[#This Row],[Sub-Sector]],Table2[Uptrend],"Uptrend")/Table3[[#This Row],[Count]]</f>
        <v>0.41666666666666669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0.25</v>
      </c>
      <c r="F45" s="1">
        <f>COUNTIFS(Table2[Sub-Sector],Table3[[#This Row],[Sub-Sector]],Table2[6M Return vs Nifty],"&gt;=10")/Table3[[#This Row],[Count]]</f>
        <v>0.25</v>
      </c>
      <c r="G45" s="1">
        <f>COUNTIFS(Table2[Sub-Sector],Table3[[#This Row],[Sub-Sector]],Table2[1Y Return vs Nifty],"&gt;=10")/Table3[[#This Row],[Count]]</f>
        <v>0.58333333333333337</v>
      </c>
      <c r="H45" s="1">
        <f>COUNTIFS(Table2[Sub-Sector],Table3[[#This Row],[Sub-Sector]],Table2[RSI Exponential â€“ 14D],"&gt;=50")/Table3[[#This Row],[Count]]</f>
        <v>4.1666666666666664E-2</v>
      </c>
      <c r="I45" s="1">
        <f>COUNTIFS(Table2[Sub-Sector],Table3[[#This Row],[Sub-Sector]],Table2[Relative Volume],"&gt;=1")/Table3[[#This Row],[Count]]</f>
        <v>0.16666666666666666</v>
      </c>
      <c r="J45" s="1">
        <f>COUNTIFS(Table2[Sub-Sector],Table3[[#This Row],[Sub-Sector]],Table2[% Away From Day Low],"&gt;=0.05")/Table3[[#This Row],[Count]]</f>
        <v>4.1666666666666664E-2</v>
      </c>
      <c r="K45" s="1">
        <f>COUNTIFS(Table2[Sub-Sector],Table3[[#This Row],[Sub-Sector]],Table2[% Away From Day High],"&lt;=0.05")/Table3[[#This Row],[Count]]</f>
        <v>0.91666666666666663</v>
      </c>
      <c r="L45" s="1">
        <f>COUNTIFS(Table2[Sub-Sector],Table3[[#This Row],[Sub-Sector]],Table2[% Away From Current Week Low],"&gt;=0.05")/Table3[[#This Row],[Count]]</f>
        <v>0.125</v>
      </c>
      <c r="M45" s="1">
        <f>COUNTIFS(Table2[Sub-Sector],Table3[[#This Row],[Sub-Sector]],Table2[% Away From Current Week High],"&lt;=0.05")/Table3[[#This Row],[Count]]</f>
        <v>4.1666666666666664E-2</v>
      </c>
      <c r="N45" s="1">
        <f>COUNTIFS(Table2[Sub-Sector],Table3[[#This Row],[Sub-Sector]],Table2[% Away From Current Month Low],"&gt;=0.05")/Table3[[#This Row],[Count]]</f>
        <v>0.29166666666666669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4.1666666666666664E-2</v>
      </c>
      <c r="Q45" s="1">
        <f>COUNTIFS(Table2[Sub-Sector],Table3[[#This Row],[Sub-Sector]],Table2[% Away From 52W Low],"&gt;=10")/Table3[[#This Row],[Count]]</f>
        <v>0.95833333333333337</v>
      </c>
      <c r="R45" s="1">
        <f>COUNTIFS(Table2[Sub-Sector],Table3[[#This Row],[Sub-Sector]],Table2[% Price above 20 EMA],"&gt;=0")/Table3[[#This Row],[Count]]</f>
        <v>4.1666666666666664E-2</v>
      </c>
      <c r="S45" s="1">
        <f>COUNTIFS(Table2[Sub-Sector],Table3[[#This Row],[Sub-Sector]],Table2[% Price above 50 EMA],"&gt;=0")/Table3[[#This Row],[Count]]</f>
        <v>0.16666666666666666</v>
      </c>
      <c r="T45" s="1">
        <f>COUNTIFS(Table2[Sub-Sector],Table3[[#This Row],[Sub-Sector]],Table2[% Price above 200 EMA],"&gt;=0")/Table3[[#This Row],[Count]]</f>
        <v>0.45833333333333331</v>
      </c>
      <c r="U45" s="1">
        <f>COUNTIFS(Table2[Sub-Sector],Table3[[#This Row],[Sub-Sector]],Table2[Rate of Change - Zone],"Positive")/Table3[[#This Row],[Count]]</f>
        <v>4.1666666666666664E-2</v>
      </c>
      <c r="V45" s="1">
        <f>COUNTIFS(Table2[Sub-Sector],Table3[[#This Row],[Sub-Sector]],Table2[Sharpe Ratio],"&gt;=0.10")/Table3[[#This Row],[Count]]</f>
        <v>0.375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45">
        <f>_xlfn.RANK.AVG(Table3[[#This Row],[Score]],Table3[Score],1)</f>
        <v>45.5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>
        <f>_xlfn.RANK.AVG(Table3[[#This Row],[Score 2 ]],Table3[[Score 2 ]],1)</f>
        <v>44</v>
      </c>
    </row>
    <row r="46" spans="1:26" x14ac:dyDescent="0.3">
      <c r="A46" t="s">
        <v>136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0</v>
      </c>
      <c r="D46" s="1">
        <f>COUNTIFS(Table2[Sub-Sector],Table3[[#This Row],[Sub-Sector]],Table2[1W Return vs Nifty],"&gt;=5")/Table3[[#This Row],[Count]]</f>
        <v>1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1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1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46">
        <f>_xlfn.RANK.AVG(Table3[[#This Row],[Score]],Table3[Score],1)</f>
        <v>55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6">
        <f>_xlfn.RANK.AVG(Table3[[#This Row],[Score 2 ]],Table3[[Score 2 ]],1)</f>
        <v>45.5</v>
      </c>
    </row>
    <row r="47" spans="1:26" x14ac:dyDescent="0.3">
      <c r="A47" t="s">
        <v>954</v>
      </c>
      <c r="B47">
        <f>COUNTIFS(Table2[Sub-Sector],Table3[[#This Row],[Sub-Sector]])</f>
        <v>2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0.5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47">
        <f>_xlfn.RANK.AVG(Table3[[#This Row],[Score]],Table3[Score],1)</f>
        <v>74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7">
        <f>_xlfn.RANK.AVG(Table3[[#This Row],[Score 2 ]],Table3[[Score 2 ]],1)</f>
        <v>45.5</v>
      </c>
    </row>
    <row r="48" spans="1:26" x14ac:dyDescent="0.3">
      <c r="A48" t="s">
        <v>238</v>
      </c>
      <c r="B48">
        <f>COUNTIFS(Table2[Sub-Sector],Table3[[#This Row],[Sub-Sector]])</f>
        <v>8</v>
      </c>
      <c r="C48" s="1">
        <f>COUNTIFS(Table2[Sub-Sector],Table3[[#This Row],[Sub-Sector]],Table2[Uptrend],"Uptrend")/Table3[[#This Row],[Count]]</f>
        <v>0.625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0.25</v>
      </c>
      <c r="F48" s="1">
        <f>COUNTIFS(Table2[Sub-Sector],Table3[[#This Row],[Sub-Sector]],Table2[6M Return vs Nifty],"&gt;=10")/Table3[[#This Row],[Count]]</f>
        <v>0.375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0.375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0.75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0.125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0.125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0.375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8">
        <f>_xlfn.RANK.AVG(Table3[[#This Row],[Score 2 ]],Table3[[Score 2 ]],1)</f>
        <v>47</v>
      </c>
    </row>
    <row r="49" spans="1:26" x14ac:dyDescent="0.3">
      <c r="A49" t="s">
        <v>24</v>
      </c>
      <c r="B49">
        <f>COUNTIFS(Table2[Sub-Sector],Table3[[#This Row],[Sub-Sector]])</f>
        <v>20</v>
      </c>
      <c r="C49" s="1">
        <f>COUNTIFS(Table2[Sub-Sector],Table3[[#This Row],[Sub-Sector]],Table2[Uptrend],"Uptrend")/Table3[[#This Row],[Count]]</f>
        <v>0.2</v>
      </c>
      <c r="D49" s="1">
        <f>COUNTIFS(Table2[Sub-Sector],Table3[[#This Row],[Sub-Sector]],Table2[1W Return vs Nifty],"&gt;=5")/Table3[[#This Row],[Count]]</f>
        <v>0.15</v>
      </c>
      <c r="E49" s="1">
        <f>COUNTIFS(Table2[Sub-Sector],Table3[[#This Row],[Sub-Sector]],Table2[1M Return vs Nifty],"&gt;=5")/Table3[[#This Row],[Count]]</f>
        <v>0.2</v>
      </c>
      <c r="F49" s="1">
        <f>COUNTIFS(Table2[Sub-Sector],Table3[[#This Row],[Sub-Sector]],Table2[6M Return vs Nifty],"&gt;=10")/Table3[[#This Row],[Count]]</f>
        <v>0.05</v>
      </c>
      <c r="G49" s="1">
        <f>COUNTIFS(Table2[Sub-Sector],Table3[[#This Row],[Sub-Sector]],Table2[1Y Return vs Nifty],"&gt;=10")/Table3[[#This Row],[Count]]</f>
        <v>0.1</v>
      </c>
      <c r="H49" s="1">
        <f>COUNTIFS(Table2[Sub-Sector],Table3[[#This Row],[Sub-Sector]],Table2[RSI Exponential â€“ 14D],"&gt;=50")/Table3[[#This Row],[Count]]</f>
        <v>0.35</v>
      </c>
      <c r="I49" s="1">
        <f>COUNTIFS(Table2[Sub-Sector],Table3[[#This Row],[Sub-Sector]],Table2[Relative Volume],"&gt;=1")/Table3[[#This Row],[Count]]</f>
        <v>0.45</v>
      </c>
      <c r="J49" s="1">
        <f>COUNTIFS(Table2[Sub-Sector],Table3[[#This Row],[Sub-Sector]],Table2[% Away From Day Low],"&gt;=0.05")/Table3[[#This Row],[Count]]</f>
        <v>0.1</v>
      </c>
      <c r="K49" s="1">
        <f>COUNTIFS(Table2[Sub-Sector],Table3[[#This Row],[Sub-Sector]],Table2[% Away From Day High],"&lt;=0.05")/Table3[[#This Row],[Count]]</f>
        <v>0.85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0.45</v>
      </c>
      <c r="N49" s="1">
        <f>COUNTIFS(Table2[Sub-Sector],Table3[[#This Row],[Sub-Sector]],Table2[% Away From Current Month Low],"&gt;=0.05")/Table3[[#This Row],[Count]]</f>
        <v>0.4</v>
      </c>
      <c r="O49" s="1">
        <f>COUNTIFS(Table2[Sub-Sector],Table3[[#This Row],[Sub-Sector]],Table2[% Away From Current Month High],"&lt;=0.05")/Table3[[#This Row],[Count]]</f>
        <v>0.25</v>
      </c>
      <c r="P49" s="1">
        <f>COUNTIFS(Table2[Sub-Sector],Table3[[#This Row],[Sub-Sector]],Table2[% Away From 52W High],"&lt;=10")/Table3[[#This Row],[Count]]</f>
        <v>0.25</v>
      </c>
      <c r="Q49" s="1">
        <f>COUNTIFS(Table2[Sub-Sector],Table3[[#This Row],[Sub-Sector]],Table2[% Away From 52W Low],"&gt;=10")/Table3[[#This Row],[Count]]</f>
        <v>0.45</v>
      </c>
      <c r="R49" s="1">
        <f>COUNTIFS(Table2[Sub-Sector],Table3[[#This Row],[Sub-Sector]],Table2[% Price above 20 EMA],"&gt;=0")/Table3[[#This Row],[Count]]</f>
        <v>0.3</v>
      </c>
      <c r="S49" s="1">
        <f>COUNTIFS(Table2[Sub-Sector],Table3[[#This Row],[Sub-Sector]],Table2[% Price above 50 EMA],"&gt;=0")/Table3[[#This Row],[Count]]</f>
        <v>0.2</v>
      </c>
      <c r="T49" s="1">
        <f>COUNTIFS(Table2[Sub-Sector],Table3[[#This Row],[Sub-Sector]],Table2[% Price above 200 EMA],"&gt;=0")/Table3[[#This Row],[Count]]</f>
        <v>0.3</v>
      </c>
      <c r="U49" s="1">
        <f>COUNTIFS(Table2[Sub-Sector],Table3[[#This Row],[Sub-Sector]],Table2[Rate of Change - Zone],"Positive")/Table3[[#This Row],[Count]]</f>
        <v>0.3</v>
      </c>
      <c r="V49" s="1">
        <f>COUNTIFS(Table2[Sub-Sector],Table3[[#This Row],[Sub-Sector]],Table2[Sharpe Ratio],"&gt;=0.10")/Table3[[#This Row],[Count]]</f>
        <v>0.15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49">
        <f>_xlfn.RANK.AVG(Table3[[#This Row],[Score]],Table3[Score],1)</f>
        <v>40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9">
        <f>_xlfn.RANK.AVG(Table3[[#This Row],[Score 2 ]],Table3[[Score 2 ]],1)</f>
        <v>48</v>
      </c>
    </row>
    <row r="50" spans="1:26" x14ac:dyDescent="0.3">
      <c r="A50" t="s">
        <v>83</v>
      </c>
      <c r="B50">
        <f>COUNTIFS(Table2[Sub-Sector],Table3[[#This Row],[Sub-Sector]])</f>
        <v>5</v>
      </c>
      <c r="C50" s="1">
        <f>COUNTIFS(Table2[Sub-Sector],Table3[[#This Row],[Sub-Sector]],Table2[Uptrend],"Uptrend")/Table3[[#This Row],[Count]]</f>
        <v>0.4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0.4</v>
      </c>
      <c r="G50" s="1">
        <f>COUNTIFS(Table2[Sub-Sector],Table3[[#This Row],[Sub-Sector]],Table2[1Y Return vs Nifty],"&gt;=10")/Table3[[#This Row],[Count]]</f>
        <v>0.6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0.2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0.8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0.2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0.6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0.4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0.4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50">
        <f>_xlfn.RANK.AVG(Table3[[#This Row],[Score]],Table3[Score],1)</f>
        <v>58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0">
        <f>_xlfn.RANK.AVG(Table3[[#This Row],[Score 2 ]],Table3[[Score 2 ]],1)</f>
        <v>50</v>
      </c>
    </row>
    <row r="51" spans="1:26" x14ac:dyDescent="0.3">
      <c r="A51" t="s">
        <v>111</v>
      </c>
      <c r="B51">
        <f>COUNTIFS(Table2[Sub-Sector],Table3[[#This Row],[Sub-Sector]])</f>
        <v>4</v>
      </c>
      <c r="C51" s="1">
        <f>COUNTIFS(Table2[Sub-Sector],Table3[[#This Row],[Sub-Sector]],Table2[Uptrend],"Uptrend")/Table3[[#This Row],[Count]]</f>
        <v>0.25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0.25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0.25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0.75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51">
        <f>_xlfn.RANK.AVG(Table3[[#This Row],[Score]],Table3[Score],1)</f>
        <v>51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1">
        <f>_xlfn.RANK.AVG(Table3[[#This Row],[Score 2 ]],Table3[[Score 2 ]],1)</f>
        <v>50</v>
      </c>
    </row>
    <row r="52" spans="1:26" x14ac:dyDescent="0.3">
      <c r="A52" t="s">
        <v>1025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0.5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0.5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0.5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52">
        <f>_xlfn.RANK.AVG(Table3[[#This Row],[Score]],Table3[Score],1)</f>
        <v>75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2">
        <f>_xlfn.RANK.AVG(Table3[[#This Row],[Score 2 ]],Table3[[Score 2 ]],1)</f>
        <v>50</v>
      </c>
    </row>
    <row r="53" spans="1:26" x14ac:dyDescent="0.3">
      <c r="A53" t="s">
        <v>804</v>
      </c>
      <c r="B53">
        <f>COUNTIFS(Table2[Sub-Sector],Table3[[#This Row],[Sub-Sector]])</f>
        <v>3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0.66666666666666663</v>
      </c>
      <c r="G53" s="1">
        <f>COUNTIFS(Table2[Sub-Sector],Table3[[#This Row],[Sub-Sector]],Table2[1Y Return vs Nifty],"&gt;=10")/Table3[[#This Row],[Count]]</f>
        <v>0.66666666666666663</v>
      </c>
      <c r="H53" s="1">
        <f>COUNTIFS(Table2[Sub-Sector],Table3[[#This Row],[Sub-Sector]],Table2[RSI Exponential â€“ 14D],"&gt;=50")/Table3[[#This Row],[Count]]</f>
        <v>0.33333333333333331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0.33333333333333331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0.33333333333333331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0.33333333333333331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0.66666666666666663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53">
        <f>_xlfn.RANK.AVG(Table3[[#This Row],[Score]],Table3[Score],1)</f>
        <v>54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3">
        <f>_xlfn.RANK.AVG(Table3[[#This Row],[Score 2 ]],Table3[[Score 2 ]],1)</f>
        <v>52</v>
      </c>
    </row>
    <row r="54" spans="1:26" x14ac:dyDescent="0.3">
      <c r="A54" t="s">
        <v>133</v>
      </c>
      <c r="B54">
        <f>COUNTIFS(Table2[Sub-Sector],Table3[[#This Row],[Sub-Sector]])</f>
        <v>6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0.16666666666666666</v>
      </c>
      <c r="E54" s="1">
        <f>COUNTIFS(Table2[Sub-Sector],Table3[[#This Row],[Sub-Sector]],Table2[1M Return vs Nifty],"&gt;=5")/Table3[[#This Row],[Count]]</f>
        <v>0.33333333333333331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0.5</v>
      </c>
      <c r="H54" s="1">
        <f>COUNTIFS(Table2[Sub-Sector],Table3[[#This Row],[Sub-Sector]],Table2[RSI Exponential â€“ 14D],"&gt;=50")/Table3[[#This Row],[Count]]</f>
        <v>0.16666666666666666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0.16666666666666666</v>
      </c>
      <c r="K54" s="1">
        <f>COUNTIFS(Table2[Sub-Sector],Table3[[#This Row],[Sub-Sector]],Table2[% Away From Day High],"&lt;=0.05")/Table3[[#This Row],[Count]]</f>
        <v>0.83333333333333337</v>
      </c>
      <c r="L54" s="1">
        <f>COUNTIFS(Table2[Sub-Sector],Table3[[#This Row],[Sub-Sector]],Table2[% Away From Current Week Low],"&gt;=0.05")/Table3[[#This Row],[Count]]</f>
        <v>0.33333333333333331</v>
      </c>
      <c r="M54" s="1">
        <f>COUNTIFS(Table2[Sub-Sector],Table3[[#This Row],[Sub-Sector]],Table2[% Away From Current Week High],"&lt;=0.05")/Table3[[#This Row],[Count]]</f>
        <v>0.16666666666666666</v>
      </c>
      <c r="N54" s="1">
        <f>COUNTIFS(Table2[Sub-Sector],Table3[[#This Row],[Sub-Sector]],Table2[% Away From Current Month Low],"&gt;=0.05")/Table3[[#This Row],[Count]]</f>
        <v>0.83333333333333337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0.83333333333333337</v>
      </c>
      <c r="R54" s="1">
        <f>COUNTIFS(Table2[Sub-Sector],Table3[[#This Row],[Sub-Sector]],Table2[% Price above 20 EMA],"&gt;=0")/Table3[[#This Row],[Count]]</f>
        <v>0.16666666666666666</v>
      </c>
      <c r="S54" s="1">
        <f>COUNTIFS(Table2[Sub-Sector],Table3[[#This Row],[Sub-Sector]],Table2[% Price above 50 EMA],"&gt;=0")/Table3[[#This Row],[Count]]</f>
        <v>0.16666666666666666</v>
      </c>
      <c r="T54" s="1">
        <f>COUNTIFS(Table2[Sub-Sector],Table3[[#This Row],[Sub-Sector]],Table2[% Price above 200 EMA],"&gt;=0")/Table3[[#This Row],[Count]]</f>
        <v>0.83333333333333337</v>
      </c>
      <c r="U54" s="1">
        <f>COUNTIFS(Table2[Sub-Sector],Table3[[#This Row],[Sub-Sector]],Table2[Rate of Change - Zone],"Positive")/Table3[[#This Row],[Count]]</f>
        <v>0.16666666666666666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54">
        <f>_xlfn.RANK.AVG(Table3[[#This Row],[Score]],Table3[Score],1)</f>
        <v>30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4">
        <f>_xlfn.RANK.AVG(Table3[[#This Row],[Score 2 ]],Table3[[Score 2 ]],1)</f>
        <v>53</v>
      </c>
    </row>
    <row r="55" spans="1:26" x14ac:dyDescent="0.3">
      <c r="A55" t="s">
        <v>1626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0.5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0.5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0.5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0.5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0.5</v>
      </c>
      <c r="Q55" s="1">
        <f>COUNTIFS(Table2[Sub-Sector],Table3[[#This Row],[Sub-Sector]],Table2[% Away From 52W Low],"&gt;=10")/Table3[[#This Row],[Count]]</f>
        <v>0.5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0.5</v>
      </c>
      <c r="T55" s="1">
        <f>COUNTIFS(Table2[Sub-Sector],Table3[[#This Row],[Sub-Sector]],Table2[% Price above 200 EMA],"&gt;=0")/Table3[[#This Row],[Count]]</f>
        <v>0.5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55">
        <f>_xlfn.RANK.AVG(Table3[[#This Row],[Score]],Table3[Score],1)</f>
        <v>42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5">
        <f>_xlfn.RANK.AVG(Table3[[#This Row],[Score 2 ]],Table3[[Score 2 ]],1)</f>
        <v>54</v>
      </c>
    </row>
    <row r="56" spans="1:26" x14ac:dyDescent="0.3">
      <c r="A56" t="s">
        <v>80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0.66666666666666663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0.33333333333333331</v>
      </c>
      <c r="F56" s="1">
        <f>COUNTIFS(Table2[Sub-Sector],Table3[[#This Row],[Sub-Sector]],Table2[6M Return vs Nifty],"&gt;=10")/Table3[[#This Row],[Count]]</f>
        <v>0.33333333333333331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0.33333333333333331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0.33333333333333331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0.33333333333333331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0.66666666666666663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6">
        <f>_xlfn.RANK.AVG(Table3[[#This Row],[Score]],Table3[Score],1)</f>
        <v>43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56">
        <f>_xlfn.RANK.AVG(Table3[[#This Row],[Score 2 ]],Table3[[Score 2 ]],1)</f>
        <v>55</v>
      </c>
    </row>
    <row r="57" spans="1:26" x14ac:dyDescent="0.3">
      <c r="A57" t="s">
        <v>1239</v>
      </c>
      <c r="B57">
        <f>COUNTIFS(Table2[Sub-Sector],Table3[[#This Row],[Sub-Sector]])</f>
        <v>2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0.5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0.5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0.5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0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</v>
      </c>
      <c r="U57" s="1">
        <f>COUNTIFS(Table2[Sub-Sector],Table3[[#This Row],[Sub-Sector]],Table2[Rate of Change - Zone],"Positive")/Table3[[#This Row],[Count]]</f>
        <v>0.5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57">
        <f>_xlfn.RANK.AVG(Table3[[#This Row],[Score]],Table3[Score],1)</f>
        <v>60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57">
        <f>_xlfn.RANK.AVG(Table3[[#This Row],[Score 2 ]],Table3[[Score 2 ]],1)</f>
        <v>56</v>
      </c>
    </row>
    <row r="58" spans="1:26" x14ac:dyDescent="0.3">
      <c r="A58" t="s">
        <v>74</v>
      </c>
      <c r="B58">
        <f>COUNTIFS(Table2[Sub-Sector],Table3[[#This Row],[Sub-Sector]])</f>
        <v>17</v>
      </c>
      <c r="C58" s="1">
        <f>COUNTIFS(Table2[Sub-Sector],Table3[[#This Row],[Sub-Sector]],Table2[Uptrend],"Uptrend")/Table3[[#This Row],[Count]]</f>
        <v>0.17647058823529413</v>
      </c>
      <c r="D58" s="1">
        <f>COUNTIFS(Table2[Sub-Sector],Table3[[#This Row],[Sub-Sector]],Table2[1W Return vs Nifty],"&gt;=5")/Table3[[#This Row],[Count]]</f>
        <v>5.8823529411764705E-2</v>
      </c>
      <c r="E58" s="1">
        <f>COUNTIFS(Table2[Sub-Sector],Table3[[#This Row],[Sub-Sector]],Table2[1M Return vs Nifty],"&gt;=5")/Table3[[#This Row],[Count]]</f>
        <v>0.35294117647058826</v>
      </c>
      <c r="F58" s="1">
        <f>COUNTIFS(Table2[Sub-Sector],Table3[[#This Row],[Sub-Sector]],Table2[6M Return vs Nifty],"&gt;=10")/Table3[[#This Row],[Count]]</f>
        <v>0.11764705882352941</v>
      </c>
      <c r="G58" s="1">
        <f>COUNTIFS(Table2[Sub-Sector],Table3[[#This Row],[Sub-Sector]],Table2[1Y Return vs Nifty],"&gt;=10")/Table3[[#This Row],[Count]]</f>
        <v>0.17647058823529413</v>
      </c>
      <c r="H58" s="1">
        <f>COUNTIFS(Table2[Sub-Sector],Table3[[#This Row],[Sub-Sector]],Table2[RSI Exponential â€“ 14D],"&gt;=50")/Table3[[#This Row],[Count]]</f>
        <v>0.17647058823529413</v>
      </c>
      <c r="I58" s="1">
        <f>COUNTIFS(Table2[Sub-Sector],Table3[[#This Row],[Sub-Sector]],Table2[Relative Volume],"&gt;=1")/Table3[[#This Row],[Count]]</f>
        <v>0.29411764705882354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0.41176470588235292</v>
      </c>
      <c r="N58" s="1">
        <f>COUNTIFS(Table2[Sub-Sector],Table3[[#This Row],[Sub-Sector]],Table2[% Away From Current Month Low],"&gt;=0.05")/Table3[[#This Row],[Count]]</f>
        <v>5.8823529411764705E-2</v>
      </c>
      <c r="O58" s="1">
        <f>COUNTIFS(Table2[Sub-Sector],Table3[[#This Row],[Sub-Sector]],Table2[% Away From Current Month High],"&lt;=0.05")/Table3[[#This Row],[Count]]</f>
        <v>0.11764705882352941</v>
      </c>
      <c r="P58" s="1">
        <f>COUNTIFS(Table2[Sub-Sector],Table3[[#This Row],[Sub-Sector]],Table2[% Away From 52W High],"&lt;=10")/Table3[[#This Row],[Count]]</f>
        <v>5.8823529411764705E-2</v>
      </c>
      <c r="Q58" s="1">
        <f>COUNTIFS(Table2[Sub-Sector],Table3[[#This Row],[Sub-Sector]],Table2[% Away From 52W Low],"&gt;=10")/Table3[[#This Row],[Count]]</f>
        <v>0.76470588235294112</v>
      </c>
      <c r="R58" s="1">
        <f>COUNTIFS(Table2[Sub-Sector],Table3[[#This Row],[Sub-Sector]],Table2[% Price above 20 EMA],"&gt;=0")/Table3[[#This Row],[Count]]</f>
        <v>0.17647058823529413</v>
      </c>
      <c r="S58" s="1">
        <f>COUNTIFS(Table2[Sub-Sector],Table3[[#This Row],[Sub-Sector]],Table2[% Price above 50 EMA],"&gt;=0")/Table3[[#This Row],[Count]]</f>
        <v>0.11764705882352941</v>
      </c>
      <c r="T58" s="1">
        <f>COUNTIFS(Table2[Sub-Sector],Table3[[#This Row],[Sub-Sector]],Table2[% Price above 200 EMA],"&gt;=0")/Table3[[#This Row],[Count]]</f>
        <v>0.35294117647058826</v>
      </c>
      <c r="U58" s="1">
        <f>COUNTIFS(Table2[Sub-Sector],Table3[[#This Row],[Sub-Sector]],Table2[Rate of Change - Zone],"Positive")/Table3[[#This Row],[Count]]</f>
        <v>5.8823529411764705E-2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58">
        <f>_xlfn.RANK.AVG(Table3[[#This Row],[Score]],Table3[Score],1)</f>
        <v>45.5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58">
        <f>_xlfn.RANK.AVG(Table3[[#This Row],[Score 2 ]],Table3[[Score 2 ]],1)</f>
        <v>57</v>
      </c>
    </row>
    <row r="59" spans="1:26" x14ac:dyDescent="0.3">
      <c r="A59" t="s">
        <v>185</v>
      </c>
      <c r="B59">
        <f>COUNTIFS(Table2[Sub-Sector],Table3[[#This Row],[Sub-Sector]])</f>
        <v>6</v>
      </c>
      <c r="C59" s="1">
        <f>COUNTIFS(Table2[Sub-Sector],Table3[[#This Row],[Sub-Sector]],Table2[Uptrend],"Uptrend")/Table3[[#This Row],[Count]]</f>
        <v>0.16666666666666666</v>
      </c>
      <c r="D59" s="1">
        <f>COUNTIFS(Table2[Sub-Sector],Table3[[#This Row],[Sub-Sector]],Table2[1W Return vs Nifty],"&gt;=5")/Table3[[#This Row],[Count]]</f>
        <v>0.16666666666666666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0.16666666666666666</v>
      </c>
      <c r="G59" s="1">
        <f>COUNTIFS(Table2[Sub-Sector],Table3[[#This Row],[Sub-Sector]],Table2[1Y Return vs Nifty],"&gt;=10")/Table3[[#This Row],[Count]]</f>
        <v>0.5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0.16666666666666666</v>
      </c>
      <c r="M59" s="1">
        <f>COUNTIFS(Table2[Sub-Sector],Table3[[#This Row],[Sub-Sector]],Table2[% Away From Current Week High],"&lt;=0.05")/Table3[[#This Row],[Count]]</f>
        <v>0.16666666666666666</v>
      </c>
      <c r="N59" s="1">
        <f>COUNTIFS(Table2[Sub-Sector],Table3[[#This Row],[Sub-Sector]],Table2[% Away From Current Month Low],"&gt;=0.05")/Table3[[#This Row],[Count]]</f>
        <v>0.16666666666666666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0.33333333333333331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59">
        <f>_xlfn.RANK.AVG(Table3[[#This Row],[Score]],Table3[Score],1)</f>
        <v>59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59">
        <f>_xlfn.RANK.AVG(Table3[[#This Row],[Score 2 ]],Table3[[Score 2 ]],1)</f>
        <v>58</v>
      </c>
    </row>
    <row r="60" spans="1:26" x14ac:dyDescent="0.3">
      <c r="A60" t="s">
        <v>62</v>
      </c>
      <c r="B60">
        <f>COUNTIFS(Table2[Sub-Sector],Table3[[#This Row],[Sub-Sector]])</f>
        <v>4</v>
      </c>
      <c r="C60" s="1">
        <f>COUNTIFS(Table2[Sub-Sector],Table3[[#This Row],[Sub-Sector]],Table2[Uptrend],"Uptrend")/Table3[[#This Row],[Count]]</f>
        <v>0.25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0.25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0.25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0.25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60">
        <f>_xlfn.RANK.AVG(Table3[[#This Row],[Score]],Table3[Score],1)</f>
        <v>73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60">
        <f>_xlfn.RANK.AVG(Table3[[#This Row],[Score 2 ]],Table3[[Score 2 ]],1)</f>
        <v>59</v>
      </c>
    </row>
    <row r="61" spans="1:26" x14ac:dyDescent="0.3">
      <c r="A61" t="s">
        <v>57</v>
      </c>
      <c r="B61">
        <f>COUNTIFS(Table2[Sub-Sector],Table3[[#This Row],[Sub-Sector]])</f>
        <v>4</v>
      </c>
      <c r="C61" s="1">
        <f>COUNTIFS(Table2[Sub-Sector],Table3[[#This Row],[Sub-Sector]],Table2[Uptrend],"Uptrend")/Table3[[#This Row],[Count]]</f>
        <v>0.5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0.5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0.75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0.5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61">
        <f>_xlfn.RANK.AVG(Table3[[#This Row],[Score]],Table3[Score],1)</f>
        <v>66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61">
        <f>_xlfn.RANK.AVG(Table3[[#This Row],[Score 2 ]],Table3[[Score 2 ]],1)</f>
        <v>60</v>
      </c>
    </row>
    <row r="62" spans="1:26" x14ac:dyDescent="0.3">
      <c r="A62" t="s">
        <v>18</v>
      </c>
      <c r="B62">
        <f>COUNTIFS(Table2[Sub-Sector],Table3[[#This Row],[Sub-Sector]])</f>
        <v>6</v>
      </c>
      <c r="C62" s="1">
        <f>COUNTIFS(Table2[Sub-Sector],Table3[[#This Row],[Sub-Sector]],Table2[Uptrend],"Uptrend")/Table3[[#This Row],[Count]]</f>
        <v>0.16666666666666666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0.66666666666666663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0.33333333333333331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0.16666666666666666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62">
        <f>_xlfn.RANK.AVG(Table3[[#This Row],[Score]],Table3[Score],1)</f>
        <v>78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62">
        <f>_xlfn.RANK.AVG(Table3[[#This Row],[Score 2 ]],Table3[[Score 2 ]],1)</f>
        <v>61</v>
      </c>
    </row>
    <row r="63" spans="1:26" x14ac:dyDescent="0.3">
      <c r="A63" t="s">
        <v>1030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0.5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0.5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0.5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63">
        <f>_xlfn.RANK.AVG(Table3[[#This Row],[Score]],Table3[Score],1)</f>
        <v>67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63">
        <f>_xlfn.RANK.AVG(Table3[[#This Row],[Score 2 ]],Table3[[Score 2 ]],1)</f>
        <v>63</v>
      </c>
    </row>
    <row r="64" spans="1:26" x14ac:dyDescent="0.3">
      <c r="A64" t="s">
        <v>169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0.5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0.5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0.25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0.25</v>
      </c>
      <c r="M64" s="1">
        <f>COUNTIFS(Table2[Sub-Sector],Table3[[#This Row],[Sub-Sector]],Table2[% Away From Current Week High],"&lt;=0.05")/Table3[[#This Row],[Count]]</f>
        <v>0.5</v>
      </c>
      <c r="N64" s="1">
        <f>COUNTIFS(Table2[Sub-Sector],Table3[[#This Row],[Sub-Sector]],Table2[% Away From Current Month Low],"&gt;=0.05")/Table3[[#This Row],[Count]]</f>
        <v>0.75</v>
      </c>
      <c r="O64" s="1">
        <f>COUNTIFS(Table2[Sub-Sector],Table3[[#This Row],[Sub-Sector]],Table2[% Away From Current Month High],"&lt;=0.05")/Table3[[#This Row],[Count]]</f>
        <v>0.25</v>
      </c>
      <c r="P64" s="1">
        <f>COUNTIFS(Table2[Sub-Sector],Table3[[#This Row],[Sub-Sector]],Table2[% Away From 52W High],"&lt;=10")/Table3[[#This Row],[Count]]</f>
        <v>0.5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64">
        <f>_xlfn.RANK.AVG(Table3[[#This Row],[Score]],Table3[Score],1)</f>
        <v>50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64">
        <f>_xlfn.RANK.AVG(Table3[[#This Row],[Score 2 ]],Table3[[Score 2 ]],1)</f>
        <v>63</v>
      </c>
    </row>
    <row r="65" spans="1:26" x14ac:dyDescent="0.3">
      <c r="A65" t="s">
        <v>969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0.5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65">
        <f>_xlfn.RANK.AVG(Table3[[#This Row],[Score]],Table3[Score],1)</f>
        <v>64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65">
        <f>_xlfn.RANK.AVG(Table3[[#This Row],[Score 2 ]],Table3[[Score 2 ]],1)</f>
        <v>63</v>
      </c>
    </row>
    <row r="66" spans="1:26" x14ac:dyDescent="0.3">
      <c r="A66" t="s">
        <v>985</v>
      </c>
      <c r="B66">
        <f>COUNTIFS(Table2[Sub-Sector],Table3[[#This Row],[Sub-Sector]])</f>
        <v>5</v>
      </c>
      <c r="C66" s="1">
        <f>COUNTIFS(Table2[Sub-Sector],Table3[[#This Row],[Sub-Sector]],Table2[Uptrend],"Uptrend")/Table3[[#This Row],[Count]]</f>
        <v>0.2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0.2</v>
      </c>
      <c r="F66" s="1">
        <f>COUNTIFS(Table2[Sub-Sector],Table3[[#This Row],[Sub-Sector]],Table2[6M Return vs Nifty],"&gt;=10")/Table3[[#This Row],[Count]]</f>
        <v>0.4</v>
      </c>
      <c r="G66" s="1">
        <f>COUNTIFS(Table2[Sub-Sector],Table3[[#This Row],[Sub-Sector]],Table2[1Y Return vs Nifty],"&gt;=10")/Table3[[#This Row],[Count]]</f>
        <v>0.6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0.8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0.2</v>
      </c>
      <c r="T66" s="1">
        <f>COUNTIFS(Table2[Sub-Sector],Table3[[#This Row],[Sub-Sector]],Table2[% Price above 200 EMA],"&gt;=0")/Table3[[#This Row],[Count]]</f>
        <v>0.4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66">
        <f>_xlfn.RANK.AVG(Table3[[#This Row],[Score]],Table3[Score],1)</f>
        <v>63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66">
        <f>_xlfn.RANK.AVG(Table3[[#This Row],[Score 2 ]],Table3[[Score 2 ]],1)</f>
        <v>65</v>
      </c>
    </row>
    <row r="67" spans="1:26" x14ac:dyDescent="0.3">
      <c r="A67" t="s">
        <v>67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0.66666666666666663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0.66666666666666663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0.33333333333333331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0.33333333333333331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67">
        <f>_xlfn.RANK.AVG(Table3[[#This Row],[Score]],Table3[Score],1)</f>
        <v>83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67">
        <f>_xlfn.RANK.AVG(Table3[[#This Row],[Score 2 ]],Table3[[Score 2 ]],1)</f>
        <v>67</v>
      </c>
    </row>
    <row r="68" spans="1:26" x14ac:dyDescent="0.3">
      <c r="A68" t="s">
        <v>222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0.33333333333333331</v>
      </c>
      <c r="L68" s="1">
        <f>COUNTIFS(Table2[Sub-Sector],Table3[[#This Row],[Sub-Sector]],Table2[% Away From Current Week Low],"&gt;=0.05")/Table3[[#This Row],[Count]]</f>
        <v>0.33333333333333331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0.33333333333333331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0.66666666666666663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68">
        <f>_xlfn.RANK.AVG(Table3[[#This Row],[Score]],Table3[Score],1)</f>
        <v>56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68">
        <f>_xlfn.RANK.AVG(Table3[[#This Row],[Score 2 ]],Table3[[Score 2 ]],1)</f>
        <v>67</v>
      </c>
    </row>
    <row r="69" spans="1:26" x14ac:dyDescent="0.3">
      <c r="A69" t="s">
        <v>146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0.33333333333333331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0.33333333333333331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0.66666666666666663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0.33333333333333331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0.33333333333333331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69">
        <f>_xlfn.RANK.AVG(Table3[[#This Row],[Score]],Table3[Score],1)</f>
        <v>57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69">
        <f>_xlfn.RANK.AVG(Table3[[#This Row],[Score 2 ]],Table3[[Score 2 ]],1)</f>
        <v>67</v>
      </c>
    </row>
    <row r="70" spans="1:26" x14ac:dyDescent="0.3">
      <c r="A70" t="s">
        <v>516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0.25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0.75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0.5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70">
        <f>_xlfn.RANK.AVG(Table3[[#This Row],[Score]],Table3[Score],1)</f>
        <v>72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0">
        <f>_xlfn.RANK.AVG(Table3[[#This Row],[Score 2 ]],Table3[[Score 2 ]],1)</f>
        <v>69</v>
      </c>
    </row>
    <row r="71" spans="1:26" x14ac:dyDescent="0.3">
      <c r="A71" t="s">
        <v>1153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71">
        <f>_xlfn.RANK.AVG(Table3[[#This Row],[Score]],Table3[Score],1)</f>
        <v>84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1">
        <f>_xlfn.RANK.AVG(Table3[[#This Row],[Score 2 ]],Table3[[Score 2 ]],1)</f>
        <v>70</v>
      </c>
    </row>
    <row r="72" spans="1:26" x14ac:dyDescent="0.3">
      <c r="A72" t="s">
        <v>575</v>
      </c>
      <c r="B72">
        <f>COUNTIFS(Table2[Sub-Sector],Table3[[#This Row],[Sub-Sector]])</f>
        <v>8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0.25</v>
      </c>
      <c r="G72" s="1">
        <f>COUNTIFS(Table2[Sub-Sector],Table3[[#This Row],[Sub-Sector]],Table2[1Y Return vs Nifty],"&gt;=10")/Table3[[#This Row],[Count]]</f>
        <v>0</v>
      </c>
      <c r="H72" s="1">
        <f>COUNTIFS(Table2[Sub-Sector],Table3[[#This Row],[Sub-Sector]],Table2[RSI Exponential â€“ 14D],"&gt;=50")/Table3[[#This Row],[Count]]</f>
        <v>0.125</v>
      </c>
      <c r="I72" s="1">
        <f>COUNTIFS(Table2[Sub-Sector],Table3[[#This Row],[Sub-Sector]],Table2[Relative Volume],"&gt;=1")/Table3[[#This Row],[Count]]</f>
        <v>0.125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0.625</v>
      </c>
      <c r="L72" s="1">
        <f>COUNTIFS(Table2[Sub-Sector],Table3[[#This Row],[Sub-Sector]],Table2[% Away From Current Week Low],"&gt;=0.05")/Table3[[#This Row],[Count]]</f>
        <v>0.125</v>
      </c>
      <c r="M72" s="1">
        <f>COUNTIFS(Table2[Sub-Sector],Table3[[#This Row],[Sub-Sector]],Table2[% Away From Current Week High],"&lt;=0.05")/Table3[[#This Row],[Count]]</f>
        <v>0.25</v>
      </c>
      <c r="N72" s="1">
        <f>COUNTIFS(Table2[Sub-Sector],Table3[[#This Row],[Sub-Sector]],Table2[% Away From Current Month Low],"&gt;=0.05")/Table3[[#This Row],[Count]]</f>
        <v>0.125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0.875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0.125</v>
      </c>
      <c r="T72" s="1">
        <f>COUNTIFS(Table2[Sub-Sector],Table3[[#This Row],[Sub-Sector]],Table2[% Price above 200 EMA],"&gt;=0")/Table3[[#This Row],[Count]]</f>
        <v>0.625</v>
      </c>
      <c r="U72" s="1">
        <f>COUNTIFS(Table2[Sub-Sector],Table3[[#This Row],[Sub-Sector]],Table2[Rate of Change - Zone],"Positive")/Table3[[#This Row],[Count]]</f>
        <v>0.125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72">
        <f>_xlfn.RANK.AVG(Table3[[#This Row],[Score]],Table3[Score],1)</f>
        <v>69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2">
        <f>_xlfn.RANK.AVG(Table3[[#This Row],[Score 2 ]],Table3[[Score 2 ]],1)</f>
        <v>71</v>
      </c>
    </row>
    <row r="73" spans="1:26" x14ac:dyDescent="0.3">
      <c r="A73" t="s">
        <v>554</v>
      </c>
      <c r="B73">
        <f>COUNTIFS(Table2[Sub-Sector],Table3[[#This Row],[Sub-Sector]])</f>
        <v>5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0.2</v>
      </c>
      <c r="G73" s="1">
        <f>COUNTIFS(Table2[Sub-Sector],Table3[[#This Row],[Sub-Sector]],Table2[1Y Return vs Nifty],"&gt;=10")/Table3[[#This Row],[Count]]</f>
        <v>0.2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0.4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0.8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0.2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0.8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0.4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73">
        <f>_xlfn.RANK.AVG(Table3[[#This Row],[Score]],Table3[Score],1)</f>
        <v>86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3">
        <f>_xlfn.RANK.AVG(Table3[[#This Row],[Score 2 ]],Table3[[Score 2 ]],1)</f>
        <v>72</v>
      </c>
    </row>
    <row r="74" spans="1:26" x14ac:dyDescent="0.3">
      <c r="A74" t="s">
        <v>40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0.66666666666666663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0.33333333333333331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74">
        <f>_xlfn.RANK.AVG(Table3[[#This Row],[Score]],Table3[Score],1)</f>
        <v>87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4">
        <f>_xlfn.RANK.AVG(Table3[[#This Row],[Score 2 ]],Table3[[Score 2 ]],1)</f>
        <v>73.5</v>
      </c>
    </row>
    <row r="75" spans="1:26" x14ac:dyDescent="0.3">
      <c r="A75" t="s">
        <v>197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0.1111111111111111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0.1111111111111111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0.1111111111111111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0.22222222222222221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0.88888888888888884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0.44444444444444442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0.88888888888888884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0.33333333333333331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486.5</v>
      </c>
      <c r="X75">
        <f>_xlfn.RANK.AVG(Table3[[#This Row],[Score]],Table3[Score],1)</f>
        <v>71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5">
        <f>_xlfn.RANK.AVG(Table3[[#This Row],[Score 2 ]],Table3[[Score 2 ]],1)</f>
        <v>73.5</v>
      </c>
    </row>
    <row r="76" spans="1:26" x14ac:dyDescent="0.3">
      <c r="A76" t="s">
        <v>449</v>
      </c>
      <c r="B76">
        <f>COUNTIFS(Table2[Sub-Sector],Table3[[#This Row],[Sub-Sector]])</f>
        <v>10</v>
      </c>
      <c r="C76" s="1">
        <f>COUNTIFS(Table2[Sub-Sector],Table3[[#This Row],[Sub-Sector]],Table2[Uptrend],"Uptrend")/Table3[[#This Row],[Count]]</f>
        <v>0.3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0.1</v>
      </c>
      <c r="F76" s="1">
        <f>COUNTIFS(Table2[Sub-Sector],Table3[[#This Row],[Sub-Sector]],Table2[6M Return vs Nifty],"&gt;=10")/Table3[[#This Row],[Count]]</f>
        <v>0.3</v>
      </c>
      <c r="G76" s="1">
        <f>COUNTIFS(Table2[Sub-Sector],Table3[[#This Row],[Sub-Sector]],Table2[1Y Return vs Nifty],"&gt;=10")/Table3[[#This Row],[Count]]</f>
        <v>0.3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0.9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0.1</v>
      </c>
      <c r="N76" s="1">
        <f>COUNTIFS(Table2[Sub-Sector],Table3[[#This Row],[Sub-Sector]],Table2[% Away From Current Month Low],"&gt;=0.05")/Table3[[#This Row],[Count]]</f>
        <v>0.1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0.1</v>
      </c>
      <c r="Q76" s="1">
        <f>COUNTIFS(Table2[Sub-Sector],Table3[[#This Row],[Sub-Sector]],Table2[% Away From 52W Low],"&gt;=10")/Table3[[#This Row],[Count]]</f>
        <v>0.8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0.1</v>
      </c>
      <c r="T76" s="1">
        <f>COUNTIFS(Table2[Sub-Sector],Table3[[#This Row],[Sub-Sector]],Table2[% Price above 200 EMA],"&gt;=0")/Table3[[#This Row],[Count]]</f>
        <v>0.5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0.4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76">
        <f>_xlfn.RANK.AVG(Table3[[#This Row],[Score]],Table3[Score],1)</f>
        <v>68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6">
        <f>_xlfn.RANK.AVG(Table3[[#This Row],[Score 2 ]],Table3[[Score 2 ]],1)</f>
        <v>75</v>
      </c>
    </row>
    <row r="77" spans="1:26" x14ac:dyDescent="0.3">
      <c r="A77" t="s">
        <v>250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0.16666666666666666</v>
      </c>
      <c r="F77" s="1">
        <f>COUNTIFS(Table2[Sub-Sector],Table3[[#This Row],[Sub-Sector]],Table2[6M Return vs Nifty],"&gt;=10")/Table3[[#This Row],[Count]]</f>
        <v>0.16666666666666666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0.16666666666666666</v>
      </c>
      <c r="I77" s="1">
        <f>COUNTIFS(Table2[Sub-Sector],Table3[[#This Row],[Sub-Sector]],Table2[Relative Volume],"&gt;=1")/Table3[[#This Row],[Count]]</f>
        <v>0.16666666666666666</v>
      </c>
      <c r="J77" s="1">
        <f>COUNTIFS(Table2[Sub-Sector],Table3[[#This Row],[Sub-Sector]],Table2[% Away From Day Low],"&gt;=0.05")/Table3[[#This Row],[Count]]</f>
        <v>0.33333333333333331</v>
      </c>
      <c r="K77" s="1">
        <f>COUNTIFS(Table2[Sub-Sector],Table3[[#This Row],[Sub-Sector]],Table2[% Away From Day High],"&lt;=0.05")/Table3[[#This Row],[Count]]</f>
        <v>0.83333333333333337</v>
      </c>
      <c r="L77" s="1">
        <f>COUNTIFS(Table2[Sub-Sector],Table3[[#This Row],[Sub-Sector]],Table2[% Away From Current Week Low],"&gt;=0.05")/Table3[[#This Row],[Count]]</f>
        <v>0.33333333333333331</v>
      </c>
      <c r="M77" s="1">
        <f>COUNTIFS(Table2[Sub-Sector],Table3[[#This Row],[Sub-Sector]],Table2[% Away From Current Week High],"&lt;=0.05")/Table3[[#This Row],[Count]]</f>
        <v>0.16666666666666666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0.16666666666666666</v>
      </c>
      <c r="P77" s="1">
        <f>COUNTIFS(Table2[Sub-Sector],Table3[[#This Row],[Sub-Sector]],Table2[% Away From 52W High],"&lt;=10")/Table3[[#This Row],[Count]]</f>
        <v>0.16666666666666666</v>
      </c>
      <c r="Q77" s="1">
        <f>COUNTIFS(Table2[Sub-Sector],Table3[[#This Row],[Sub-Sector]],Table2[% Away From 52W Low],"&gt;=10")/Table3[[#This Row],[Count]]</f>
        <v>0.83333333333333337</v>
      </c>
      <c r="R77" s="1">
        <f>COUNTIFS(Table2[Sub-Sector],Table3[[#This Row],[Sub-Sector]],Table2[% Price above 20 EMA],"&gt;=0")/Table3[[#This Row],[Count]]</f>
        <v>0.16666666666666666</v>
      </c>
      <c r="S77" s="1">
        <f>COUNTIFS(Table2[Sub-Sector],Table3[[#This Row],[Sub-Sector]],Table2[% Price above 50 EMA],"&gt;=0")/Table3[[#This Row],[Count]]</f>
        <v>0.16666666666666666</v>
      </c>
      <c r="T77" s="1">
        <f>COUNTIFS(Table2[Sub-Sector],Table3[[#This Row],[Sub-Sector]],Table2[% Price above 200 EMA],"&gt;=0")/Table3[[#This Row],[Count]]</f>
        <v>0.33333333333333331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77">
        <f>_xlfn.RANK.AVG(Table3[[#This Row],[Score]],Table3[Score],1)</f>
        <v>65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77">
        <f>_xlfn.RANK.AVG(Table3[[#This Row],[Score 2 ]],Table3[[Score 2 ]],1)</f>
        <v>76</v>
      </c>
    </row>
    <row r="78" spans="1:26" x14ac:dyDescent="0.3">
      <c r="A78" t="s">
        <v>394</v>
      </c>
      <c r="B78">
        <f>COUNTIFS(Table2[Sub-Sector],Table3[[#This Row],[Sub-Sector]])</f>
        <v>6</v>
      </c>
      <c r="C78" s="1">
        <f>COUNTIFS(Table2[Sub-Sector],Table3[[#This Row],[Sub-Sector]],Table2[Uptrend],"Uptrend")/Table3[[#This Row],[Count]]</f>
        <v>0.16666666666666666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0.16666666666666666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0.16666666666666666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0.33333333333333331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78">
        <f>_xlfn.RANK.AVG(Table3[[#This Row],[Score]],Table3[Score],1)</f>
        <v>80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78">
        <f>_xlfn.RANK.AVG(Table3[[#This Row],[Score 2 ]],Table3[[Score 2 ]],1)</f>
        <v>77</v>
      </c>
    </row>
    <row r="79" spans="1:26" x14ac:dyDescent="0.3">
      <c r="A79" t="s">
        <v>100</v>
      </c>
      <c r="B79">
        <f>COUNTIFS(Table2[Sub-Sector],Table3[[#This Row],[Sub-Sector]])</f>
        <v>5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0.2</v>
      </c>
      <c r="G79" s="1">
        <f>COUNTIFS(Table2[Sub-Sector],Table3[[#This Row],[Sub-Sector]],Table2[1Y Return vs Nifty],"&gt;=10")/Table3[[#This Row],[Count]]</f>
        <v>0.4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0.2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0.6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0.8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0.2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0.6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9">
        <f>_xlfn.RANK.AVG(Table3[[#This Row],[Score]],Table3[Score],1)</f>
        <v>89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79">
        <f>_xlfn.RANK.AVG(Table3[[#This Row],[Score 2 ]],Table3[[Score 2 ]],1)</f>
        <v>78</v>
      </c>
    </row>
    <row r="80" spans="1:26" x14ac:dyDescent="0.3">
      <c r="A80" t="s">
        <v>149</v>
      </c>
      <c r="B80">
        <f>COUNTIFS(Table2[Sub-Sector],Table3[[#This Row],[Sub-Sector]])</f>
        <v>8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0.125</v>
      </c>
      <c r="G80" s="1">
        <f>COUNTIFS(Table2[Sub-Sector],Table3[[#This Row],[Sub-Sector]],Table2[1Y Return vs Nifty],"&gt;=10")/Table3[[#This Row],[Count]]</f>
        <v>0.875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0.5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0.875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0.375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0.75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80">
        <f>_xlfn.RANK.AVG(Table3[[#This Row],[Score]],Table3[Score],1)</f>
        <v>90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0">
        <f>_xlfn.RANK.AVG(Table3[[#This Row],[Score 2 ]],Table3[[Score 2 ]],1)</f>
        <v>79</v>
      </c>
    </row>
    <row r="81" spans="1:26" x14ac:dyDescent="0.3">
      <c r="A81" t="s">
        <v>97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0.25</v>
      </c>
      <c r="D81" s="1">
        <f>COUNTIFS(Table2[Sub-Sector],Table3[[#This Row],[Sub-Sector]],Table2[1W Return vs Nifty],"&gt;=5")/Table3[[#This Row],[Count]]</f>
        <v>0.25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0</v>
      </c>
      <c r="H81" s="1">
        <f>COUNTIFS(Table2[Sub-Sector],Table3[[#This Row],[Sub-Sector]],Table2[RSI Exponential â€“ 14D],"&gt;=50")/Table3[[#This Row],[Count]]</f>
        <v>0.25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0.25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0.5</v>
      </c>
      <c r="N81" s="1">
        <f>COUNTIFS(Table2[Sub-Sector],Table3[[#This Row],[Sub-Sector]],Table2[% Away From Current Month Low],"&gt;=0.05")/Table3[[#This Row],[Count]]</f>
        <v>0.5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0.25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0.25</v>
      </c>
      <c r="S81" s="1">
        <f>COUNTIFS(Table2[Sub-Sector],Table3[[#This Row],[Sub-Sector]],Table2[% Price above 50 EMA],"&gt;=0")/Table3[[#This Row],[Count]]</f>
        <v>0.25</v>
      </c>
      <c r="T81" s="1">
        <f>COUNTIFS(Table2[Sub-Sector],Table3[[#This Row],[Sub-Sector]],Table2[% Price above 200 EMA],"&gt;=0")/Table3[[#This Row],[Count]]</f>
        <v>0.25</v>
      </c>
      <c r="U81" s="1">
        <f>COUNTIFS(Table2[Sub-Sector],Table3[[#This Row],[Sub-Sector]],Table2[Rate of Change - Zone],"Positive")/Table3[[#This Row],[Count]]</f>
        <v>0.25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81">
        <f>_xlfn.RANK.AVG(Table3[[#This Row],[Score]],Table3[Score],1)</f>
        <v>52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1">
        <f>_xlfn.RANK.AVG(Table3[[#This Row],[Score 2 ]],Table3[[Score 2 ]],1)</f>
        <v>80</v>
      </c>
    </row>
    <row r="82" spans="1:26" x14ac:dyDescent="0.3">
      <c r="A82" t="s">
        <v>156</v>
      </c>
      <c r="B82">
        <f>COUNTIFS(Table2[Sub-Sector],Table3[[#This Row],[Sub-Sector]])</f>
        <v>1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2">
        <f>_xlfn.RANK.AVG(Table3[[#This Row],[Score]],Table3[Score],1)</f>
        <v>96.5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2">
        <f>_xlfn.RANK.AVG(Table3[[#This Row],[Score 2 ]],Table3[[Score 2 ]],1)</f>
        <v>84.5</v>
      </c>
    </row>
    <row r="83" spans="1:26" x14ac:dyDescent="0.3">
      <c r="A83" t="s">
        <v>92</v>
      </c>
      <c r="B83">
        <f>COUNTIFS(Table2[Sub-Sector],Table3[[#This Row],[Sub-Sector]])</f>
        <v>1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3">
        <f>_xlfn.RANK.AVG(Table3[[#This Row],[Score]],Table3[Score],1)</f>
        <v>96.5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3">
        <f>_xlfn.RANK.AVG(Table3[[#This Row],[Score 2 ]],Table3[[Score 2 ]],1)</f>
        <v>84.5</v>
      </c>
    </row>
    <row r="84" spans="1:26" x14ac:dyDescent="0.3">
      <c r="A84" t="s">
        <v>89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4">
        <f>_xlfn.RANK.AVG(Table3[[#This Row],[Score]],Table3[Score],1)</f>
        <v>96.5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4">
        <f>_xlfn.RANK.AVG(Table3[[#This Row],[Score 2 ]],Table3[[Score 2 ]],1)</f>
        <v>84.5</v>
      </c>
    </row>
    <row r="85" spans="1:26" x14ac:dyDescent="0.3">
      <c r="A85" t="s">
        <v>298</v>
      </c>
      <c r="B85">
        <f>COUNTIFS(Table2[Sub-Sector],Table3[[#This Row],[Sub-Sector]])</f>
        <v>1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5">
        <f>_xlfn.RANK.AVG(Table3[[#This Row],[Score]],Table3[Score],1)</f>
        <v>96.5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5">
        <f>_xlfn.RANK.AVG(Table3[[#This Row],[Score 2 ]],Table3[[Score 2 ]],1)</f>
        <v>84.5</v>
      </c>
    </row>
    <row r="86" spans="1:26" x14ac:dyDescent="0.3">
      <c r="A86" t="s">
        <v>665</v>
      </c>
      <c r="B86">
        <f>COUNTIFS(Table2[Sub-Sector],Table3[[#This Row],[Sub-Sector]])</f>
        <v>1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6">
        <f>_xlfn.RANK.AVG(Table3[[#This Row],[Score]],Table3[Score],1)</f>
        <v>96.5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6">
        <f>_xlfn.RANK.AVG(Table3[[#This Row],[Score 2 ]],Table3[[Score 2 ]],1)</f>
        <v>84.5</v>
      </c>
    </row>
    <row r="87" spans="1:26" x14ac:dyDescent="0.3">
      <c r="A87" t="s">
        <v>366</v>
      </c>
      <c r="B87">
        <f>COUNTIFS(Table2[Sub-Sector],Table3[[#This Row],[Sub-Sector]])</f>
        <v>1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7">
        <f>_xlfn.RANK.AVG(Table3[[#This Row],[Score]],Table3[Score],1)</f>
        <v>96.5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7">
        <f>_xlfn.RANK.AVG(Table3[[#This Row],[Score 2 ]],Table3[[Score 2 ]],1)</f>
        <v>84.5</v>
      </c>
    </row>
    <row r="88" spans="1:26" x14ac:dyDescent="0.3">
      <c r="A88" t="s">
        <v>1464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8">
        <f>_xlfn.RANK.AVG(Table3[[#This Row],[Score]],Table3[Score],1)</f>
        <v>96.5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8">
        <f>_xlfn.RANK.AVG(Table3[[#This Row],[Score 2 ]],Table3[[Score 2 ]],1)</f>
        <v>84.5</v>
      </c>
    </row>
    <row r="89" spans="1:26" x14ac:dyDescent="0.3">
      <c r="A89" t="s">
        <v>530</v>
      </c>
      <c r="B89">
        <f>COUNTIFS(Table2[Sub-Sector],Table3[[#This Row],[Sub-Sector]])</f>
        <v>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9">
        <f>_xlfn.RANK.AVG(Table3[[#This Row],[Score]],Table3[Score],1)</f>
        <v>96.5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9">
        <f>_xlfn.RANK.AVG(Table3[[#This Row],[Score 2 ]],Table3[[Score 2 ]],1)</f>
        <v>84.5</v>
      </c>
    </row>
    <row r="90" spans="1:26" x14ac:dyDescent="0.3">
      <c r="A90" t="s">
        <v>510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90">
        <f>_xlfn.RANK.AVG(Table3[[#This Row],[Score]],Table3[Score],1)</f>
        <v>101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0">
        <f>_xlfn.RANK.AVG(Table3[[#This Row],[Score 2 ]],Table3[[Score 2 ]],1)</f>
        <v>89.5</v>
      </c>
    </row>
    <row r="91" spans="1:26" x14ac:dyDescent="0.3">
      <c r="A91" t="s">
        <v>947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91">
        <f>_xlfn.RANK.AVG(Table3[[#This Row],[Score]],Table3[Score],1)</f>
        <v>70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1">
        <f>_xlfn.RANK.AVG(Table3[[#This Row],[Score 2 ]],Table3[[Score 2 ]],1)</f>
        <v>89.5</v>
      </c>
    </row>
    <row r="92" spans="1:26" x14ac:dyDescent="0.3">
      <c r="A92" t="s">
        <v>603</v>
      </c>
      <c r="B92">
        <f>COUNTIFS(Table2[Sub-Sector],Table3[[#This Row],[Sub-Sector]])</f>
        <v>13</v>
      </c>
      <c r="C92" s="1">
        <f>COUNTIFS(Table2[Sub-Sector],Table3[[#This Row],[Sub-Sector]],Table2[Uptrend],"Uptrend")/Table3[[#This Row],[Count]]</f>
        <v>0.30769230769230771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7.6923076923076927E-2</v>
      </c>
      <c r="F92" s="1">
        <f>COUNTIFS(Table2[Sub-Sector],Table3[[#This Row],[Sub-Sector]],Table2[6M Return vs Nifty],"&gt;=10")/Table3[[#This Row],[Count]]</f>
        <v>0.15384615384615385</v>
      </c>
      <c r="G92" s="1">
        <f>COUNTIFS(Table2[Sub-Sector],Table3[[#This Row],[Sub-Sector]],Table2[1Y Return vs Nifty],"&gt;=10")/Table3[[#This Row],[Count]]</f>
        <v>0.30769230769230771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0.15384615384615385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0.61538461538461542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7.6923076923076927E-2</v>
      </c>
      <c r="N92" s="1">
        <f>COUNTIFS(Table2[Sub-Sector],Table3[[#This Row],[Sub-Sector]],Table2[% Away From Current Month Low],"&gt;=0.05")/Table3[[#This Row],[Count]]</f>
        <v>7.6923076923076927E-2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0.84615384615384615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7.6923076923076927E-2</v>
      </c>
      <c r="T92" s="1">
        <f>COUNTIFS(Table2[Sub-Sector],Table3[[#This Row],[Sub-Sector]],Table2[% Price above 200 EMA],"&gt;=0")/Table3[[#This Row],[Count]]</f>
        <v>0.38461538461538464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0.15384615384615385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92">
        <f>_xlfn.RANK.AVG(Table3[[#This Row],[Score]],Table3[Score],1)</f>
        <v>76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2">
        <f>_xlfn.RANK.AVG(Table3[[#This Row],[Score 2 ]],Table3[[Score 2 ]],1)</f>
        <v>91</v>
      </c>
    </row>
    <row r="93" spans="1:26" x14ac:dyDescent="0.3">
      <c r="A93" t="s">
        <v>37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0.33333333333333331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0.33333333333333331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0.33333333333333331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0.33333333333333331</v>
      </c>
      <c r="Q93" s="1">
        <f>COUNTIFS(Table2[Sub-Sector],Table3[[#This Row],[Sub-Sector]],Table2[% Away From 52W Low],"&gt;=10")/Table3[[#This Row],[Count]]</f>
        <v>0.66666666666666663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0.66666666666666663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93">
        <f>_xlfn.RANK.AVG(Table3[[#This Row],[Score]],Table3[Score],1)</f>
        <v>81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3">
        <f>_xlfn.RANK.AVG(Table3[[#This Row],[Score 2 ]],Table3[[Score 2 ]],1)</f>
        <v>92</v>
      </c>
    </row>
    <row r="94" spans="1:26" x14ac:dyDescent="0.3">
      <c r="A94" t="s">
        <v>1389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0.5</v>
      </c>
      <c r="F94" s="1">
        <f>COUNTIFS(Table2[Sub-Sector],Table3[[#This Row],[Sub-Sector]],Table2[6M Return vs Nifty],"&gt;=10")/Table3[[#This Row],[Count]]</f>
        <v>0.5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0.5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0.5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94">
        <f>_xlfn.RANK.AVG(Table3[[#This Row],[Score]],Table3[Score],1)</f>
        <v>79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4">
        <f>_xlfn.RANK.AVG(Table3[[#This Row],[Score 2 ]],Table3[[Score 2 ]],1)</f>
        <v>93.5</v>
      </c>
    </row>
    <row r="95" spans="1:26" x14ac:dyDescent="0.3">
      <c r="A95" t="s">
        <v>200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0.5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0.5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0.5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95">
        <f>_xlfn.RANK.AVG(Table3[[#This Row],[Score]],Table3[Score],1)</f>
        <v>102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5">
        <f>_xlfn.RANK.AVG(Table3[[#This Row],[Score 2 ]],Table3[[Score 2 ]],1)</f>
        <v>93.5</v>
      </c>
    </row>
    <row r="96" spans="1:26" x14ac:dyDescent="0.3">
      <c r="A96" t="s">
        <v>465</v>
      </c>
      <c r="B96">
        <f>COUNTIFS(Table2[Sub-Sector],Table3[[#This Row],[Sub-Sector]])</f>
        <v>17</v>
      </c>
      <c r="C96" s="1">
        <f>COUNTIFS(Table2[Sub-Sector],Table3[[#This Row],[Sub-Sector]],Table2[Uptrend],"Uptrend")/Table3[[#This Row],[Count]]</f>
        <v>0.35294117647058826</v>
      </c>
      <c r="D96" s="1">
        <f>COUNTIFS(Table2[Sub-Sector],Table3[[#This Row],[Sub-Sector]],Table2[1W Return vs Nifty],"&gt;=5")/Table3[[#This Row],[Count]]</f>
        <v>5.8823529411764705E-2</v>
      </c>
      <c r="E96" s="1">
        <f>COUNTIFS(Table2[Sub-Sector],Table3[[#This Row],[Sub-Sector]],Table2[1M Return vs Nifty],"&gt;=5")/Table3[[#This Row],[Count]]</f>
        <v>0.17647058823529413</v>
      </c>
      <c r="F96" s="1">
        <f>COUNTIFS(Table2[Sub-Sector],Table3[[#This Row],[Sub-Sector]],Table2[6M Return vs Nifty],"&gt;=10")/Table3[[#This Row],[Count]]</f>
        <v>0.11764705882352941</v>
      </c>
      <c r="G96" s="1">
        <f>COUNTIFS(Table2[Sub-Sector],Table3[[#This Row],[Sub-Sector]],Table2[1Y Return vs Nifty],"&gt;=10")/Table3[[#This Row],[Count]]</f>
        <v>0.23529411764705882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0.11764705882352941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0.82352941176470584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0.11764705882352941</v>
      </c>
      <c r="N96" s="1">
        <f>COUNTIFS(Table2[Sub-Sector],Table3[[#This Row],[Sub-Sector]],Table2[% Away From Current Month Low],"&gt;=0.05")/Table3[[#This Row],[Count]]</f>
        <v>5.8823529411764705E-2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0.82352941176470584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5.8823529411764705E-2</v>
      </c>
      <c r="T96" s="1">
        <f>COUNTIFS(Table2[Sub-Sector],Table3[[#This Row],[Sub-Sector]],Table2[% Price above 200 EMA],"&gt;=0")/Table3[[#This Row],[Count]]</f>
        <v>0.41176470588235292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0.11764705882352941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96">
        <f>_xlfn.RANK.AVG(Table3[[#This Row],[Score]],Table3[Score],1)</f>
        <v>61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6">
        <f>_xlfn.RANK.AVG(Table3[[#This Row],[Score 2 ]],Table3[[Score 2 ]],1)</f>
        <v>96</v>
      </c>
    </row>
    <row r="97" spans="1:26" x14ac:dyDescent="0.3">
      <c r="A97" t="s">
        <v>443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9.0909090909090912E-2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9.0909090909090912E-2</v>
      </c>
      <c r="F97" s="1">
        <f>COUNTIFS(Table2[Sub-Sector],Table3[[#This Row],[Sub-Sector]],Table2[6M Return vs Nifty],"&gt;=10")/Table3[[#This Row],[Count]]</f>
        <v>9.0909090909090912E-2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0.18181818181818182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0.63636363636363635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9.0909090909090912E-2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0.54545454545454541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9.0909090909090912E-2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97">
        <f>_xlfn.RANK.AVG(Table3[[#This Row],[Score]],Table3[Score],1)</f>
        <v>82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7">
        <f>_xlfn.RANK.AVG(Table3[[#This Row],[Score 2 ]],Table3[[Score 2 ]],1)</f>
        <v>96</v>
      </c>
    </row>
    <row r="98" spans="1:26" x14ac:dyDescent="0.3">
      <c r="A98" t="s">
        <v>261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0.5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0.5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98">
        <f>_xlfn.RANK.AVG(Table3[[#This Row],[Score]],Table3[Score],1)</f>
        <v>103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8">
        <f>_xlfn.RANK.AVG(Table3[[#This Row],[Score 2 ]],Table3[[Score 2 ]],1)</f>
        <v>96</v>
      </c>
    </row>
    <row r="99" spans="1:26" x14ac:dyDescent="0.3">
      <c r="A99" t="s">
        <v>34</v>
      </c>
      <c r="B99">
        <f>COUNTIFS(Table2[Sub-Sector],Table3[[#This Row],[Sub-Sector]])</f>
        <v>11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0.18181818181818182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0.18181818181818182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0.27272727272727271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0.81818181818181823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9.0909090909090912E-2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9.0909090909090912E-2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0.36363636363636365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99">
        <f>_xlfn.RANK.AVG(Table3[[#This Row],[Score]],Table3[Score],1)</f>
        <v>88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9">
        <f>_xlfn.RANK.AVG(Table3[[#This Row],[Score 2 ]],Table3[[Score 2 ]],1)</f>
        <v>98</v>
      </c>
    </row>
    <row r="100" spans="1:26" x14ac:dyDescent="0.3">
      <c r="A100" t="s">
        <v>513</v>
      </c>
      <c r="B100">
        <f>COUNTIFS(Table2[Sub-Sector],Table3[[#This Row],[Sub-Sector]])</f>
        <v>5</v>
      </c>
      <c r="C100" s="1">
        <f>COUNTIFS(Table2[Sub-Sector],Table3[[#This Row],[Sub-Sector]],Table2[Uptrend],"Uptrend")/Table3[[#This Row],[Count]]</f>
        <v>0.4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0.4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0.6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0.4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100">
        <f>_xlfn.RANK.AVG(Table3[[#This Row],[Score]],Table3[Score],1)</f>
        <v>85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0">
        <f>_xlfn.RANK.AVG(Table3[[#This Row],[Score 2 ]],Table3[[Score 2 ]],1)</f>
        <v>99</v>
      </c>
    </row>
    <row r="101" spans="1:26" x14ac:dyDescent="0.3">
      <c r="A101" t="s">
        <v>381</v>
      </c>
      <c r="B101">
        <f>COUNTIFS(Table2[Sub-Sector],Table3[[#This Row],[Sub-Sector]])</f>
        <v>5</v>
      </c>
      <c r="C101" s="1">
        <f>COUNTIFS(Table2[Sub-Sector],Table3[[#This Row],[Sub-Sector]],Table2[Uptrend],"Uptrend")/Table3[[#This Row],[Count]]</f>
        <v>0.2</v>
      </c>
      <c r="D101" s="1">
        <f>COUNTIFS(Table2[Sub-Sector],Table3[[#This Row],[Sub-Sector]],Table2[1W Return vs Nifty],"&gt;=5")/Table3[[#This Row],[Count]]</f>
        <v>0.2</v>
      </c>
      <c r="E101" s="1">
        <f>COUNTIFS(Table2[Sub-Sector],Table3[[#This Row],[Sub-Sector]],Table2[1M Return vs Nifty],"&gt;=5")/Table3[[#This Row],[Count]]</f>
        <v>0.2</v>
      </c>
      <c r="F101" s="1">
        <f>COUNTIFS(Table2[Sub-Sector],Table3[[#This Row],[Sub-Sector]],Table2[6M Return vs Nifty],"&gt;=10")/Table3[[#This Row],[Count]]</f>
        <v>0.2</v>
      </c>
      <c r="G101" s="1">
        <f>COUNTIFS(Table2[Sub-Sector],Table3[[#This Row],[Sub-Sector]],Table2[1Y Return vs Nifty],"&gt;=10")/Table3[[#This Row],[Count]]</f>
        <v>0.4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0.4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0.6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0.4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0.2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101">
        <f>_xlfn.RANK.AVG(Table3[[#This Row],[Score]],Table3[Score],1)</f>
        <v>62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1">
        <f>_xlfn.RANK.AVG(Table3[[#This Row],[Score 2 ]],Table3[[Score 2 ]],1)</f>
        <v>100</v>
      </c>
    </row>
    <row r="102" spans="1:26" x14ac:dyDescent="0.3">
      <c r="A102" t="s">
        <v>27</v>
      </c>
      <c r="B102">
        <f>COUNTIFS(Table2[Sub-Sector],Table3[[#This Row],[Sub-Sector]])</f>
        <v>4</v>
      </c>
      <c r="C102" s="1">
        <f>COUNTIFS(Table2[Sub-Sector],Table3[[#This Row],[Sub-Sector]],Table2[Uptrend],"Uptrend")/Table3[[#This Row],[Count]]</f>
        <v>0.25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0.25</v>
      </c>
      <c r="G102" s="1">
        <f>COUNTIFS(Table2[Sub-Sector],Table3[[#This Row],[Sub-Sector]],Table2[1Y Return vs Nifty],"&gt;=10")/Table3[[#This Row],[Count]]</f>
        <v>0.25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0.5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0.25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0.25</v>
      </c>
      <c r="P102" s="1">
        <f>COUNTIFS(Table2[Sub-Sector],Table3[[#This Row],[Sub-Sector]],Table2[% Away From 52W High],"&lt;=10")/Table3[[#This Row],[Count]]</f>
        <v>0.25</v>
      </c>
      <c r="Q102" s="1">
        <f>COUNTIFS(Table2[Sub-Sector],Table3[[#This Row],[Sub-Sector]],Table2[% Away From 52W Low],"&gt;=10")/Table3[[#This Row],[Count]]</f>
        <v>0.5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0.25</v>
      </c>
      <c r="T102" s="1">
        <f>COUNTIFS(Table2[Sub-Sector],Table3[[#This Row],[Sub-Sector]],Table2[% Price above 200 EMA],"&gt;=0")/Table3[[#This Row],[Count]]</f>
        <v>0.25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0.25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02">
        <f>_xlfn.RANK.AVG(Table3[[#This Row],[Score]],Table3[Score],1)</f>
        <v>91.5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2">
        <f>_xlfn.RANK.AVG(Table3[[#This Row],[Score 2 ]],Table3[[Score 2 ]],1)</f>
        <v>101.5</v>
      </c>
    </row>
    <row r="103" spans="1:26" x14ac:dyDescent="0.3">
      <c r="A103" t="s">
        <v>1483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0.25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0.25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0.25</v>
      </c>
      <c r="N103" s="1">
        <f>COUNTIFS(Table2[Sub-Sector],Table3[[#This Row],[Sub-Sector]],Table2[% Away From Current Month Low],"&gt;=0.05")/Table3[[#This Row],[Count]]</f>
        <v>0.25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0.75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03">
        <f>_xlfn.RANK.AVG(Table3[[#This Row],[Score]],Table3[Score],1)</f>
        <v>91.5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101.5</v>
      </c>
    </row>
    <row r="104" spans="1:26" x14ac:dyDescent="0.3">
      <c r="A104" t="s">
        <v>446</v>
      </c>
      <c r="B104">
        <f>COUNTIFS(Table2[Sub-Sector],Table3[[#This Row],[Sub-Sector]])</f>
        <v>9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0.22222222222222221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0.1111111111111111</v>
      </c>
      <c r="J104" s="1">
        <f>COUNTIFS(Table2[Sub-Sector],Table3[[#This Row],[Sub-Sector]],Table2[% Away From Day Low],"&gt;=0.05")/Table3[[#This Row],[Count]]</f>
        <v>0.1111111111111111</v>
      </c>
      <c r="K104" s="1">
        <f>COUNTIFS(Table2[Sub-Sector],Table3[[#This Row],[Sub-Sector]],Table2[% Away From Day High],"&lt;=0.05")/Table3[[#This Row],[Count]]</f>
        <v>0.88888888888888884</v>
      </c>
      <c r="L104" s="1">
        <f>COUNTIFS(Table2[Sub-Sector],Table3[[#This Row],[Sub-Sector]],Table2[% Away From Current Week Low],"&gt;=0.05")/Table3[[#This Row],[Count]]</f>
        <v>0.1111111111111111</v>
      </c>
      <c r="M104" s="1">
        <f>COUNTIFS(Table2[Sub-Sector],Table3[[#This Row],[Sub-Sector]],Table2[% Away From Current Week High],"&lt;=0.05")/Table3[[#This Row],[Count]]</f>
        <v>0</v>
      </c>
      <c r="N104" s="1">
        <f>COUNTIFS(Table2[Sub-Sector],Table3[[#This Row],[Sub-Sector]],Table2[% Away From Current Month Low],"&gt;=0.05")/Table3[[#This Row],[Count]]</f>
        <v>0.22222222222222221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0.55555555555555558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0.33333333333333331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04">
        <f>_xlfn.RANK.AVG(Table3[[#This Row],[Score]],Table3[Score],1)</f>
        <v>77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4">
        <f>_xlfn.RANK.AVG(Table3[[#This Row],[Score 2 ]],Table3[[Score 2 ]],1)</f>
        <v>103</v>
      </c>
    </row>
    <row r="105" spans="1:26" x14ac:dyDescent="0.3">
      <c r="A105" t="s">
        <v>868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0.5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05">
        <f>_xlfn.RANK.AVG(Table3[[#This Row],[Score]],Table3[Score],1)</f>
        <v>104.5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05">
        <f>_xlfn.RANK.AVG(Table3[[#This Row],[Score 2 ]],Table3[[Score 2 ]],1)</f>
        <v>104.5</v>
      </c>
    </row>
    <row r="106" spans="1:26" x14ac:dyDescent="0.3">
      <c r="A106" t="s">
        <v>1156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</v>
      </c>
      <c r="X106">
        <f>_xlfn.RANK.AVG(Table3[[#This Row],[Score]],Table3[Score],1)</f>
        <v>104.5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06">
        <f>_xlfn.RANK.AVG(Table3[[#This Row],[Score 2 ]],Table3[[Score 2 ]],1)</f>
        <v>104.5</v>
      </c>
    </row>
    <row r="107" spans="1:26" x14ac:dyDescent="0.3">
      <c r="A107" t="s">
        <v>77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0.33333333333333331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0.33333333333333331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637.5</v>
      </c>
      <c r="X107">
        <f>_xlfn.RANK.AVG(Table3[[#This Row],[Score]],Table3[Score],1)</f>
        <v>106.5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07">
        <f>_xlfn.RANK.AVG(Table3[[#This Row],[Score 2 ]],Table3[[Score 2 ]],1)</f>
        <v>106.5</v>
      </c>
    </row>
    <row r="108" spans="1:26" x14ac:dyDescent="0.3">
      <c r="A108" t="s">
        <v>903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0.66666666666666663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0.33333333333333331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637.5</v>
      </c>
      <c r="X108">
        <f>_xlfn.RANK.AVG(Table3[[#This Row],[Score]],Table3[Score],1)</f>
        <v>106.5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08">
        <f>_xlfn.RANK.AVG(Table3[[#This Row],[Score 2 ]],Table3[[Score 2 ]],1)</f>
        <v>106.5</v>
      </c>
    </row>
    <row r="109" spans="1:26" x14ac:dyDescent="0.3">
      <c r="A109" t="s">
        <v>1360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09">
        <f>_xlfn.RANK.AVG(Table3[[#This Row],[Score]],Table3[Score],1)</f>
        <v>116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09">
        <f>_xlfn.RANK.AVG(Table3[[#This Row],[Score 2 ]],Table3[[Score 2 ]],1)</f>
        <v>116</v>
      </c>
    </row>
    <row r="110" spans="1:26" x14ac:dyDescent="0.3">
      <c r="A110" t="s">
        <v>592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0">
        <f>_xlfn.RANK.AVG(Table3[[#This Row],[Score]],Table3[Score],1)</f>
        <v>116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0">
        <f>_xlfn.RANK.AVG(Table3[[#This Row],[Score 2 ]],Table3[[Score 2 ]],1)</f>
        <v>116</v>
      </c>
    </row>
    <row r="111" spans="1:26" x14ac:dyDescent="0.3">
      <c r="A111" t="s">
        <v>521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1">
        <f>_xlfn.RANK.AVG(Table3[[#This Row],[Score]],Table3[Score],1)</f>
        <v>116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1">
        <f>_xlfn.RANK.AVG(Table3[[#This Row],[Score 2 ]],Table3[[Score 2 ]],1)</f>
        <v>116</v>
      </c>
    </row>
    <row r="112" spans="1:26" x14ac:dyDescent="0.3">
      <c r="A112" t="s">
        <v>1778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2">
        <f>_xlfn.RANK.AVG(Table3[[#This Row],[Score]],Table3[Score],1)</f>
        <v>116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2">
        <f>_xlfn.RANK.AVG(Table3[[#This Row],[Score 2 ]],Table3[[Score 2 ]],1)</f>
        <v>116</v>
      </c>
    </row>
    <row r="113" spans="1:26" x14ac:dyDescent="0.3">
      <c r="A113" t="s">
        <v>630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3">
        <f>_xlfn.RANK.AVG(Table3[[#This Row],[Score]],Table3[Score],1)</f>
        <v>116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3">
        <f>_xlfn.RANK.AVG(Table3[[#This Row],[Score 2 ]],Table3[[Score 2 ]],1)</f>
        <v>116</v>
      </c>
    </row>
    <row r="114" spans="1:26" x14ac:dyDescent="0.3">
      <c r="A114" t="s">
        <v>295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1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1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4">
        <f>_xlfn.RANK.AVG(Table3[[#This Row],[Score 2 ]],Table3[[Score 2 ]],1)</f>
        <v>116</v>
      </c>
    </row>
    <row r="115" spans="1:26" x14ac:dyDescent="0.3">
      <c r="A115" t="s">
        <v>1159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5">
        <f>_xlfn.RANK.AVG(Table3[[#This Row],[Score]],Table3[Score],1)</f>
        <v>116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5">
        <f>_xlfn.RANK.AVG(Table3[[#This Row],[Score 2 ]],Table3[[Score 2 ]],1)</f>
        <v>116</v>
      </c>
    </row>
    <row r="116" spans="1:26" x14ac:dyDescent="0.3">
      <c r="A116" t="s">
        <v>1431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6">
        <f>_xlfn.RANK.AVG(Table3[[#This Row],[Score]],Table3[Score],1)</f>
        <v>116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6">
        <f>_xlfn.RANK.AVG(Table3[[#This Row],[Score 2 ]],Table3[[Score 2 ]],1)</f>
        <v>116</v>
      </c>
    </row>
    <row r="117" spans="1:26" x14ac:dyDescent="0.3">
      <c r="A117" t="s">
        <v>1864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0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7">
        <f>_xlfn.RANK.AVG(Table3[[#This Row],[Score]],Table3[Score],1)</f>
        <v>116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7">
        <f>_xlfn.RANK.AVG(Table3[[#This Row],[Score 2 ]],Table3[[Score 2 ]],1)</f>
        <v>116</v>
      </c>
    </row>
    <row r="118" spans="1:26" x14ac:dyDescent="0.3">
      <c r="A118" t="s">
        <v>440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8">
        <f>_xlfn.RANK.AVG(Table3[[#This Row],[Score]],Table3[Score],1)</f>
        <v>116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8">
        <f>_xlfn.RANK.AVG(Table3[[#This Row],[Score 2 ]],Table3[[Score 2 ]],1)</f>
        <v>116</v>
      </c>
    </row>
    <row r="119" spans="1:26" x14ac:dyDescent="0.3">
      <c r="A119" t="s">
        <v>782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0.5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19">
        <f>_xlfn.RANK.AVG(Table3[[#This Row],[Score]],Table3[Score],1)</f>
        <v>116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19">
        <f>_xlfn.RANK.AVG(Table3[[#This Row],[Score 2 ]],Table3[[Score 2 ]],1)</f>
        <v>116</v>
      </c>
    </row>
    <row r="120" spans="1:26" x14ac:dyDescent="0.3">
      <c r="A120" t="s">
        <v>1570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0">
        <f>_xlfn.RANK.AVG(Table3[[#This Row],[Score]],Table3[Score],1)</f>
        <v>116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0">
        <f>_xlfn.RANK.AVG(Table3[[#This Row],[Score 2 ]],Table3[[Score 2 ]],1)</f>
        <v>116</v>
      </c>
    </row>
    <row r="121" spans="1:26" x14ac:dyDescent="0.3">
      <c r="A121" t="s">
        <v>1164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1">
        <f>_xlfn.RANK.AVG(Table3[[#This Row],[Score]],Table3[Score],1)</f>
        <v>116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1">
        <f>_xlfn.RANK.AVG(Table3[[#This Row],[Score 2 ]],Table3[[Score 2 ]],1)</f>
        <v>116</v>
      </c>
    </row>
    <row r="122" spans="1:26" x14ac:dyDescent="0.3">
      <c r="A122" t="s">
        <v>1947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2">
        <f>_xlfn.RANK.AVG(Table3[[#This Row],[Score]],Table3[Score],1)</f>
        <v>116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2">
        <f>_xlfn.RANK.AVG(Table3[[#This Row],[Score 2 ]],Table3[[Score 2 ]],1)</f>
        <v>116</v>
      </c>
    </row>
    <row r="123" spans="1:26" x14ac:dyDescent="0.3">
      <c r="A123" t="s">
        <v>1575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3">
        <f>_xlfn.RANK.AVG(Table3[[#This Row],[Score]],Table3[Score],1)</f>
        <v>116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3">
        <f>_xlfn.RANK.AVG(Table3[[#This Row],[Score 2 ]],Table3[[Score 2 ]],1)</f>
        <v>116</v>
      </c>
    </row>
    <row r="124" spans="1:26" x14ac:dyDescent="0.3">
      <c r="A124" t="s">
        <v>1992</v>
      </c>
      <c r="B124">
        <f>COUNTIFS(Table2[Sub-Sector],Table3[[#This Row],[Sub-Sector]])</f>
        <v>3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4">
        <f>_xlfn.RANK.AVG(Table3[[#This Row],[Score]],Table3[Score],1)</f>
        <v>116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4">
        <f>_xlfn.RANK.AVG(Table3[[#This Row],[Score 2 ]],Table3[[Score 2 ]],1)</f>
        <v>116</v>
      </c>
    </row>
    <row r="125" spans="1:26" x14ac:dyDescent="0.3">
      <c r="A125" t="s">
        <v>353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667.5</v>
      </c>
      <c r="X125">
        <f>_xlfn.RANK.AVG(Table3[[#This Row],[Score]],Table3[Score],1)</f>
        <v>116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394.5</v>
      </c>
      <c r="Z125">
        <f>_xlfn.RANK.AVG(Table3[[#This Row],[Score 2 ]],Table3[[Score 2 ]],1)</f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4CC5-C858-4F84-81DC-238710E7AA9B}">
  <dimension ref="A1:AV732"/>
  <sheetViews>
    <sheetView topLeftCell="AL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3094</v>
      </c>
      <c r="D1" t="s">
        <v>2</v>
      </c>
      <c r="E1" t="s">
        <v>3</v>
      </c>
      <c r="F1" t="s">
        <v>4</v>
      </c>
      <c r="G1" t="s">
        <v>5</v>
      </c>
      <c r="H1" t="s">
        <v>3117</v>
      </c>
      <c r="I1" t="s">
        <v>6</v>
      </c>
      <c r="J1" t="s">
        <v>3118</v>
      </c>
      <c r="K1" t="s">
        <v>7</v>
      </c>
      <c r="L1" t="s">
        <v>3119</v>
      </c>
      <c r="M1" t="s">
        <v>8</v>
      </c>
      <c r="N1" t="s">
        <v>3120</v>
      </c>
      <c r="O1" t="s">
        <v>3121</v>
      </c>
      <c r="P1" t="s">
        <v>9</v>
      </c>
      <c r="Q1" t="s">
        <v>10</v>
      </c>
      <c r="R1" t="s">
        <v>11</v>
      </c>
      <c r="S1" s="1" t="s">
        <v>3122</v>
      </c>
      <c r="T1" s="1" t="s">
        <v>3123</v>
      </c>
      <c r="U1" s="1" t="s">
        <v>3124</v>
      </c>
      <c r="V1" t="s">
        <v>12</v>
      </c>
      <c r="W1" t="s">
        <v>3125</v>
      </c>
      <c r="X1" t="s">
        <v>3126</v>
      </c>
      <c r="Y1" t="s">
        <v>3127</v>
      </c>
      <c r="Z1" t="s">
        <v>3128</v>
      </c>
      <c r="AA1" t="s">
        <v>3129</v>
      </c>
      <c r="AB1" t="s">
        <v>3130</v>
      </c>
      <c r="AC1" s="1" t="s">
        <v>3131</v>
      </c>
      <c r="AD1" s="1" t="s">
        <v>3132</v>
      </c>
      <c r="AE1" s="1" t="s">
        <v>3133</v>
      </c>
      <c r="AF1" s="1" t="s">
        <v>3134</v>
      </c>
      <c r="AG1" s="1" t="s">
        <v>3135</v>
      </c>
      <c r="AH1" s="1" t="s">
        <v>3136</v>
      </c>
      <c r="AI1" t="s">
        <v>13</v>
      </c>
      <c r="AJ1" t="s">
        <v>14</v>
      </c>
      <c r="AK1" t="s">
        <v>3137</v>
      </c>
      <c r="AL1" t="s">
        <v>3138</v>
      </c>
      <c r="AM1" t="s">
        <v>3139</v>
      </c>
      <c r="AN1" t="s">
        <v>3140</v>
      </c>
      <c r="AO1" t="s">
        <v>3141</v>
      </c>
      <c r="AP1" t="s">
        <v>15</v>
      </c>
      <c r="AQ1" s="2" t="s">
        <v>3145</v>
      </c>
      <c r="AR1" s="2" t="s">
        <v>3146</v>
      </c>
      <c r="AS1" s="2" t="s">
        <v>3147</v>
      </c>
      <c r="AT1" s="2" t="s">
        <v>3148</v>
      </c>
      <c r="AU1" s="2" t="s">
        <v>3149</v>
      </c>
      <c r="AV1" s="2" t="s">
        <v>3150</v>
      </c>
    </row>
    <row r="2" spans="1:48" x14ac:dyDescent="0.3">
      <c r="A2" t="s">
        <v>935</v>
      </c>
      <c r="B2" t="s">
        <v>936</v>
      </c>
      <c r="C2" t="s">
        <v>3106</v>
      </c>
      <c r="D2" t="s">
        <v>133</v>
      </c>
      <c r="E2">
        <v>14780.3866884</v>
      </c>
      <c r="F2">
        <v>566</v>
      </c>
      <c r="G2">
        <v>170.40912695612201</v>
      </c>
      <c r="H2">
        <f>(Table2[[#This Row],[1Y Return vs Nifty]]-AVERAGE(Table2[1Y Return vs Nifty]))/_xlfn.STDEV.P(Table2[1Y Return vs Nifty])</f>
        <v>2.6395897187171333</v>
      </c>
      <c r="I2">
        <v>-0.54483097930669999</v>
      </c>
      <c r="J2">
        <f>(Table2[[#This Row],[1M Return vs Nifty]]-AVERAGE(Table2[1M Return vs Nifty]))/_xlfn.STDEV.P(Table2[1M Return vs Nifty])</f>
        <v>2.0583225113729915E-2</v>
      </c>
      <c r="K2">
        <v>175.73746126205501</v>
      </c>
      <c r="L2">
        <f>(Table2[[#This Row],[6M Return vs Nifty]]-AVERAGE(Table2[6M Return vs Nifty]))/_xlfn.STDEV.P(Table2[6M Return vs Nifty])</f>
        <v>6.3640817028002177</v>
      </c>
      <c r="M2">
        <v>2.8949392679675401</v>
      </c>
      <c r="N2">
        <f>(Table2[[#This Row],[1W Return vs Nifty]]-AVERAGE(Table2[1W Return vs Nifty]))/_xlfn.STDEV.P(Table2[1W Return vs Nifty])</f>
        <v>1.0245097832024925</v>
      </c>
      <c r="O2">
        <v>596.87</v>
      </c>
      <c r="P2">
        <v>567.66411249512203</v>
      </c>
      <c r="Q2">
        <v>394.141387458785</v>
      </c>
      <c r="R2">
        <v>37.1156143602092</v>
      </c>
      <c r="S2" s="1">
        <f>(Table2[[#This Row],[Close Price]]-Table2[[#This Row],[20D EMA]])/Table2[[#This Row],[20D EMA]]</f>
        <v>-5.1719804982659545E-2</v>
      </c>
      <c r="T2" s="1">
        <f>(Table2[[#This Row],[Close Price]]-Table2[[#This Row],[50D EMA]])/Table2[[#This Row],[50D EMA]]</f>
        <v>-2.9315090711081833E-3</v>
      </c>
      <c r="U2" s="1">
        <f>(Table2[[#This Row],[Close Price]]-Table2[[#This Row],[200D EMA]])/Table2[[#This Row],[200D EMA]]</f>
        <v>0.43603290090712965</v>
      </c>
      <c r="V2">
        <v>0.61477079388448697</v>
      </c>
      <c r="W2">
        <v>546.95000000000005</v>
      </c>
      <c r="X2">
        <v>591.85</v>
      </c>
      <c r="Y2">
        <v>546.95000000000005</v>
      </c>
      <c r="Z2">
        <v>620</v>
      </c>
      <c r="AA2">
        <v>532.20000000000005</v>
      </c>
      <c r="AB2">
        <v>648.4</v>
      </c>
      <c r="AC2" s="1">
        <f>(Table2[[#This Row],[Close Price]]/Table2[[#This Row],[Day Low]])-1</f>
        <v>3.4829509095895439E-2</v>
      </c>
      <c r="AD2" s="1">
        <f>(Table2[[#This Row],[Day High]]/Table2[[#This Row],[Close Price]])-1</f>
        <v>4.5671378091872938E-2</v>
      </c>
      <c r="AE2" s="1">
        <f>(Table2[[#This Row],[Close Price]]/Table2[[#This Row],[Current Week Low]])-1</f>
        <v>3.4829509095895439E-2</v>
      </c>
      <c r="AF2" s="1">
        <f>(Table2[[#This Row],[Current Week High]]/Table2[[#This Row],[Close Price]])-1</f>
        <v>9.540636042402828E-2</v>
      </c>
      <c r="AG2" s="1">
        <f>(Table2[[#This Row],[Close Price]]/Table2[[#This Row],[Current Month Low]])-1</f>
        <v>6.3509958662157029E-2</v>
      </c>
      <c r="AH2" s="1">
        <f>(Table2[[#This Row],[Current Month High]]/Table2[[#This Row],[Close Price]])-1</f>
        <v>0.14558303886925783</v>
      </c>
      <c r="AI2">
        <v>22.614840989399202</v>
      </c>
      <c r="AJ2">
        <v>285.80825466071298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0.31</v>
      </c>
      <c r="AM2" t="s">
        <v>3142</v>
      </c>
      <c r="AN2">
        <v>-8.61</v>
      </c>
      <c r="AO2" t="s">
        <v>3143</v>
      </c>
      <c r="AP2">
        <v>0.25608563419768499</v>
      </c>
      <c r="AQ2">
        <f>(Table2[[#This Row],[Sharpe Ratio]]-AVERAGE(Table2[Sharpe Ratio]))/_xlfn.STDEV.P(Table2[Sharpe Ratio])</f>
        <v>2.3538265653184918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12.402590995152066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7.333333333333333</v>
      </c>
    </row>
    <row r="3" spans="1:48" x14ac:dyDescent="0.3">
      <c r="A3" t="s">
        <v>106</v>
      </c>
      <c r="B3" t="s">
        <v>107</v>
      </c>
      <c r="C3" t="s">
        <v>3109</v>
      </c>
      <c r="D3" t="s">
        <v>108</v>
      </c>
      <c r="E3">
        <v>261690.31697784501</v>
      </c>
      <c r="F3">
        <v>7361.45</v>
      </c>
      <c r="G3">
        <v>242.864551720566</v>
      </c>
      <c r="H3">
        <f>(Table2[[#This Row],[1Y Return vs Nifty]]-AVERAGE(Table2[1Y Return vs Nifty]))/_xlfn.STDEV.P(Table2[1Y Return vs Nifty])</f>
        <v>3.9174032778995191</v>
      </c>
      <c r="I3">
        <v>5.6548954521436601</v>
      </c>
      <c r="J3">
        <f>(Table2[[#This Row],[1M Return vs Nifty]]-AVERAGE(Table2[1M Return vs Nifty]))/_xlfn.STDEV.P(Table2[1M Return vs Nifty])</f>
        <v>0.74407565956706434</v>
      </c>
      <c r="K3">
        <v>63.144526831147402</v>
      </c>
      <c r="L3">
        <f>(Table2[[#This Row],[6M Return vs Nifty]]-AVERAGE(Table2[6M Return vs Nifty]))/_xlfn.STDEV.P(Table2[6M Return vs Nifty])</f>
        <v>2.2488623510638663</v>
      </c>
      <c r="M3">
        <v>-0.35914710858692001</v>
      </c>
      <c r="N3">
        <f>(Table2[[#This Row],[1W Return vs Nifty]]-AVERAGE(Table2[1W Return vs Nifty]))/_xlfn.STDEV.P(Table2[1W Return vs Nifty])</f>
        <v>0.31463420280613424</v>
      </c>
      <c r="O3">
        <v>7641.83</v>
      </c>
      <c r="P3">
        <v>7270.6834070816503</v>
      </c>
      <c r="Q3">
        <v>5465.9941177750898</v>
      </c>
      <c r="R3">
        <v>30.292847676846801</v>
      </c>
      <c r="S3" s="1">
        <f>(Table2[[#This Row],[Close Price]]-Table2[[#This Row],[20D EMA]])/Table2[[#This Row],[20D EMA]]</f>
        <v>-3.6690164528653493E-2</v>
      </c>
      <c r="T3" s="1">
        <f>(Table2[[#This Row],[Close Price]]-Table2[[#This Row],[50D EMA]])/Table2[[#This Row],[50D EMA]]</f>
        <v>1.2483914899931246E-2</v>
      </c>
      <c r="U3" s="1">
        <f>(Table2[[#This Row],[Close Price]]-Table2[[#This Row],[200D EMA]])/Table2[[#This Row],[200D EMA]]</f>
        <v>0.34677239700295315</v>
      </c>
      <c r="V3">
        <v>0.59808918403989697</v>
      </c>
      <c r="W3">
        <v>7064.05</v>
      </c>
      <c r="X3">
        <v>7511.2</v>
      </c>
      <c r="Y3">
        <v>7064.05</v>
      </c>
      <c r="Z3">
        <v>7850</v>
      </c>
      <c r="AA3">
        <v>7064.05</v>
      </c>
      <c r="AB3">
        <v>8345</v>
      </c>
      <c r="AC3" s="1">
        <f>(Table2[[#This Row],[Close Price]]/Table2[[#This Row],[Day Low]])-1</f>
        <v>4.210049475867228E-2</v>
      </c>
      <c r="AD3" s="1">
        <f>(Table2[[#This Row],[Day High]]/Table2[[#This Row],[Close Price]])-1</f>
        <v>2.0342459705628757E-2</v>
      </c>
      <c r="AE3" s="1">
        <f>(Table2[[#This Row],[Close Price]]/Table2[[#This Row],[Current Week Low]])-1</f>
        <v>4.210049475867228E-2</v>
      </c>
      <c r="AF3" s="1">
        <f>(Table2[[#This Row],[Current Week High]]/Table2[[#This Row],[Close Price]])-1</f>
        <v>6.6366001263338026E-2</v>
      </c>
      <c r="AG3" s="1">
        <f>(Table2[[#This Row],[Close Price]]/Table2[[#This Row],[Current Month Low]])-1</f>
        <v>4.210049475867228E-2</v>
      </c>
      <c r="AH3" s="1">
        <f>(Table2[[#This Row],[Current Month High]]/Table2[[#This Row],[Close Price]])-1</f>
        <v>0.13360818860414736</v>
      </c>
      <c r="AI3">
        <v>13.3608188604147</v>
      </c>
      <c r="AJ3">
        <v>278.480719794344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0.35</v>
      </c>
      <c r="AM3" t="s">
        <v>3142</v>
      </c>
      <c r="AN3">
        <v>-10.45</v>
      </c>
      <c r="AO3" t="s">
        <v>3143</v>
      </c>
      <c r="AP3">
        <v>0.28689124664056698</v>
      </c>
      <c r="AQ3">
        <f>(Table2[[#This Row],[Sharpe Ratio]]-AVERAGE(Table2[Sharpe Ratio]))/_xlfn.STDEV.P(Table2[Sharpe Ratio])</f>
        <v>2.7175365663736679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9.9425120577102533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23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9.6666666666666661</v>
      </c>
    </row>
    <row r="4" spans="1:48" x14ac:dyDescent="0.3">
      <c r="A4" t="s">
        <v>729</v>
      </c>
      <c r="B4" t="s">
        <v>730</v>
      </c>
      <c r="C4" t="s">
        <v>3110</v>
      </c>
      <c r="D4" t="s">
        <v>141</v>
      </c>
      <c r="E4">
        <v>22585.303143179899</v>
      </c>
      <c r="F4">
        <v>660.6</v>
      </c>
      <c r="G4">
        <v>158.04172429039201</v>
      </c>
      <c r="H4">
        <f>(Table2[[#This Row],[1Y Return vs Nifty]]-AVERAGE(Table2[1Y Return vs Nifty]))/_xlfn.STDEV.P(Table2[1Y Return vs Nifty])</f>
        <v>2.4214799654513808</v>
      </c>
      <c r="I4">
        <v>2.8743131562325801</v>
      </c>
      <c r="J4">
        <f>(Table2[[#This Row],[1M Return vs Nifty]]-AVERAGE(Table2[1M Return vs Nifty]))/_xlfn.STDEV.P(Table2[1M Return vs Nifty])</f>
        <v>0.41958872023030297</v>
      </c>
      <c r="K4">
        <v>76.671097886843398</v>
      </c>
      <c r="L4">
        <f>(Table2[[#This Row],[6M Return vs Nifty]]-AVERAGE(Table2[6M Return vs Nifty]))/_xlfn.STDEV.P(Table2[6M Return vs Nifty])</f>
        <v>2.7432522277678575</v>
      </c>
      <c r="M4">
        <v>-6.4365244526508096</v>
      </c>
      <c r="N4">
        <f>(Table2[[#This Row],[1W Return vs Nifty]]-AVERAGE(Table2[1W Return vs Nifty]))/_xlfn.STDEV.P(Table2[1W Return vs Nifty])</f>
        <v>-1.0111393846709866</v>
      </c>
      <c r="O4">
        <v>713.82</v>
      </c>
      <c r="P4">
        <v>668.31663104955203</v>
      </c>
      <c r="Q4">
        <v>491.72204705854301</v>
      </c>
      <c r="R4">
        <v>26.028116544280699</v>
      </c>
      <c r="S4" s="1">
        <f>(Table2[[#This Row],[Close Price]]-Table2[[#This Row],[20D EMA]])/Table2[[#This Row],[20D EMA]]</f>
        <v>-7.4556610910313556E-2</v>
      </c>
      <c r="T4" s="1">
        <f>(Table2[[#This Row],[Close Price]]-Table2[[#This Row],[50D EMA]])/Table2[[#This Row],[50D EMA]]</f>
        <v>-1.1546369925634636E-2</v>
      </c>
      <c r="U4" s="1">
        <f>(Table2[[#This Row],[Close Price]]-Table2[[#This Row],[200D EMA]])/Table2[[#This Row],[200D EMA]]</f>
        <v>0.34344189761609545</v>
      </c>
      <c r="V4">
        <v>0.552911739972337</v>
      </c>
      <c r="W4">
        <v>644</v>
      </c>
      <c r="X4">
        <v>695.45</v>
      </c>
      <c r="Y4">
        <v>644</v>
      </c>
      <c r="Z4">
        <v>776.35</v>
      </c>
      <c r="AA4">
        <v>644</v>
      </c>
      <c r="AB4">
        <v>796.25</v>
      </c>
      <c r="AC4" s="1">
        <f>(Table2[[#This Row],[Close Price]]/Table2[[#This Row],[Day Low]])-1</f>
        <v>2.5776397515528071E-2</v>
      </c>
      <c r="AD4" s="1">
        <f>(Table2[[#This Row],[Day High]]/Table2[[#This Row],[Close Price]])-1</f>
        <v>5.2755071147441823E-2</v>
      </c>
      <c r="AE4" s="1">
        <f>(Table2[[#This Row],[Close Price]]/Table2[[#This Row],[Current Week Low]])-1</f>
        <v>2.5776397515528071E-2</v>
      </c>
      <c r="AF4" s="1">
        <f>(Table2[[#This Row],[Current Week High]]/Table2[[#This Row],[Close Price]])-1</f>
        <v>0.17521949742658194</v>
      </c>
      <c r="AG4" s="1">
        <f>(Table2[[#This Row],[Close Price]]/Table2[[#This Row],[Current Month Low]])-1</f>
        <v>2.5776397515528071E-2</v>
      </c>
      <c r="AH4" s="1">
        <f>(Table2[[#This Row],[Current Month High]]/Table2[[#This Row],[Close Price]])-1</f>
        <v>0.20534362700575226</v>
      </c>
      <c r="AI4">
        <v>20.534362700575201</v>
      </c>
      <c r="AJ4">
        <v>200.272727272727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0.36</v>
      </c>
      <c r="AM4" t="s">
        <v>3142</v>
      </c>
      <c r="AN4">
        <v>-10.57</v>
      </c>
      <c r="AO4" t="s">
        <v>3143</v>
      </c>
      <c r="AP4">
        <v>0.25961563150123901</v>
      </c>
      <c r="AQ4">
        <f>(Table2[[#This Row],[Sharpe Ratio]]-AVERAGE(Table2[Sharpe Ratio]))/_xlfn.STDEV.P(Table2[Sharpe Ratio])</f>
        <v>2.3955038838714318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6.968685412649986</v>
      </c>
      <c r="AS4">
        <f>_xlfn.RANK.AVG(Table2[[#This Row],[1Y Return vs Nifty Z-Score]],Table2[1Y Return vs Nifty Z-Score])</f>
        <v>20</v>
      </c>
      <c r="AT4">
        <f>_xlfn.RANK.AVG(Table2[[#This Row],[6M Return vs Nifty Z-Score]],Table2[6M Return vs Nifty Z-Score])</f>
        <v>14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13</v>
      </c>
    </row>
    <row r="5" spans="1:48" x14ac:dyDescent="0.3">
      <c r="A5" t="s">
        <v>840</v>
      </c>
      <c r="B5" t="s">
        <v>841</v>
      </c>
      <c r="C5" t="s">
        <v>3101</v>
      </c>
      <c r="D5" t="s">
        <v>51</v>
      </c>
      <c r="E5">
        <v>17709.416533924999</v>
      </c>
      <c r="F5">
        <v>13803.25</v>
      </c>
      <c r="G5">
        <v>238.34421540817701</v>
      </c>
      <c r="H5">
        <f>(Table2[[#This Row],[1Y Return vs Nifty]]-AVERAGE(Table2[1Y Return vs Nifty]))/_xlfn.STDEV.P(Table2[1Y Return vs Nifty])</f>
        <v>3.8376832700351851</v>
      </c>
      <c r="I5">
        <v>10.8865202161657</v>
      </c>
      <c r="J5">
        <f>(Table2[[#This Row],[1M Return vs Nifty]]-AVERAGE(Table2[1M Return vs Nifty]))/_xlfn.STDEV.P(Table2[1M Return vs Nifty])</f>
        <v>1.3545930716689378</v>
      </c>
      <c r="K5">
        <v>87.491912176366199</v>
      </c>
      <c r="L5">
        <f>(Table2[[#This Row],[6M Return vs Nifty]]-AVERAGE(Table2[6M Return vs Nifty]))/_xlfn.STDEV.P(Table2[6M Return vs Nifty])</f>
        <v>3.138747953950527</v>
      </c>
      <c r="M5">
        <v>-7.7736856240997998</v>
      </c>
      <c r="N5">
        <f>(Table2[[#This Row],[1W Return vs Nifty]]-AVERAGE(Table2[1W Return vs Nifty]))/_xlfn.STDEV.P(Table2[1W Return vs Nifty])</f>
        <v>-1.3028397124511273</v>
      </c>
      <c r="O5">
        <v>13561.42</v>
      </c>
      <c r="P5">
        <v>12566.8590565753</v>
      </c>
      <c r="Q5">
        <v>9114.9876136058101</v>
      </c>
      <c r="R5">
        <v>50.789753087879802</v>
      </c>
      <c r="S5" s="1">
        <f>(Table2[[#This Row],[Close Price]]-Table2[[#This Row],[20D EMA]])/Table2[[#This Row],[20D EMA]]</f>
        <v>1.7832203412327021E-2</v>
      </c>
      <c r="T5" s="1">
        <f>(Table2[[#This Row],[Close Price]]-Table2[[#This Row],[50D EMA]])/Table2[[#This Row],[50D EMA]]</f>
        <v>9.8385040992226988E-2</v>
      </c>
      <c r="U5" s="1">
        <f>(Table2[[#This Row],[Close Price]]-Table2[[#This Row],[200D EMA]])/Table2[[#This Row],[200D EMA]]</f>
        <v>0.51434654495811805</v>
      </c>
      <c r="V5">
        <v>1.2826910901070201</v>
      </c>
      <c r="W5">
        <v>13450</v>
      </c>
      <c r="X5">
        <v>13979.95</v>
      </c>
      <c r="Y5">
        <v>13150</v>
      </c>
      <c r="Z5">
        <v>14470</v>
      </c>
      <c r="AA5">
        <v>11100</v>
      </c>
      <c r="AB5">
        <v>16524.95</v>
      </c>
      <c r="AC5" s="1">
        <f>(Table2[[#This Row],[Close Price]]/Table2[[#This Row],[Day Low]])-1</f>
        <v>2.6263940520446116E-2</v>
      </c>
      <c r="AD5" s="1">
        <f>(Table2[[#This Row],[Day High]]/Table2[[#This Row],[Close Price]])-1</f>
        <v>1.2801333019397676E-2</v>
      </c>
      <c r="AE5" s="1">
        <f>(Table2[[#This Row],[Close Price]]/Table2[[#This Row],[Current Week Low]])-1</f>
        <v>4.9676806083650105E-2</v>
      </c>
      <c r="AF5" s="1">
        <f>(Table2[[#This Row],[Current Week High]]/Table2[[#This Row],[Close Price]])-1</f>
        <v>4.830384148660638E-2</v>
      </c>
      <c r="AG5" s="1">
        <f>(Table2[[#This Row],[Close Price]]/Table2[[#This Row],[Current Month Low]])-1</f>
        <v>0.24353603603603613</v>
      </c>
      <c r="AH5" s="1">
        <f>(Table2[[#This Row],[Current Month High]]/Table2[[#This Row],[Close Price]])-1</f>
        <v>0.19717820078604675</v>
      </c>
      <c r="AI5">
        <v>19.7178200786046</v>
      </c>
      <c r="AJ5">
        <v>282.24502229237601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0.21</v>
      </c>
      <c r="AM5" t="s">
        <v>3142</v>
      </c>
      <c r="AN5">
        <v>16.920000000000002</v>
      </c>
      <c r="AO5" t="s">
        <v>3142</v>
      </c>
      <c r="AP5">
        <v>0.187963246366389</v>
      </c>
      <c r="AQ5">
        <f>(Table2[[#This Row],[Sharpe Ratio]]-AVERAGE(Table2[Sharpe Ratio]))/_xlfn.STDEV.P(Table2[Sharpe Ratio])</f>
        <v>1.5495317701430509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8.5777163533465739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10</v>
      </c>
      <c r="AU5">
        <f>_xlfn.RANK.AVG(Table2[[#This Row],[Sharpe Ratio Z-Score]],Table2[Sharpe Ratio Z-Score])</f>
        <v>41</v>
      </c>
      <c r="AV5">
        <f>(Table2[[#This Row],[Rank 1Y]]+Table2[[#This Row],[Rank 6M]]+Table2[[#This Row],[Rank Sharpe]])/3</f>
        <v>19</v>
      </c>
    </row>
    <row r="6" spans="1:48" x14ac:dyDescent="0.3">
      <c r="A6" t="s">
        <v>486</v>
      </c>
      <c r="B6" t="s">
        <v>487</v>
      </c>
      <c r="C6" t="s">
        <v>3108</v>
      </c>
      <c r="D6" t="s">
        <v>166</v>
      </c>
      <c r="E6">
        <v>43000.455087900002</v>
      </c>
      <c r="F6">
        <v>1679.4</v>
      </c>
      <c r="G6">
        <v>339.72186674099498</v>
      </c>
      <c r="H6">
        <f>(Table2[[#This Row],[1Y Return vs Nifty]]-AVERAGE(Table2[1Y Return vs Nifty]))/_xlfn.STDEV.P(Table2[1Y Return vs Nifty])</f>
        <v>5.6255651007232998</v>
      </c>
      <c r="I6">
        <v>17.657031318205199</v>
      </c>
      <c r="J6">
        <f>(Table2[[#This Row],[1M Return vs Nifty]]-AVERAGE(Table2[1M Return vs Nifty]))/_xlfn.STDEV.P(Table2[1M Return vs Nifty])</f>
        <v>2.1446946372572042</v>
      </c>
      <c r="K6">
        <v>44.012265455447299</v>
      </c>
      <c r="L6">
        <f>(Table2[[#This Row],[6M Return vs Nifty]]-AVERAGE(Table2[6M Return vs Nifty]))/_xlfn.STDEV.P(Table2[6M Return vs Nifty])</f>
        <v>1.5495871020998773</v>
      </c>
      <c r="M6">
        <v>-5.9946320051821997</v>
      </c>
      <c r="N6">
        <f>(Table2[[#This Row],[1W Return vs Nifty]]-AVERAGE(Table2[1W Return vs Nifty]))/_xlfn.STDEV.P(Table2[1W Return vs Nifty])</f>
        <v>-0.91474100389054425</v>
      </c>
      <c r="O6">
        <v>1743.71</v>
      </c>
      <c r="P6">
        <v>1696.7869898751001</v>
      </c>
      <c r="Q6">
        <v>1323.6827441109799</v>
      </c>
      <c r="R6">
        <v>34.831223047648798</v>
      </c>
      <c r="S6" s="1">
        <f>(Table2[[#This Row],[Close Price]]-Table2[[#This Row],[20D EMA]])/Table2[[#This Row],[20D EMA]]</f>
        <v>-3.6881132757167159E-2</v>
      </c>
      <c r="T6" s="1">
        <f>(Table2[[#This Row],[Close Price]]-Table2[[#This Row],[50D EMA]])/Table2[[#This Row],[50D EMA]]</f>
        <v>-1.024700800916668E-2</v>
      </c>
      <c r="U6" s="1">
        <f>(Table2[[#This Row],[Close Price]]-Table2[[#This Row],[200D EMA]])/Table2[[#This Row],[200D EMA]]</f>
        <v>0.26873301587679849</v>
      </c>
      <c r="V6">
        <v>1.3286859955236601</v>
      </c>
      <c r="W6">
        <v>1645.1</v>
      </c>
      <c r="X6">
        <v>1700</v>
      </c>
      <c r="Y6">
        <v>1645.1</v>
      </c>
      <c r="Z6">
        <v>1829.65</v>
      </c>
      <c r="AA6">
        <v>1577.9</v>
      </c>
      <c r="AB6">
        <v>1969</v>
      </c>
      <c r="AC6" s="1">
        <f>(Table2[[#This Row],[Close Price]]/Table2[[#This Row],[Day Low]])-1</f>
        <v>2.0849796364962758E-2</v>
      </c>
      <c r="AD6" s="1">
        <f>(Table2[[#This Row],[Day High]]/Table2[[#This Row],[Close Price]])-1</f>
        <v>1.2266285578182545E-2</v>
      </c>
      <c r="AE6" s="1">
        <f>(Table2[[#This Row],[Close Price]]/Table2[[#This Row],[Current Week Low]])-1</f>
        <v>2.0849796364962758E-2</v>
      </c>
      <c r="AF6" s="1">
        <f>(Table2[[#This Row],[Current Week High]]/Table2[[#This Row],[Close Price]])-1</f>
        <v>8.9466476122424643E-2</v>
      </c>
      <c r="AG6" s="1">
        <f>(Table2[[#This Row],[Close Price]]/Table2[[#This Row],[Current Month Low]])-1</f>
        <v>6.4326002915267022E-2</v>
      </c>
      <c r="AH6" s="1">
        <f>(Table2[[#This Row],[Current Month High]]/Table2[[#This Row],[Close Price]])-1</f>
        <v>0.17244253900202455</v>
      </c>
      <c r="AI6">
        <v>17.244253900202398</v>
      </c>
      <c r="AJ6">
        <v>381.20343839541499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0.01</v>
      </c>
      <c r="AM6" t="s">
        <v>3142</v>
      </c>
      <c r="AN6">
        <v>-3.96</v>
      </c>
      <c r="AO6" t="s">
        <v>3143</v>
      </c>
      <c r="AP6">
        <v>0.23795622595964</v>
      </c>
      <c r="AQ6">
        <f>(Table2[[#This Row],[Sharpe Ratio]]-AVERAGE(Table2[Sharpe Ratio]))/_xlfn.STDEV.P(Table2[Sharpe Ratio])</f>
        <v>2.1397796249560823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10.54488546114592</v>
      </c>
      <c r="AS6">
        <f>_xlfn.RANK.AVG(Table2[[#This Row],[1Y Return vs Nifty Z-Score]],Table2[1Y Return vs Nifty Z-Score])</f>
        <v>2</v>
      </c>
      <c r="AT6">
        <f>_xlfn.RANK.AVG(Table2[[#This Row],[6M Return vs Nifty Z-Score]],Table2[6M Return vs Nifty Z-Score])</f>
        <v>51</v>
      </c>
      <c r="AU6">
        <f>_xlfn.RANK.AVG(Table2[[#This Row],[Sharpe Ratio Z-Score]],Table2[Sharpe Ratio Z-Score])</f>
        <v>11</v>
      </c>
      <c r="AV6">
        <f>(Table2[[#This Row],[Rank 1Y]]+Table2[[#This Row],[Rank 6M]]+Table2[[#This Row],[Rank Sharpe]])/3</f>
        <v>21.333333333333332</v>
      </c>
    </row>
    <row r="7" spans="1:48" x14ac:dyDescent="0.3">
      <c r="A7" t="s">
        <v>929</v>
      </c>
      <c r="B7" t="s">
        <v>930</v>
      </c>
      <c r="C7" t="s">
        <v>3108</v>
      </c>
      <c r="D7" t="s">
        <v>133</v>
      </c>
      <c r="E7">
        <v>15258.670061839999</v>
      </c>
      <c r="F7">
        <v>1697.9</v>
      </c>
      <c r="G7">
        <v>125.684002397787</v>
      </c>
      <c r="H7">
        <f>(Table2[[#This Row],[1Y Return vs Nifty]]-AVERAGE(Table2[1Y Return vs Nifty]))/_xlfn.STDEV.P(Table2[1Y Return vs Nifty])</f>
        <v>1.8508237873522959</v>
      </c>
      <c r="I7">
        <v>9.5030663449801498</v>
      </c>
      <c r="J7">
        <f>(Table2[[#This Row],[1M Return vs Nifty]]-AVERAGE(Table2[1M Return vs Nifty]))/_xlfn.STDEV.P(Table2[1M Return vs Nifty])</f>
        <v>1.1931474949511651</v>
      </c>
      <c r="K7">
        <v>58.756302588051199</v>
      </c>
      <c r="L7">
        <f>(Table2[[#This Row],[6M Return vs Nifty]]-AVERAGE(Table2[6M Return vs Nifty]))/_xlfn.STDEV.P(Table2[6M Return vs Nifty])</f>
        <v>2.088474797295742</v>
      </c>
      <c r="M7">
        <v>-4.4137912059989599</v>
      </c>
      <c r="N7">
        <f>(Table2[[#This Row],[1W Return vs Nifty]]-AVERAGE(Table2[1W Return vs Nifty]))/_xlfn.STDEV.P(Table2[1W Return vs Nifty])</f>
        <v>-0.56988221712942888</v>
      </c>
      <c r="O7">
        <v>1787.48</v>
      </c>
      <c r="P7">
        <v>1712.17391755686</v>
      </c>
      <c r="Q7">
        <v>1310.5213745962201</v>
      </c>
      <c r="R7">
        <v>33.022072940795503</v>
      </c>
      <c r="S7" s="1">
        <f>(Table2[[#This Row],[Close Price]]-Table2[[#This Row],[20D EMA]])/Table2[[#This Row],[20D EMA]]</f>
        <v>-5.0115246044710945E-2</v>
      </c>
      <c r="T7" s="1">
        <f>(Table2[[#This Row],[Close Price]]-Table2[[#This Row],[50D EMA]])/Table2[[#This Row],[50D EMA]]</f>
        <v>-8.3367217608522615E-3</v>
      </c>
      <c r="U7" s="1">
        <f>(Table2[[#This Row],[Close Price]]-Table2[[#This Row],[200D EMA]])/Table2[[#This Row],[200D EMA]]</f>
        <v>0.29559123026370615</v>
      </c>
      <c r="V7">
        <v>0.76056700629340701</v>
      </c>
      <c r="W7">
        <v>1655</v>
      </c>
      <c r="X7">
        <v>1750</v>
      </c>
      <c r="Y7">
        <v>1655</v>
      </c>
      <c r="Z7">
        <v>1918.8</v>
      </c>
      <c r="AA7">
        <v>1583.5</v>
      </c>
      <c r="AB7">
        <v>1997.7</v>
      </c>
      <c r="AC7" s="1">
        <f>(Table2[[#This Row],[Close Price]]/Table2[[#This Row],[Day Low]])-1</f>
        <v>2.5921450151057401E-2</v>
      </c>
      <c r="AD7" s="1">
        <f>(Table2[[#This Row],[Day High]]/Table2[[#This Row],[Close Price]])-1</f>
        <v>3.0684963778785601E-2</v>
      </c>
      <c r="AE7" s="1">
        <f>(Table2[[#This Row],[Close Price]]/Table2[[#This Row],[Current Week Low]])-1</f>
        <v>2.5921450151057401E-2</v>
      </c>
      <c r="AF7" s="1">
        <f>(Table2[[#This Row],[Current Week High]]/Table2[[#This Row],[Close Price]])-1</f>
        <v>0.13010189057070498</v>
      </c>
      <c r="AG7" s="1">
        <f>(Table2[[#This Row],[Close Price]]/Table2[[#This Row],[Current Month Low]])-1</f>
        <v>7.2245026839280024E-2</v>
      </c>
      <c r="AH7" s="1">
        <f>(Table2[[#This Row],[Current Month High]]/Table2[[#This Row],[Close Price]])-1</f>
        <v>0.176571058366217</v>
      </c>
      <c r="AI7">
        <v>17.6571058366217</v>
      </c>
      <c r="AJ7">
        <v>161.21538461538401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-0.04</v>
      </c>
      <c r="AM7" t="s">
        <v>3143</v>
      </c>
      <c r="AN7">
        <v>-3.53</v>
      </c>
      <c r="AO7" t="s">
        <v>3143</v>
      </c>
      <c r="AP7">
        <v>0.202246893640429</v>
      </c>
      <c r="AQ7">
        <f>(Table2[[#This Row],[Sharpe Ratio]]-AVERAGE(Table2[Sharpe Ratio]))/_xlfn.STDEV.P(Table2[Sharpe Ratio])</f>
        <v>1.7181732920327819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6.2807371545025559</v>
      </c>
      <c r="AS7">
        <f>_xlfn.RANK.AVG(Table2[[#This Row],[1Y Return vs Nifty Z-Score]],Table2[1Y Return vs Nifty Z-Score])</f>
        <v>42</v>
      </c>
      <c r="AT7">
        <f>_xlfn.RANK.AVG(Table2[[#This Row],[6M Return vs Nifty Z-Score]],Table2[6M Return vs Nifty Z-Score])</f>
        <v>25</v>
      </c>
      <c r="AU7">
        <f>_xlfn.RANK.AVG(Table2[[#This Row],[Sharpe Ratio Z-Score]],Table2[Sharpe Ratio Z-Score])</f>
        <v>24</v>
      </c>
      <c r="AV7">
        <f>(Table2[[#This Row],[Rank 1Y]]+Table2[[#This Row],[Rank 6M]]+Table2[[#This Row],[Rank Sharpe]])/3</f>
        <v>30.333333333333332</v>
      </c>
    </row>
    <row r="8" spans="1:48" x14ac:dyDescent="0.3">
      <c r="A8" t="s">
        <v>1171</v>
      </c>
      <c r="B8" t="s">
        <v>1172</v>
      </c>
      <c r="C8" t="s">
        <v>3115</v>
      </c>
      <c r="D8" t="s">
        <v>1173</v>
      </c>
      <c r="E8">
        <v>9816.1371555200003</v>
      </c>
      <c r="F8">
        <v>1578.4</v>
      </c>
      <c r="G8">
        <v>218.739695393338</v>
      </c>
      <c r="H8">
        <f>(Table2[[#This Row],[1Y Return vs Nifty]]-AVERAGE(Table2[1Y Return vs Nifty]))/_xlfn.STDEV.P(Table2[1Y Return vs Nifty])</f>
        <v>3.491940745197804</v>
      </c>
      <c r="I8">
        <v>21.3473941824201</v>
      </c>
      <c r="J8">
        <f>(Table2[[#This Row],[1M Return vs Nifty]]-AVERAGE(Table2[1M Return vs Nifty]))/_xlfn.STDEV.P(Table2[1M Return vs Nifty])</f>
        <v>2.5753506738046772</v>
      </c>
      <c r="K8">
        <v>50.6889715585747</v>
      </c>
      <c r="L8">
        <f>(Table2[[#This Row],[6M Return vs Nifty]]-AVERAGE(Table2[6M Return vs Nifty]))/_xlfn.STDEV.P(Table2[6M Return vs Nifty])</f>
        <v>1.7936176027731388</v>
      </c>
      <c r="M8">
        <v>-0.72355565387846699</v>
      </c>
      <c r="N8">
        <f>(Table2[[#This Row],[1W Return vs Nifty]]-AVERAGE(Table2[1W Return vs Nifty]))/_xlfn.STDEV.P(Table2[1W Return vs Nifty])</f>
        <v>0.23513885521670308</v>
      </c>
      <c r="O8">
        <v>1614.02</v>
      </c>
      <c r="P8">
        <v>1494.3634176401299</v>
      </c>
      <c r="Q8">
        <v>1136.39648629011</v>
      </c>
      <c r="R8">
        <v>42.848945808241702</v>
      </c>
      <c r="S8" s="1">
        <f>(Table2[[#This Row],[Close Price]]-Table2[[#This Row],[20D EMA]])/Table2[[#This Row],[20D EMA]]</f>
        <v>-2.2069119341767692E-2</v>
      </c>
      <c r="T8" s="1">
        <f>(Table2[[#This Row],[Close Price]]-Table2[[#This Row],[50D EMA]])/Table2[[#This Row],[50D EMA]]</f>
        <v>5.6235706366915182E-2</v>
      </c>
      <c r="U8" s="1">
        <f>(Table2[[#This Row],[Close Price]]-Table2[[#This Row],[200D EMA]])/Table2[[#This Row],[200D EMA]]</f>
        <v>0.38895184826983986</v>
      </c>
      <c r="V8">
        <v>1.46783394426544</v>
      </c>
      <c r="W8">
        <v>1555.55</v>
      </c>
      <c r="X8">
        <v>1748.4</v>
      </c>
      <c r="Y8">
        <v>1552.3</v>
      </c>
      <c r="Z8">
        <v>1892.3</v>
      </c>
      <c r="AA8">
        <v>1405.05</v>
      </c>
      <c r="AB8">
        <v>1905.65</v>
      </c>
      <c r="AC8" s="1">
        <f>(Table2[[#This Row],[Close Price]]/Table2[[#This Row],[Day Low]])-1</f>
        <v>1.4689338176207878E-2</v>
      </c>
      <c r="AD8" s="1">
        <f>(Table2[[#This Row],[Day High]]/Table2[[#This Row],[Close Price]])-1</f>
        <v>0.10770400405473901</v>
      </c>
      <c r="AE8" s="1">
        <f>(Table2[[#This Row],[Close Price]]/Table2[[#This Row],[Current Week Low]])-1</f>
        <v>1.6813760226760399E-2</v>
      </c>
      <c r="AF8" s="1">
        <f>(Table2[[#This Row],[Current Week High]]/Table2[[#This Row],[Close Price]])-1</f>
        <v>0.1988722757222503</v>
      </c>
      <c r="AG8" s="1">
        <f>(Table2[[#This Row],[Close Price]]/Table2[[#This Row],[Current Month Low]])-1</f>
        <v>0.12337639229920661</v>
      </c>
      <c r="AH8" s="1">
        <f>(Table2[[#This Row],[Current Month High]]/Table2[[#This Row],[Close Price]])-1</f>
        <v>0.20733020780537248</v>
      </c>
      <c r="AI8">
        <v>20.733020780537199</v>
      </c>
      <c r="AJ8">
        <v>258.68651289626098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</v>
      </c>
      <c r="AM8">
        <v>0</v>
      </c>
      <c r="AN8">
        <v>7.42</v>
      </c>
      <c r="AO8" t="s">
        <v>3142</v>
      </c>
      <c r="AP8">
        <v>0.185755453199652</v>
      </c>
      <c r="AQ8">
        <f>(Table2[[#This Row],[Sharpe Ratio]]-AVERAGE(Table2[Sharpe Ratio]))/_xlfn.STDEV.P(Table2[Sharpe Ratio])</f>
        <v>1.5234652065747274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9.6195130835670515</v>
      </c>
      <c r="AS8">
        <f>_xlfn.RANK.AVG(Table2[[#This Row],[1Y Return vs Nifty Z-Score]],Table2[1Y Return vs Nifty Z-Score])</f>
        <v>8</v>
      </c>
      <c r="AT8">
        <f>_xlfn.RANK.AVG(Table2[[#This Row],[6M Return vs Nifty Z-Score]],Table2[6M Return vs Nifty Z-Score])</f>
        <v>39</v>
      </c>
      <c r="AU8">
        <f>_xlfn.RANK.AVG(Table2[[#This Row],[Sharpe Ratio Z-Score]],Table2[Sharpe Ratio Z-Score])</f>
        <v>44</v>
      </c>
      <c r="AV8">
        <f>(Table2[[#This Row],[Rank 1Y]]+Table2[[#This Row],[Rank 6M]]+Table2[[#This Row],[Rank Sharpe]])/3</f>
        <v>30.333333333333332</v>
      </c>
    </row>
    <row r="9" spans="1:48" x14ac:dyDescent="0.3">
      <c r="A9" t="s">
        <v>862</v>
      </c>
      <c r="B9" t="s">
        <v>863</v>
      </c>
      <c r="C9" t="s">
        <v>3100</v>
      </c>
      <c r="D9" t="s">
        <v>48</v>
      </c>
      <c r="E9">
        <v>17103.015352440001</v>
      </c>
      <c r="F9">
        <v>1470.6</v>
      </c>
      <c r="G9">
        <v>165.563074445246</v>
      </c>
      <c r="H9">
        <f>(Table2[[#This Row],[1Y Return vs Nifty]]-AVERAGE(Table2[1Y Return vs Nifty]))/_xlfn.STDEV.P(Table2[1Y Return vs Nifty])</f>
        <v>2.554125426332694</v>
      </c>
      <c r="I9">
        <v>4.9506967274586398</v>
      </c>
      <c r="J9">
        <f>(Table2[[#This Row],[1M Return vs Nifty]]-AVERAGE(Table2[1M Return vs Nifty]))/_xlfn.STDEV.P(Table2[1M Return vs Nifty])</f>
        <v>0.66189744488378988</v>
      </c>
      <c r="K9">
        <v>44.7548593304668</v>
      </c>
      <c r="L9">
        <f>(Table2[[#This Row],[6M Return vs Nifty]]-AVERAGE(Table2[6M Return vs Nifty]))/_xlfn.STDEV.P(Table2[6M Return vs Nifty])</f>
        <v>1.5767285626223082</v>
      </c>
      <c r="M9">
        <v>-9.7641819640045497</v>
      </c>
      <c r="N9">
        <f>(Table2[[#This Row],[1W Return vs Nifty]]-AVERAGE(Table2[1W Return vs Nifty]))/_xlfn.STDEV.P(Table2[1W Return vs Nifty])</f>
        <v>-1.7370644320981976</v>
      </c>
      <c r="O9">
        <v>1625.14</v>
      </c>
      <c r="P9">
        <v>1609.70672246243</v>
      </c>
      <c r="Q9">
        <v>1289.4483466203801</v>
      </c>
      <c r="R9">
        <v>22.546347656519199</v>
      </c>
      <c r="S9" s="1">
        <f>(Table2[[#This Row],[Close Price]]-Table2[[#This Row],[20D EMA]])/Table2[[#This Row],[20D EMA]]</f>
        <v>-9.5093345804053916E-2</v>
      </c>
      <c r="T9" s="1">
        <f>(Table2[[#This Row],[Close Price]]-Table2[[#This Row],[50D EMA]])/Table2[[#This Row],[50D EMA]]</f>
        <v>-8.6417432766655283E-2</v>
      </c>
      <c r="U9" s="1">
        <f>(Table2[[#This Row],[Close Price]]-Table2[[#This Row],[200D EMA]])/Table2[[#This Row],[200D EMA]]</f>
        <v>0.14048771620392153</v>
      </c>
      <c r="V9">
        <v>1.00887250751119</v>
      </c>
      <c r="W9">
        <v>1450.15</v>
      </c>
      <c r="X9">
        <v>1546.95</v>
      </c>
      <c r="Y9">
        <v>1450.15</v>
      </c>
      <c r="Z9">
        <v>1779</v>
      </c>
      <c r="AA9">
        <v>1450.15</v>
      </c>
      <c r="AB9">
        <v>1822</v>
      </c>
      <c r="AC9" s="1">
        <f>(Table2[[#This Row],[Close Price]]/Table2[[#This Row],[Day Low]])-1</f>
        <v>1.4101989449367247E-2</v>
      </c>
      <c r="AD9" s="1">
        <f>(Table2[[#This Row],[Day High]]/Table2[[#This Row],[Close Price]])-1</f>
        <v>5.1917584659322724E-2</v>
      </c>
      <c r="AE9" s="1">
        <f>(Table2[[#This Row],[Close Price]]/Table2[[#This Row],[Current Week Low]])-1</f>
        <v>1.4101989449367247E-2</v>
      </c>
      <c r="AF9" s="1">
        <f>(Table2[[#This Row],[Current Week High]]/Table2[[#This Row],[Close Price]])-1</f>
        <v>0.20971032231742148</v>
      </c>
      <c r="AG9" s="1">
        <f>(Table2[[#This Row],[Close Price]]/Table2[[#This Row],[Current Month Low]])-1</f>
        <v>1.4101989449367247E-2</v>
      </c>
      <c r="AH9" s="1">
        <f>(Table2[[#This Row],[Current Month High]]/Table2[[#This Row],[Close Price]])-1</f>
        <v>0.23895008839929299</v>
      </c>
      <c r="AI9">
        <v>23.8950088399293</v>
      </c>
      <c r="AJ9">
        <v>206.37499999999901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-0.06</v>
      </c>
      <c r="AM9" t="s">
        <v>3143</v>
      </c>
      <c r="AN9">
        <v>-11.79</v>
      </c>
      <c r="AO9" t="s">
        <v>3143</v>
      </c>
      <c r="AP9">
        <v>0.189405294403584</v>
      </c>
      <c r="AQ9">
        <f>(Table2[[#This Row],[Sharpe Ratio]]-AVERAGE(Table2[Sharpe Ratio]))/_xlfn.STDEV.P(Table2[Sharpe Ratio])</f>
        <v>1.566557475900477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4.6222444776410718</v>
      </c>
      <c r="AS9">
        <f>_xlfn.RANK.AVG(Table2[[#This Row],[1Y Return vs Nifty Z-Score]],Table2[1Y Return vs Nifty Z-Score])</f>
        <v>17</v>
      </c>
      <c r="AT9">
        <f>_xlfn.RANK.AVG(Table2[[#This Row],[6M Return vs Nifty Z-Score]],Table2[6M Return vs Nifty Z-Score])</f>
        <v>49</v>
      </c>
      <c r="AU9">
        <f>_xlfn.RANK.AVG(Table2[[#This Row],[Sharpe Ratio Z-Score]],Table2[Sharpe Ratio Z-Score])</f>
        <v>38</v>
      </c>
      <c r="AV9">
        <f>(Table2[[#This Row],[Rank 1Y]]+Table2[[#This Row],[Rank 6M]]+Table2[[#This Row],[Rank Sharpe]])/3</f>
        <v>34.666666666666664</v>
      </c>
    </row>
    <row r="10" spans="1:48" x14ac:dyDescent="0.3">
      <c r="A10" t="s">
        <v>318</v>
      </c>
      <c r="B10" t="s">
        <v>319</v>
      </c>
      <c r="C10" t="s">
        <v>3108</v>
      </c>
      <c r="D10" t="s">
        <v>320</v>
      </c>
      <c r="E10">
        <v>81932.528699999995</v>
      </c>
      <c r="F10">
        <v>4062.3</v>
      </c>
      <c r="G10">
        <v>92.525709148393702</v>
      </c>
      <c r="H10">
        <f>(Table2[[#This Row],[1Y Return vs Nifty]]-AVERAGE(Table2[1Y Return vs Nifty]))/_xlfn.STDEV.P(Table2[1Y Return vs Nifty])</f>
        <v>1.2660488467433937</v>
      </c>
      <c r="I10">
        <v>6.0378805807654796</v>
      </c>
      <c r="J10">
        <f>(Table2[[#This Row],[1M Return vs Nifty]]-AVERAGE(Table2[1M Return vs Nifty]))/_xlfn.STDEV.P(Table2[1M Return vs Nifty])</f>
        <v>0.78876905791773999</v>
      </c>
      <c r="K10">
        <v>58.277951040413598</v>
      </c>
      <c r="L10">
        <f>(Table2[[#This Row],[6M Return vs Nifty]]-AVERAGE(Table2[6M Return vs Nifty]))/_xlfn.STDEV.P(Table2[6M Return vs Nifty])</f>
        <v>2.0709912708584834</v>
      </c>
      <c r="M10">
        <v>0.38436446202361102</v>
      </c>
      <c r="N10">
        <f>(Table2[[#This Row],[1W Return vs Nifty]]-AVERAGE(Table2[1W Return vs Nifty]))/_xlfn.STDEV.P(Table2[1W Return vs Nifty])</f>
        <v>0.47683048361826569</v>
      </c>
      <c r="O10">
        <v>4266.26</v>
      </c>
      <c r="P10">
        <v>4314.20719446771</v>
      </c>
      <c r="Q10">
        <v>3577.10067431589</v>
      </c>
      <c r="R10">
        <v>39.386370711765899</v>
      </c>
      <c r="S10" s="1">
        <f>(Table2[[#This Row],[Close Price]]-Table2[[#This Row],[20D EMA]])/Table2[[#This Row],[20D EMA]]</f>
        <v>-4.7807681669659145E-2</v>
      </c>
      <c r="T10" s="1">
        <f>(Table2[[#This Row],[Close Price]]-Table2[[#This Row],[50D EMA]])/Table2[[#This Row],[50D EMA]]</f>
        <v>-5.8390147508617818E-2</v>
      </c>
      <c r="U10" s="1">
        <f>(Table2[[#This Row],[Close Price]]-Table2[[#This Row],[200D EMA]])/Table2[[#This Row],[200D EMA]]</f>
        <v>0.1356403886443322</v>
      </c>
      <c r="V10">
        <v>1.3906290765015501</v>
      </c>
      <c r="W10">
        <v>4005</v>
      </c>
      <c r="X10">
        <v>4239.2</v>
      </c>
      <c r="Y10">
        <v>4005</v>
      </c>
      <c r="Z10">
        <v>4850</v>
      </c>
      <c r="AA10">
        <v>3852.55</v>
      </c>
      <c r="AB10">
        <v>4850</v>
      </c>
      <c r="AC10" s="1">
        <f>(Table2[[#This Row],[Close Price]]/Table2[[#This Row],[Day Low]])-1</f>
        <v>1.43071161048689E-2</v>
      </c>
      <c r="AD10" s="1">
        <f>(Table2[[#This Row],[Day High]]/Table2[[#This Row],[Close Price]])-1</f>
        <v>4.3546759225069342E-2</v>
      </c>
      <c r="AE10" s="1">
        <f>(Table2[[#This Row],[Close Price]]/Table2[[#This Row],[Current Week Low]])-1</f>
        <v>1.43071161048689E-2</v>
      </c>
      <c r="AF10" s="1">
        <f>(Table2[[#This Row],[Current Week High]]/Table2[[#This Row],[Close Price]])-1</f>
        <v>0.19390493070428083</v>
      </c>
      <c r="AG10" s="1">
        <f>(Table2[[#This Row],[Close Price]]/Table2[[#This Row],[Current Month Low]])-1</f>
        <v>5.4444458864907563E-2</v>
      </c>
      <c r="AH10" s="1">
        <f>(Table2[[#This Row],[Current Month High]]/Table2[[#This Row],[Close Price]])-1</f>
        <v>0.19390493070428083</v>
      </c>
      <c r="AI10">
        <v>44.253255544888297</v>
      </c>
      <c r="AJ10">
        <v>133.197474167623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-0.11</v>
      </c>
      <c r="AM10" t="s">
        <v>3143</v>
      </c>
      <c r="AN10">
        <v>-0.6</v>
      </c>
      <c r="AO10" t="s">
        <v>3143</v>
      </c>
      <c r="AP10">
        <v>0.250173072578251</v>
      </c>
      <c r="AQ10">
        <f>(Table2[[#This Row],[Sharpe Ratio]]-AVERAGE(Table2[Sharpe Ratio]))/_xlfn.STDEV.P(Table2[Sharpe Ratio])</f>
        <v>2.2840192275539728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73</v>
      </c>
      <c r="AT10">
        <f>_xlfn.RANK.AVG(Table2[[#This Row],[6M Return vs Nifty Z-Score]],Table2[6M Return vs Nifty Z-Score])</f>
        <v>26</v>
      </c>
      <c r="AU10">
        <f>_xlfn.RANK.AVG(Table2[[#This Row],[Sharpe Ratio Z-Score]],Table2[Sharpe Ratio Z-Score])</f>
        <v>7</v>
      </c>
      <c r="AV10">
        <f>(Table2[[#This Row],[Rank 1Y]]+Table2[[#This Row],[Rank 6M]]+Table2[[#This Row],[Rank Sharpe]])/3</f>
        <v>35.333333333333336</v>
      </c>
    </row>
    <row r="11" spans="1:48" x14ac:dyDescent="0.3">
      <c r="A11" t="s">
        <v>347</v>
      </c>
      <c r="B11" t="s">
        <v>348</v>
      </c>
      <c r="C11" t="s">
        <v>3106</v>
      </c>
      <c r="D11" t="s">
        <v>83</v>
      </c>
      <c r="E11">
        <v>69267.872852130007</v>
      </c>
      <c r="F11">
        <v>671.7</v>
      </c>
      <c r="G11">
        <v>102.209430046619</v>
      </c>
      <c r="H11">
        <f>(Table2[[#This Row],[1Y Return vs Nifty]]-AVERAGE(Table2[1Y Return vs Nifty]))/_xlfn.STDEV.P(Table2[1Y Return vs Nifty])</f>
        <v>1.4368295703029967</v>
      </c>
      <c r="I11">
        <v>-3.0876792299438902</v>
      </c>
      <c r="J11">
        <f>(Table2[[#This Row],[1M Return vs Nifty]]-AVERAGE(Table2[1M Return vs Nifty]))/_xlfn.STDEV.P(Table2[1M Return vs Nifty])</f>
        <v>-0.27616075087304892</v>
      </c>
      <c r="K11">
        <v>53.635457666306699</v>
      </c>
      <c r="L11">
        <f>(Table2[[#This Row],[6M Return vs Nifty]]-AVERAGE(Table2[6M Return vs Nifty]))/_xlfn.STDEV.P(Table2[6M Return vs Nifty])</f>
        <v>1.9013102986909434</v>
      </c>
      <c r="M11">
        <v>-1.2044994917473599</v>
      </c>
      <c r="N11">
        <f>(Table2[[#This Row],[1W Return vs Nifty]]-AVERAGE(Table2[1W Return vs Nifty]))/_xlfn.STDEV.P(Table2[1W Return vs Nifty])</f>
        <v>0.13022145397465934</v>
      </c>
      <c r="O11">
        <v>707.76</v>
      </c>
      <c r="P11">
        <v>673.981649021051</v>
      </c>
      <c r="Q11">
        <v>513.16372666410905</v>
      </c>
      <c r="R11">
        <v>31.774738922082499</v>
      </c>
      <c r="S11" s="1">
        <f>(Table2[[#This Row],[Close Price]]-Table2[[#This Row],[20D EMA]])/Table2[[#This Row],[20D EMA]]</f>
        <v>-5.0949474398100977E-2</v>
      </c>
      <c r="T11" s="1">
        <f>(Table2[[#This Row],[Close Price]]-Table2[[#This Row],[50D EMA]])/Table2[[#This Row],[50D EMA]]</f>
        <v>-3.3853281085101002E-3</v>
      </c>
      <c r="U11" s="1">
        <f>(Table2[[#This Row],[Close Price]]-Table2[[#This Row],[200D EMA]])/Table2[[#This Row],[200D EMA]]</f>
        <v>0.30893897034865991</v>
      </c>
      <c r="V11">
        <v>0.87682995898181304</v>
      </c>
      <c r="W11">
        <v>665.25</v>
      </c>
      <c r="X11">
        <v>701.5</v>
      </c>
      <c r="Y11">
        <v>658.85</v>
      </c>
      <c r="Z11">
        <v>728.05</v>
      </c>
      <c r="AA11">
        <v>658.85</v>
      </c>
      <c r="AB11">
        <v>773</v>
      </c>
      <c r="AC11" s="1">
        <f>(Table2[[#This Row],[Close Price]]/Table2[[#This Row],[Day Low]])-1</f>
        <v>9.6956031567081435E-3</v>
      </c>
      <c r="AD11" s="1">
        <f>(Table2[[#This Row],[Day High]]/Table2[[#This Row],[Close Price]])-1</f>
        <v>4.4365043918415781E-2</v>
      </c>
      <c r="AE11" s="1">
        <f>(Table2[[#This Row],[Close Price]]/Table2[[#This Row],[Current Week Low]])-1</f>
        <v>1.9503680655688083E-2</v>
      </c>
      <c r="AF11" s="1">
        <f>(Table2[[#This Row],[Current Week High]]/Table2[[#This Row],[Close Price]])-1</f>
        <v>8.3891618281970892E-2</v>
      </c>
      <c r="AG11" s="1">
        <f>(Table2[[#This Row],[Close Price]]/Table2[[#This Row],[Current Month Low]])-1</f>
        <v>1.9503680655688083E-2</v>
      </c>
      <c r="AH11" s="1">
        <f>(Table2[[#This Row],[Current Month High]]/Table2[[#This Row],[Close Price]])-1</f>
        <v>0.15081137412535339</v>
      </c>
      <c r="AI11">
        <v>17.0537442310555</v>
      </c>
      <c r="AJ11">
        <v>141.53182308522099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0.25</v>
      </c>
      <c r="AM11" t="s">
        <v>3142</v>
      </c>
      <c r="AN11">
        <v>-6.91</v>
      </c>
      <c r="AO11" t="s">
        <v>3143</v>
      </c>
      <c r="AP11">
        <v>0.23706154072376201</v>
      </c>
      <c r="AQ11">
        <f>(Table2[[#This Row],[Sharpe Ratio]]-AVERAGE(Table2[Sharpe Ratio]))/_xlfn.STDEV.P(Table2[Sharpe Ratio])</f>
        <v>2.1292164209721141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5.3214169930676647</v>
      </c>
      <c r="AS11">
        <f>_xlfn.RANK.AVG(Table2[[#This Row],[1Y Return vs Nifty Z-Score]],Table2[1Y Return vs Nifty Z-Score])</f>
        <v>58</v>
      </c>
      <c r="AT11">
        <f>_xlfn.RANK.AVG(Table2[[#This Row],[6M Return vs Nifty Z-Score]],Table2[6M Return vs Nifty Z-Score])</f>
        <v>36</v>
      </c>
      <c r="AU11">
        <f>_xlfn.RANK.AVG(Table2[[#This Row],[Sharpe Ratio Z-Score]],Table2[Sharpe Ratio Z-Score])</f>
        <v>13</v>
      </c>
      <c r="AV11">
        <f>(Table2[[#This Row],[Rank 1Y]]+Table2[[#This Row],[Rank 6M]]+Table2[[#This Row],[Rank Sharpe]])/3</f>
        <v>35.666666666666664</v>
      </c>
    </row>
    <row r="12" spans="1:48" x14ac:dyDescent="0.3">
      <c r="A12" t="s">
        <v>576</v>
      </c>
      <c r="B12" t="s">
        <v>577</v>
      </c>
      <c r="C12" t="s">
        <v>3099</v>
      </c>
      <c r="D12" t="s">
        <v>37</v>
      </c>
      <c r="E12">
        <v>32627.326105700002</v>
      </c>
      <c r="F12">
        <v>6300.85</v>
      </c>
      <c r="G12">
        <v>178.93770960409199</v>
      </c>
      <c r="H12">
        <f>(Table2[[#This Row],[1Y Return vs Nifty]]-AVERAGE(Table2[1Y Return vs Nifty]))/_xlfn.STDEV.P(Table2[1Y Return vs Nifty])</f>
        <v>2.78999858849622</v>
      </c>
      <c r="I12">
        <v>-4.2657097296961597</v>
      </c>
      <c r="J12">
        <f>(Table2[[#This Row],[1M Return vs Nifty]]-AVERAGE(Table2[1M Return vs Nifty]))/_xlfn.STDEV.P(Table2[1M Return vs Nifty])</f>
        <v>-0.41363393836765616</v>
      </c>
      <c r="K12">
        <v>75.513969854176693</v>
      </c>
      <c r="L12">
        <f>(Table2[[#This Row],[6M Return vs Nifty]]-AVERAGE(Table2[6M Return vs Nifty]))/_xlfn.STDEV.P(Table2[6M Return vs Nifty])</f>
        <v>2.7009597367111589</v>
      </c>
      <c r="M12">
        <v>-3.1849814898032198</v>
      </c>
      <c r="N12">
        <f>(Table2[[#This Row],[1W Return vs Nifty]]-AVERAGE(Table2[1W Return vs Nifty]))/_xlfn.STDEV.P(Table2[1W Return vs Nifty])</f>
        <v>-0.30181864734651526</v>
      </c>
      <c r="O12">
        <v>6748.14</v>
      </c>
      <c r="P12">
        <v>6423.9554428138099</v>
      </c>
      <c r="Q12">
        <v>4634.6423400694703</v>
      </c>
      <c r="R12">
        <v>36.915131760345197</v>
      </c>
      <c r="S12" s="1">
        <f>(Table2[[#This Row],[Close Price]]-Table2[[#This Row],[20D EMA]])/Table2[[#This Row],[20D EMA]]</f>
        <v>-6.6283449958062512E-2</v>
      </c>
      <c r="T12" s="1">
        <f>(Table2[[#This Row],[Close Price]]-Table2[[#This Row],[50D EMA]])/Table2[[#This Row],[50D EMA]]</f>
        <v>-1.9163495748016443E-2</v>
      </c>
      <c r="U12" s="1">
        <f>(Table2[[#This Row],[Close Price]]-Table2[[#This Row],[200D EMA]])/Table2[[#This Row],[200D EMA]]</f>
        <v>0.35951159499948698</v>
      </c>
      <c r="V12">
        <v>0.225962161621964</v>
      </c>
      <c r="W12">
        <v>6260.2</v>
      </c>
      <c r="X12">
        <v>6670</v>
      </c>
      <c r="Y12">
        <v>6089.1</v>
      </c>
      <c r="Z12">
        <v>6950</v>
      </c>
      <c r="AA12">
        <v>6089.1</v>
      </c>
      <c r="AB12">
        <v>7231</v>
      </c>
      <c r="AC12" s="1">
        <f>(Table2[[#This Row],[Close Price]]/Table2[[#This Row],[Day Low]])-1</f>
        <v>6.4934027666847527E-3</v>
      </c>
      <c r="AD12" s="1">
        <f>(Table2[[#This Row],[Day High]]/Table2[[#This Row],[Close Price]])-1</f>
        <v>5.8587333455009993E-2</v>
      </c>
      <c r="AE12" s="1">
        <f>(Table2[[#This Row],[Close Price]]/Table2[[#This Row],[Current Week Low]])-1</f>
        <v>3.477525414264826E-2</v>
      </c>
      <c r="AF12" s="1">
        <f>(Table2[[#This Row],[Current Week High]]/Table2[[#This Row],[Close Price]])-1</f>
        <v>0.10302578223573011</v>
      </c>
      <c r="AG12" s="1">
        <f>(Table2[[#This Row],[Close Price]]/Table2[[#This Row],[Current Month Low]])-1</f>
        <v>3.477525414264826E-2</v>
      </c>
      <c r="AH12" s="1">
        <f>(Table2[[#This Row],[Current Month High]]/Table2[[#This Row],[Close Price]])-1</f>
        <v>0.14762293976209562</v>
      </c>
      <c r="AI12">
        <v>34.585016307323599</v>
      </c>
      <c r="AJ12">
        <v>216.291852818633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0.59</v>
      </c>
      <c r="AM12" t="s">
        <v>3142</v>
      </c>
      <c r="AN12">
        <v>-11.1</v>
      </c>
      <c r="AO12" t="s">
        <v>3143</v>
      </c>
      <c r="AP12">
        <v>0.16421797123251999</v>
      </c>
      <c r="AQ12">
        <f>(Table2[[#This Row],[Sharpe Ratio]]-AVERAGE(Table2[Sharpe Ratio]))/_xlfn.STDEV.P(Table2[Sharpe Ratio])</f>
        <v>1.2691804523431516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6.0446861918363588</v>
      </c>
      <c r="AS12">
        <f>_xlfn.RANK.AVG(Table2[[#This Row],[1Y Return vs Nifty Z-Score]],Table2[1Y Return vs Nifty Z-Score])</f>
        <v>14</v>
      </c>
      <c r="AT12">
        <f>_xlfn.RANK.AVG(Table2[[#This Row],[6M Return vs Nifty Z-Score]],Table2[6M Return vs Nifty Z-Score])</f>
        <v>16</v>
      </c>
      <c r="AU12">
        <f>_xlfn.RANK.AVG(Table2[[#This Row],[Sharpe Ratio Z-Score]],Table2[Sharpe Ratio Z-Score])</f>
        <v>79</v>
      </c>
      <c r="AV12">
        <f>(Table2[[#This Row],[Rank 1Y]]+Table2[[#This Row],[Rank 6M]]+Table2[[#This Row],[Rank Sharpe]])/3</f>
        <v>36.333333333333336</v>
      </c>
    </row>
    <row r="13" spans="1:48" x14ac:dyDescent="0.3">
      <c r="A13" t="s">
        <v>978</v>
      </c>
      <c r="B13" t="s">
        <v>979</v>
      </c>
      <c r="C13" t="s">
        <v>3105</v>
      </c>
      <c r="D13" t="s">
        <v>980</v>
      </c>
      <c r="E13">
        <v>13550.43095224</v>
      </c>
      <c r="F13">
        <v>1991.6</v>
      </c>
      <c r="G13">
        <v>83.718669064788102</v>
      </c>
      <c r="H13">
        <f>(Table2[[#This Row],[1Y Return vs Nifty]]-AVERAGE(Table2[1Y Return vs Nifty]))/_xlfn.STDEV.P(Table2[1Y Return vs Nifty])</f>
        <v>1.1107291412599118</v>
      </c>
      <c r="I13">
        <v>-11.6461918149068</v>
      </c>
      <c r="J13">
        <f>(Table2[[#This Row],[1M Return vs Nifty]]-AVERAGE(Table2[1M Return vs Nifty]))/_xlfn.STDEV.P(Table2[1M Return vs Nifty])</f>
        <v>-1.2749175789135658</v>
      </c>
      <c r="K13">
        <v>98.3750212386134</v>
      </c>
      <c r="L13">
        <f>(Table2[[#This Row],[6M Return vs Nifty]]-AVERAGE(Table2[6M Return vs Nifty]))/_xlfn.STDEV.P(Table2[6M Return vs Nifty])</f>
        <v>3.5365205250837537</v>
      </c>
      <c r="M13">
        <v>-14.769799542478101</v>
      </c>
      <c r="N13">
        <f>(Table2[[#This Row],[1W Return vs Nifty]]-AVERAGE(Table2[1W Return vs Nifty]))/_xlfn.STDEV.P(Table2[1W Return vs Nifty])</f>
        <v>-2.8290347342275322</v>
      </c>
      <c r="O13">
        <v>2321.2600000000002</v>
      </c>
      <c r="P13">
        <v>2240.5775150547402</v>
      </c>
      <c r="Q13">
        <v>1618.79641633556</v>
      </c>
      <c r="R13">
        <v>19.3865949885475</v>
      </c>
      <c r="S13" s="1">
        <f>(Table2[[#This Row],[Close Price]]-Table2[[#This Row],[20D EMA]])/Table2[[#This Row],[20D EMA]]</f>
        <v>-0.14201769728509528</v>
      </c>
      <c r="T13" s="1">
        <f>(Table2[[#This Row],[Close Price]]-Table2[[#This Row],[50D EMA]])/Table2[[#This Row],[50D EMA]]</f>
        <v>-0.11112202696930903</v>
      </c>
      <c r="U13" s="1">
        <f>(Table2[[#This Row],[Close Price]]-Table2[[#This Row],[200D EMA]])/Table2[[#This Row],[200D EMA]]</f>
        <v>0.2302967685759699</v>
      </c>
      <c r="V13">
        <v>0.64304767242022998</v>
      </c>
      <c r="W13">
        <v>1971.35</v>
      </c>
      <c r="X13">
        <v>2081.25</v>
      </c>
      <c r="Y13">
        <v>1951.3</v>
      </c>
      <c r="Z13">
        <v>2600</v>
      </c>
      <c r="AA13">
        <v>1951.3</v>
      </c>
      <c r="AB13">
        <v>2609.85</v>
      </c>
      <c r="AC13" s="1">
        <f>(Table2[[#This Row],[Close Price]]/Table2[[#This Row],[Day Low]])-1</f>
        <v>1.0272148527658675E-2</v>
      </c>
      <c r="AD13" s="1">
        <f>(Table2[[#This Row],[Day High]]/Table2[[#This Row],[Close Price]])-1</f>
        <v>4.5014059048001709E-2</v>
      </c>
      <c r="AE13" s="1">
        <f>(Table2[[#This Row],[Close Price]]/Table2[[#This Row],[Current Week Low]])-1</f>
        <v>2.0652898067954784E-2</v>
      </c>
      <c r="AF13" s="1">
        <f>(Table2[[#This Row],[Current Week High]]/Table2[[#This Row],[Close Price]])-1</f>
        <v>0.30548302872062671</v>
      </c>
      <c r="AG13" s="1">
        <f>(Table2[[#This Row],[Close Price]]/Table2[[#This Row],[Current Month Low]])-1</f>
        <v>2.0652898067954784E-2</v>
      </c>
      <c r="AH13" s="1">
        <f>(Table2[[#This Row],[Current Month High]]/Table2[[#This Row],[Close Price]])-1</f>
        <v>0.31042880096404901</v>
      </c>
      <c r="AI13">
        <v>35.569391444064998</v>
      </c>
      <c r="AJ13">
        <v>172.82191780821901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0.14000000000000001</v>
      </c>
      <c r="AM13" t="s">
        <v>3142</v>
      </c>
      <c r="AN13">
        <v>-18.059999999999999</v>
      </c>
      <c r="AO13" t="s">
        <v>3143</v>
      </c>
      <c r="AP13">
        <v>0.22194639222567</v>
      </c>
      <c r="AQ13">
        <f>(Table2[[#This Row],[Sharpe Ratio]]-AVERAGE(Table2[Sharpe Ratio]))/_xlfn.STDEV.P(Table2[Sharpe Ratio])</f>
        <v>1.9507576843901553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2.4940550375927231</v>
      </c>
      <c r="AS13">
        <f>_xlfn.RANK.AVG(Table2[[#This Row],[1Y Return vs Nifty Z-Score]],Table2[1Y Return vs Nifty Z-Score])</f>
        <v>88</v>
      </c>
      <c r="AT13">
        <f>_xlfn.RANK.AVG(Table2[[#This Row],[6M Return vs Nifty Z-Score]],Table2[6M Return vs Nifty Z-Score])</f>
        <v>4</v>
      </c>
      <c r="AU13">
        <f>_xlfn.RANK.AVG(Table2[[#This Row],[Sharpe Ratio Z-Score]],Table2[Sharpe Ratio Z-Score])</f>
        <v>17</v>
      </c>
      <c r="AV13">
        <f>(Table2[[#This Row],[Rank 1Y]]+Table2[[#This Row],[Rank 6M]]+Table2[[#This Row],[Rank Sharpe]])/3</f>
        <v>36.333333333333336</v>
      </c>
    </row>
    <row r="14" spans="1:48" x14ac:dyDescent="0.3">
      <c r="A14" t="s">
        <v>299</v>
      </c>
      <c r="B14" t="s">
        <v>300</v>
      </c>
      <c r="C14" t="s">
        <v>3100</v>
      </c>
      <c r="D14" t="s">
        <v>149</v>
      </c>
      <c r="E14">
        <v>87518.718697499993</v>
      </c>
      <c r="F14">
        <v>419.75</v>
      </c>
      <c r="G14">
        <v>151.24986754353901</v>
      </c>
      <c r="H14">
        <f>(Table2[[#This Row],[1Y Return vs Nifty]]-AVERAGE(Table2[1Y Return vs Nifty]))/_xlfn.STDEV.P(Table2[1Y Return vs Nifty])</f>
        <v>2.3016997464909914</v>
      </c>
      <c r="I14">
        <v>-8.0794929756307194</v>
      </c>
      <c r="J14">
        <f>(Table2[[#This Row],[1M Return vs Nifty]]-AVERAGE(Table2[1M Return vs Nifty]))/_xlfn.STDEV.P(Table2[1M Return vs Nifty])</f>
        <v>-0.85869282210827935</v>
      </c>
      <c r="K14">
        <v>39.042709752576997</v>
      </c>
      <c r="L14">
        <f>(Table2[[#This Row],[6M Return vs Nifty]]-AVERAGE(Table2[6M Return vs Nifty]))/_xlfn.STDEV.P(Table2[6M Return vs Nifty])</f>
        <v>1.3679521540336361</v>
      </c>
      <c r="M14">
        <v>-5.9414546496152703</v>
      </c>
      <c r="N14">
        <f>(Table2[[#This Row],[1W Return vs Nifty]]-AVERAGE(Table2[1W Return vs Nifty]))/_xlfn.STDEV.P(Table2[1W Return vs Nifty])</f>
        <v>-0.90314041872507367</v>
      </c>
      <c r="O14">
        <v>475.55</v>
      </c>
      <c r="P14">
        <v>502.849616730001</v>
      </c>
      <c r="Q14">
        <v>410.75928501338899</v>
      </c>
      <c r="R14">
        <v>18.436350224411299</v>
      </c>
      <c r="S14" s="1">
        <f>(Table2[[#This Row],[Close Price]]-Table2[[#This Row],[20D EMA]])/Table2[[#This Row],[20D EMA]]</f>
        <v>-0.11733781936704871</v>
      </c>
      <c r="T14" s="1">
        <f>(Table2[[#This Row],[Close Price]]-Table2[[#This Row],[50D EMA]])/Table2[[#This Row],[50D EMA]]</f>
        <v>-0.16525739299632466</v>
      </c>
      <c r="U14" s="1">
        <f>(Table2[[#This Row],[Close Price]]-Table2[[#This Row],[200D EMA]])/Table2[[#This Row],[200D EMA]]</f>
        <v>2.1888038358811417E-2</v>
      </c>
      <c r="V14">
        <v>0.39993235091905299</v>
      </c>
      <c r="W14">
        <v>414.1</v>
      </c>
      <c r="X14">
        <v>445.6</v>
      </c>
      <c r="Y14">
        <v>414.1</v>
      </c>
      <c r="Z14">
        <v>482.95</v>
      </c>
      <c r="AA14">
        <v>414.1</v>
      </c>
      <c r="AB14">
        <v>533.5</v>
      </c>
      <c r="AC14" s="1">
        <f>(Table2[[#This Row],[Close Price]]/Table2[[#This Row],[Day Low]])-1</f>
        <v>1.3644047331562437E-2</v>
      </c>
      <c r="AD14" s="1">
        <f>(Table2[[#This Row],[Day High]]/Table2[[#This Row],[Close Price]])-1</f>
        <v>6.1584276354973211E-2</v>
      </c>
      <c r="AE14" s="1">
        <f>(Table2[[#This Row],[Close Price]]/Table2[[#This Row],[Current Week Low]])-1</f>
        <v>1.3644047331562437E-2</v>
      </c>
      <c r="AF14" s="1">
        <f>(Table2[[#This Row],[Current Week High]]/Table2[[#This Row],[Close Price]])-1</f>
        <v>0.15056581298391891</v>
      </c>
      <c r="AG14" s="1">
        <f>(Table2[[#This Row],[Close Price]]/Table2[[#This Row],[Current Month Low]])-1</f>
        <v>1.3644047331562437E-2</v>
      </c>
      <c r="AH14" s="1">
        <f>(Table2[[#This Row],[Current Month High]]/Table2[[#This Row],[Close Price]])-1</f>
        <v>0.2709946396664682</v>
      </c>
      <c r="AI14">
        <v>54.1393686718284</v>
      </c>
      <c r="AJ14">
        <v>195.28666901160699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-0.22</v>
      </c>
      <c r="AM14" t="s">
        <v>3143</v>
      </c>
      <c r="AN14">
        <v>-12.71</v>
      </c>
      <c r="AO14" t="s">
        <v>3143</v>
      </c>
      <c r="AP14">
        <v>0.201471467149717</v>
      </c>
      <c r="AQ14">
        <f>(Table2[[#This Row],[Sharpe Ratio]]-AVERAGE(Table2[Sharpe Ratio]))/_xlfn.STDEV.P(Table2[Sharpe Ratio])</f>
        <v>1.7090181301194132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24</v>
      </c>
      <c r="AT14">
        <f>_xlfn.RANK.AVG(Table2[[#This Row],[6M Return vs Nifty Z-Score]],Table2[6M Return vs Nifty Z-Score])</f>
        <v>62</v>
      </c>
      <c r="AU14">
        <f>_xlfn.RANK.AVG(Table2[[#This Row],[Sharpe Ratio Z-Score]],Table2[Sharpe Ratio Z-Score])</f>
        <v>25</v>
      </c>
      <c r="AV14">
        <f>(Table2[[#This Row],[Rank 1Y]]+Table2[[#This Row],[Rank 6M]]+Table2[[#This Row],[Rank Sharpe]])/3</f>
        <v>37</v>
      </c>
    </row>
    <row r="15" spans="1:48" x14ac:dyDescent="0.3">
      <c r="A15" t="s">
        <v>645</v>
      </c>
      <c r="B15" t="s">
        <v>646</v>
      </c>
      <c r="C15" t="s">
        <v>3111</v>
      </c>
      <c r="D15" t="s">
        <v>270</v>
      </c>
      <c r="E15">
        <v>27291.7843438399</v>
      </c>
      <c r="F15">
        <v>552.85</v>
      </c>
      <c r="G15">
        <v>105.29994945242601</v>
      </c>
      <c r="H15">
        <f>(Table2[[#This Row],[1Y Return vs Nifty]]-AVERAGE(Table2[1Y Return vs Nifty]))/_xlfn.STDEV.P(Table2[1Y Return vs Nifty])</f>
        <v>1.4913335306965105</v>
      </c>
      <c r="I15">
        <v>-3.8854236345562398</v>
      </c>
      <c r="J15">
        <f>(Table2[[#This Row],[1M Return vs Nifty]]-AVERAGE(Table2[1M Return vs Nifty]))/_xlfn.STDEV.P(Table2[1M Return vs Nifty])</f>
        <v>-0.36925551041544596</v>
      </c>
      <c r="K15">
        <v>43.259204469995197</v>
      </c>
      <c r="L15">
        <f>(Table2[[#This Row],[6M Return vs Nifty]]-AVERAGE(Table2[6M Return vs Nifty]))/_xlfn.STDEV.P(Table2[6M Return vs Nifty])</f>
        <v>1.5220630735626175</v>
      </c>
      <c r="M15">
        <v>-3.2261452931318702</v>
      </c>
      <c r="N15">
        <f>(Table2[[#This Row],[1W Return vs Nifty]]-AVERAGE(Table2[1W Return vs Nifty]))/_xlfn.STDEV.P(Table2[1W Return vs Nifty])</f>
        <v>-0.31079848850555281</v>
      </c>
      <c r="O15">
        <v>606.79999999999995</v>
      </c>
      <c r="P15">
        <v>578.27322743813397</v>
      </c>
      <c r="Q15">
        <v>440.64059759612201</v>
      </c>
      <c r="R15">
        <v>23.648469280940301</v>
      </c>
      <c r="S15" s="1">
        <f>(Table2[[#This Row],[Close Price]]-Table2[[#This Row],[20D EMA]])/Table2[[#This Row],[20D EMA]]</f>
        <v>-8.8909030982201612E-2</v>
      </c>
      <c r="T15" s="1">
        <f>(Table2[[#This Row],[Close Price]]-Table2[[#This Row],[50D EMA]])/Table2[[#This Row],[50D EMA]]</f>
        <v>-4.3964040235381342E-2</v>
      </c>
      <c r="U15" s="1">
        <f>(Table2[[#This Row],[Close Price]]-Table2[[#This Row],[200D EMA]])/Table2[[#This Row],[200D EMA]]</f>
        <v>0.25465062233490748</v>
      </c>
      <c r="V15">
        <v>0.81830367566173701</v>
      </c>
      <c r="W15">
        <v>547</v>
      </c>
      <c r="X15">
        <v>579.79999999999995</v>
      </c>
      <c r="Y15">
        <v>547</v>
      </c>
      <c r="Z15">
        <v>631.95000000000005</v>
      </c>
      <c r="AA15">
        <v>547</v>
      </c>
      <c r="AB15">
        <v>676.2</v>
      </c>
      <c r="AC15" s="1">
        <f>(Table2[[#This Row],[Close Price]]/Table2[[#This Row],[Day Low]])-1</f>
        <v>1.0694698354661858E-2</v>
      </c>
      <c r="AD15" s="1">
        <f>(Table2[[#This Row],[Day High]]/Table2[[#This Row],[Close Price]])-1</f>
        <v>4.8747399837206995E-2</v>
      </c>
      <c r="AE15" s="1">
        <f>(Table2[[#This Row],[Close Price]]/Table2[[#This Row],[Current Week Low]])-1</f>
        <v>1.0694698354661858E-2</v>
      </c>
      <c r="AF15" s="1">
        <f>(Table2[[#This Row],[Current Week High]]/Table2[[#This Row],[Close Price]])-1</f>
        <v>0.14307678393777712</v>
      </c>
      <c r="AG15" s="1">
        <f>(Table2[[#This Row],[Close Price]]/Table2[[#This Row],[Current Month Low]])-1</f>
        <v>1.0694698354661858E-2</v>
      </c>
      <c r="AH15" s="1">
        <f>(Table2[[#This Row],[Current Month High]]/Table2[[#This Row],[Close Price]])-1</f>
        <v>0.22311657773356242</v>
      </c>
      <c r="AI15">
        <v>24.5726688975309</v>
      </c>
      <c r="AJ15">
        <v>146.80803571428501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0.24</v>
      </c>
      <c r="AM15" t="s">
        <v>3142</v>
      </c>
      <c r="AN15">
        <v>-12.11</v>
      </c>
      <c r="AO15" t="s">
        <v>3143</v>
      </c>
      <c r="AP15">
        <v>0.230438495251957</v>
      </c>
      <c r="AQ15">
        <f>(Table2[[#This Row],[Sharpe Ratio]]-AVERAGE(Table2[Sharpe Ratio]))/_xlfn.STDEV.P(Table2[Sharpe Ratio])</f>
        <v>2.0510206740118786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4.3843632793500085</v>
      </c>
      <c r="AS15">
        <f>_xlfn.RANK.AVG(Table2[[#This Row],[1Y Return vs Nifty Z-Score]],Table2[1Y Return vs Nifty Z-Score])</f>
        <v>55</v>
      </c>
      <c r="AT15">
        <f>_xlfn.RANK.AVG(Table2[[#This Row],[6M Return vs Nifty Z-Score]],Table2[6M Return vs Nifty Z-Score])</f>
        <v>52</v>
      </c>
      <c r="AU15">
        <f>_xlfn.RANK.AVG(Table2[[#This Row],[Sharpe Ratio Z-Score]],Table2[Sharpe Ratio Z-Score])</f>
        <v>14</v>
      </c>
      <c r="AV15">
        <f>(Table2[[#This Row],[Rank 1Y]]+Table2[[#This Row],[Rank 6M]]+Table2[[#This Row],[Rank Sharpe]])/3</f>
        <v>40.333333333333336</v>
      </c>
    </row>
    <row r="16" spans="1:48" x14ac:dyDescent="0.3">
      <c r="A16" t="s">
        <v>1219</v>
      </c>
      <c r="B16" t="s">
        <v>1220</v>
      </c>
      <c r="C16" t="s">
        <v>3100</v>
      </c>
      <c r="D16" t="s">
        <v>48</v>
      </c>
      <c r="E16">
        <v>9167.4444201599999</v>
      </c>
      <c r="F16">
        <v>533.65</v>
      </c>
      <c r="G16">
        <v>144.91605538269999</v>
      </c>
      <c r="H16">
        <f>(Table2[[#This Row],[1Y Return vs Nifty]]-AVERAGE(Table2[1Y Return vs Nifty]))/_xlfn.STDEV.P(Table2[1Y Return vs Nifty])</f>
        <v>2.1899975366599609</v>
      </c>
      <c r="I16">
        <v>4.3129017933850697</v>
      </c>
      <c r="J16">
        <f>(Table2[[#This Row],[1M Return vs Nifty]]-AVERAGE(Table2[1M Return vs Nifty]))/_xlfn.STDEV.P(Table2[1M Return vs Nifty])</f>
        <v>0.58746838504752508</v>
      </c>
      <c r="K16">
        <v>34.585640980730901</v>
      </c>
      <c r="L16">
        <f>(Table2[[#This Row],[6M Return vs Nifty]]-AVERAGE(Table2[6M Return vs Nifty]))/_xlfn.STDEV.P(Table2[6M Return vs Nifty])</f>
        <v>1.2050483647805348</v>
      </c>
      <c r="M16">
        <v>-2.6288953924932801</v>
      </c>
      <c r="N16">
        <f>(Table2[[#This Row],[1W Return vs Nifty]]-AVERAGE(Table2[1W Return vs Nifty]))/_xlfn.STDEV.P(Table2[1W Return vs Nifty])</f>
        <v>-0.18050903985655786</v>
      </c>
      <c r="O16">
        <v>565.54</v>
      </c>
      <c r="P16">
        <v>549.42748162111297</v>
      </c>
      <c r="Q16">
        <v>446.17599727044302</v>
      </c>
      <c r="R16">
        <v>31.317782166990298</v>
      </c>
      <c r="S16" s="1">
        <f>(Table2[[#This Row],[Close Price]]-Table2[[#This Row],[20D EMA]])/Table2[[#This Row],[20D EMA]]</f>
        <v>-5.6388584361848834E-2</v>
      </c>
      <c r="T16" s="1">
        <f>(Table2[[#This Row],[Close Price]]-Table2[[#This Row],[50D EMA]])/Table2[[#This Row],[50D EMA]]</f>
        <v>-2.8716222156490528E-2</v>
      </c>
      <c r="U16" s="1">
        <f>(Table2[[#This Row],[Close Price]]-Table2[[#This Row],[200D EMA]])/Table2[[#This Row],[200D EMA]]</f>
        <v>0.19605268608059137</v>
      </c>
      <c r="V16">
        <v>0.48836891644955499</v>
      </c>
      <c r="W16">
        <v>507</v>
      </c>
      <c r="X16">
        <v>548</v>
      </c>
      <c r="Y16">
        <v>507</v>
      </c>
      <c r="Z16">
        <v>584.79999999999995</v>
      </c>
      <c r="AA16">
        <v>507</v>
      </c>
      <c r="AB16">
        <v>694.3</v>
      </c>
      <c r="AC16" s="1">
        <f>(Table2[[#This Row],[Close Price]]/Table2[[#This Row],[Day Low]])-1</f>
        <v>5.2564102564102599E-2</v>
      </c>
      <c r="AD16" s="1">
        <f>(Table2[[#This Row],[Day High]]/Table2[[#This Row],[Close Price]])-1</f>
        <v>2.6890283893937994E-2</v>
      </c>
      <c r="AE16" s="1">
        <f>(Table2[[#This Row],[Close Price]]/Table2[[#This Row],[Current Week Low]])-1</f>
        <v>5.2564102564102599E-2</v>
      </c>
      <c r="AF16" s="1">
        <f>(Table2[[#This Row],[Current Week High]]/Table2[[#This Row],[Close Price]])-1</f>
        <v>9.5849339454698645E-2</v>
      </c>
      <c r="AG16" s="1">
        <f>(Table2[[#This Row],[Close Price]]/Table2[[#This Row],[Current Month Low]])-1</f>
        <v>5.2564102564102599E-2</v>
      </c>
      <c r="AH16" s="1">
        <f>(Table2[[#This Row],[Current Month High]]/Table2[[#This Row],[Close Price]])-1</f>
        <v>0.30104000749554949</v>
      </c>
      <c r="AI16">
        <v>30.104000749554899</v>
      </c>
      <c r="AJ16">
        <v>183.85638297872299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0.17</v>
      </c>
      <c r="AM16" t="s">
        <v>3142</v>
      </c>
      <c r="AN16">
        <v>-13.4</v>
      </c>
      <c r="AO16" t="s">
        <v>3143</v>
      </c>
      <c r="AP16">
        <v>0.209882445014304</v>
      </c>
      <c r="AQ16">
        <f>(Table2[[#This Row],[Sharpe Ratio]]-AVERAGE(Table2[Sharpe Ratio]))/_xlfn.STDEV.P(Table2[Sharpe Ratio])</f>
        <v>1.8083233062030284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5.6103285528344919</v>
      </c>
      <c r="AS16">
        <f>_xlfn.RANK.AVG(Table2[[#This Row],[1Y Return vs Nifty Z-Score]],Table2[1Y Return vs Nifty Z-Score])</f>
        <v>30</v>
      </c>
      <c r="AT16">
        <f>_xlfn.RANK.AVG(Table2[[#This Row],[6M Return vs Nifty Z-Score]],Table2[6M Return vs Nifty Z-Score])</f>
        <v>76</v>
      </c>
      <c r="AU16">
        <f>_xlfn.RANK.AVG(Table2[[#This Row],[Sharpe Ratio Z-Score]],Table2[Sharpe Ratio Z-Score])</f>
        <v>21</v>
      </c>
      <c r="AV16">
        <f>(Table2[[#This Row],[Rank 1Y]]+Table2[[#This Row],[Rank 6M]]+Table2[[#This Row],[Rank Sharpe]])/3</f>
        <v>42.333333333333336</v>
      </c>
    </row>
    <row r="17" spans="1:48" x14ac:dyDescent="0.3">
      <c r="A17" t="s">
        <v>1012</v>
      </c>
      <c r="B17" t="s">
        <v>1013</v>
      </c>
      <c r="C17" t="s">
        <v>3102</v>
      </c>
      <c r="D17" t="s">
        <v>117</v>
      </c>
      <c r="E17">
        <v>12953.13395426</v>
      </c>
      <c r="F17">
        <v>892.7</v>
      </c>
      <c r="G17">
        <v>91.356994671975002</v>
      </c>
      <c r="H17">
        <f>(Table2[[#This Row],[1Y Return vs Nifty]]-AVERAGE(Table2[1Y Return vs Nifty]))/_xlfn.STDEV.P(Table2[1Y Return vs Nifty])</f>
        <v>1.2454375645704483</v>
      </c>
      <c r="I17">
        <v>-15.368151886877399</v>
      </c>
      <c r="J17">
        <f>(Table2[[#This Row],[1M Return vs Nifty]]-AVERAGE(Table2[1M Return vs Nifty]))/_xlfn.STDEV.P(Table2[1M Return vs Nifty])</f>
        <v>-1.7092609298956127</v>
      </c>
      <c r="K17">
        <v>71.995886718368098</v>
      </c>
      <c r="L17">
        <f>(Table2[[#This Row],[6M Return vs Nifty]]-AVERAGE(Table2[6M Return vs Nifty]))/_xlfn.STDEV.P(Table2[6M Return vs Nifty])</f>
        <v>2.5723754354432935</v>
      </c>
      <c r="M17">
        <v>-6.2311859435383701</v>
      </c>
      <c r="N17">
        <f>(Table2[[#This Row],[1W Return vs Nifty]]-AVERAGE(Table2[1W Return vs Nifty]))/_xlfn.STDEV.P(Table2[1W Return vs Nifty])</f>
        <v>-0.96634500109710719</v>
      </c>
      <c r="O17">
        <v>1002.5</v>
      </c>
      <c r="P17">
        <v>997.92721318685801</v>
      </c>
      <c r="Q17">
        <v>759.57688169158496</v>
      </c>
      <c r="R17">
        <v>18.260951624753801</v>
      </c>
      <c r="S17" s="1">
        <f>(Table2[[#This Row],[Close Price]]-Table2[[#This Row],[20D EMA]])/Table2[[#This Row],[20D EMA]]</f>
        <v>-0.10952618453865332</v>
      </c>
      <c r="T17" s="1">
        <f>(Table2[[#This Row],[Close Price]]-Table2[[#This Row],[50D EMA]])/Table2[[#This Row],[50D EMA]]</f>
        <v>-0.10544577980874702</v>
      </c>
      <c r="U17" s="1">
        <f>(Table2[[#This Row],[Close Price]]-Table2[[#This Row],[200D EMA]])/Table2[[#This Row],[200D EMA]]</f>
        <v>0.17525957084416344</v>
      </c>
      <c r="V17">
        <v>0.347007688845343</v>
      </c>
      <c r="W17">
        <v>864</v>
      </c>
      <c r="X17">
        <v>911.1</v>
      </c>
      <c r="Y17">
        <v>864</v>
      </c>
      <c r="Z17">
        <v>1011.45</v>
      </c>
      <c r="AA17">
        <v>864</v>
      </c>
      <c r="AB17">
        <v>1152.6500000000001</v>
      </c>
      <c r="AC17" s="1">
        <f>(Table2[[#This Row],[Close Price]]/Table2[[#This Row],[Day Low]])-1</f>
        <v>3.3217592592592604E-2</v>
      </c>
      <c r="AD17" s="1">
        <f>(Table2[[#This Row],[Day High]]/Table2[[#This Row],[Close Price]])-1</f>
        <v>2.0611627646465847E-2</v>
      </c>
      <c r="AE17" s="1">
        <f>(Table2[[#This Row],[Close Price]]/Table2[[#This Row],[Current Week Low]])-1</f>
        <v>3.3217592592592604E-2</v>
      </c>
      <c r="AF17" s="1">
        <f>(Table2[[#This Row],[Current Week High]]/Table2[[#This Row],[Close Price]])-1</f>
        <v>0.13302341212053315</v>
      </c>
      <c r="AG17" s="1">
        <f>(Table2[[#This Row],[Close Price]]/Table2[[#This Row],[Current Month Low]])-1</f>
        <v>3.3217592592592604E-2</v>
      </c>
      <c r="AH17" s="1">
        <f>(Table2[[#This Row],[Current Month High]]/Table2[[#This Row],[Close Price]])-1</f>
        <v>0.29119525036406402</v>
      </c>
      <c r="AI17">
        <v>50.980172510361797</v>
      </c>
      <c r="AJ17">
        <v>138.62603581929901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0.09</v>
      </c>
      <c r="AM17" t="s">
        <v>3142</v>
      </c>
      <c r="AN17">
        <v>-13.83</v>
      </c>
      <c r="AO17" t="s">
        <v>3143</v>
      </c>
      <c r="AP17">
        <v>0.19022281602442201</v>
      </c>
      <c r="AQ17">
        <f>(Table2[[#This Row],[Sharpe Ratio]]-AVERAGE(Table2[Sharpe Ratio]))/_xlfn.STDEV.P(Table2[Sharpe Ratio])</f>
        <v>1.5762096388019267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2.7184167078229486</v>
      </c>
      <c r="AS17">
        <f>_xlfn.RANK.AVG(Table2[[#This Row],[1Y Return vs Nifty Z-Score]],Table2[1Y Return vs Nifty Z-Score])</f>
        <v>75</v>
      </c>
      <c r="AT17">
        <f>_xlfn.RANK.AVG(Table2[[#This Row],[6M Return vs Nifty Z-Score]],Table2[6M Return vs Nifty Z-Score])</f>
        <v>17</v>
      </c>
      <c r="AU17">
        <f>_xlfn.RANK.AVG(Table2[[#This Row],[Sharpe Ratio Z-Score]],Table2[Sharpe Ratio Z-Score])</f>
        <v>37</v>
      </c>
      <c r="AV17">
        <f>(Table2[[#This Row],[Rank 1Y]]+Table2[[#This Row],[Rank 6M]]+Table2[[#This Row],[Rank Sharpe]])/3</f>
        <v>43</v>
      </c>
    </row>
    <row r="18" spans="1:48" x14ac:dyDescent="0.3">
      <c r="A18" t="s">
        <v>891</v>
      </c>
      <c r="B18" t="s">
        <v>892</v>
      </c>
      <c r="C18" t="s">
        <v>3105</v>
      </c>
      <c r="D18" t="s">
        <v>117</v>
      </c>
      <c r="E18">
        <v>16294.109924799999</v>
      </c>
      <c r="F18">
        <v>462.4</v>
      </c>
      <c r="G18">
        <v>93.945981574923593</v>
      </c>
      <c r="H18">
        <f>(Table2[[#This Row],[1Y Return vs Nifty]]-AVERAGE(Table2[1Y Return vs Nifty]))/_xlfn.STDEV.P(Table2[1Y Return vs Nifty])</f>
        <v>1.2910965691223999</v>
      </c>
      <c r="I18">
        <v>8.3747023389595405</v>
      </c>
      <c r="J18">
        <f>(Table2[[#This Row],[1M Return vs Nifty]]-AVERAGE(Table2[1M Return vs Nifty]))/_xlfn.STDEV.P(Table2[1M Return vs Nifty])</f>
        <v>1.0614702619810019</v>
      </c>
      <c r="K18">
        <v>87.068869898014199</v>
      </c>
      <c r="L18">
        <f>(Table2[[#This Row],[6M Return vs Nifty]]-AVERAGE(Table2[6M Return vs Nifty]))/_xlfn.STDEV.P(Table2[6M Return vs Nifty])</f>
        <v>3.1232859555642505</v>
      </c>
      <c r="M18">
        <v>-4.2148839653389301</v>
      </c>
      <c r="N18">
        <f>(Table2[[#This Row],[1W Return vs Nifty]]-AVERAGE(Table2[1W Return vs Nifty]))/_xlfn.STDEV.P(Table2[1W Return vs Nifty])</f>
        <v>-0.52649080812261462</v>
      </c>
      <c r="O18">
        <v>470.48</v>
      </c>
      <c r="P18">
        <v>422.25544653095699</v>
      </c>
      <c r="Q18">
        <v>309.04286572797901</v>
      </c>
      <c r="R18">
        <v>39.2865611890902</v>
      </c>
      <c r="S18" s="1">
        <f>(Table2[[#This Row],[Close Price]]-Table2[[#This Row],[20D EMA]])/Table2[[#This Row],[20D EMA]]</f>
        <v>-1.7173950008502043E-2</v>
      </c>
      <c r="T18" s="1">
        <f>(Table2[[#This Row],[Close Price]]-Table2[[#This Row],[50D EMA]])/Table2[[#This Row],[50D EMA]]</f>
        <v>9.5071724471172347E-2</v>
      </c>
      <c r="U18" s="1">
        <f>(Table2[[#This Row],[Close Price]]-Table2[[#This Row],[200D EMA]])/Table2[[#This Row],[200D EMA]]</f>
        <v>0.49623256602534438</v>
      </c>
      <c r="V18">
        <v>0.37545459430040501</v>
      </c>
      <c r="W18">
        <v>445.35</v>
      </c>
      <c r="X18">
        <v>465.6</v>
      </c>
      <c r="Y18">
        <v>445.35</v>
      </c>
      <c r="Z18">
        <v>513.75</v>
      </c>
      <c r="AA18">
        <v>433.2</v>
      </c>
      <c r="AB18">
        <v>525</v>
      </c>
      <c r="AC18" s="1">
        <f>(Table2[[#This Row],[Close Price]]/Table2[[#This Row],[Day Low]])-1</f>
        <v>3.8284495340743074E-2</v>
      </c>
      <c r="AD18" s="1">
        <f>(Table2[[#This Row],[Day High]]/Table2[[#This Row],[Close Price]])-1</f>
        <v>6.9204152249136008E-3</v>
      </c>
      <c r="AE18" s="1">
        <f>(Table2[[#This Row],[Close Price]]/Table2[[#This Row],[Current Week Low]])-1</f>
        <v>3.8284495340743074E-2</v>
      </c>
      <c r="AF18" s="1">
        <f>(Table2[[#This Row],[Current Week High]]/Table2[[#This Row],[Close Price]])-1</f>
        <v>0.11105103806228378</v>
      </c>
      <c r="AG18" s="1">
        <f>(Table2[[#This Row],[Close Price]]/Table2[[#This Row],[Current Month Low]])-1</f>
        <v>6.7405355493998176E-2</v>
      </c>
      <c r="AH18" s="1">
        <f>(Table2[[#This Row],[Current Month High]]/Table2[[#This Row],[Close Price]])-1</f>
        <v>0.1353806228373704</v>
      </c>
      <c r="AI18">
        <v>13.538062283737</v>
      </c>
      <c r="AJ18">
        <v>156.532593619972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0.68</v>
      </c>
      <c r="AM18" t="s">
        <v>3142</v>
      </c>
      <c r="AN18">
        <v>-7</v>
      </c>
      <c r="AO18" t="s">
        <v>3143</v>
      </c>
      <c r="AP18">
        <v>0.18099441478396899</v>
      </c>
      <c r="AQ18">
        <f>(Table2[[#This Row],[Sharpe Ratio]]-AVERAGE(Table2[Sharpe Ratio]))/_xlfn.STDEV.P(Table2[Sharpe Ratio])</f>
        <v>1.4672534597574061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6.4166154383024434</v>
      </c>
      <c r="AS18">
        <f>_xlfn.RANK.AVG(Table2[[#This Row],[1Y Return vs Nifty Z-Score]],Table2[1Y Return vs Nifty Z-Score])</f>
        <v>70</v>
      </c>
      <c r="AT18">
        <f>_xlfn.RANK.AVG(Table2[[#This Row],[6M Return vs Nifty Z-Score]],Table2[6M Return vs Nifty Z-Score])</f>
        <v>11</v>
      </c>
      <c r="AU18">
        <f>_xlfn.RANK.AVG(Table2[[#This Row],[Sharpe Ratio Z-Score]],Table2[Sharpe Ratio Z-Score])</f>
        <v>54</v>
      </c>
      <c r="AV18">
        <f>(Table2[[#This Row],[Rank 1Y]]+Table2[[#This Row],[Rank 6M]]+Table2[[#This Row],[Rank Sharpe]])/3</f>
        <v>45</v>
      </c>
    </row>
    <row r="19" spans="1:48" x14ac:dyDescent="0.3">
      <c r="A19" t="s">
        <v>1105</v>
      </c>
      <c r="B19" t="s">
        <v>1106</v>
      </c>
      <c r="C19" t="s">
        <v>3097</v>
      </c>
      <c r="D19" t="s">
        <v>419</v>
      </c>
      <c r="E19">
        <v>10923.441620174999</v>
      </c>
      <c r="F19">
        <v>353.25</v>
      </c>
      <c r="G19">
        <v>225.914677566118</v>
      </c>
      <c r="H19">
        <f>(Table2[[#This Row],[1Y Return vs Nifty]]-AVERAGE(Table2[1Y Return vs Nifty]))/_xlfn.STDEV.P(Table2[1Y Return vs Nifty])</f>
        <v>3.6184777096428644</v>
      </c>
      <c r="I19">
        <v>19.121857172867902</v>
      </c>
      <c r="J19">
        <f>(Table2[[#This Row],[1M Return vs Nifty]]-AVERAGE(Table2[1M Return vs Nifty]))/_xlfn.STDEV.P(Table2[1M Return vs Nifty])</f>
        <v>2.3156361191690404</v>
      </c>
      <c r="K19">
        <v>139.375570449278</v>
      </c>
      <c r="L19">
        <f>(Table2[[#This Row],[6M Return vs Nifty]]-AVERAGE(Table2[6M Return vs Nifty]))/_xlfn.STDEV.P(Table2[6M Return vs Nifty])</f>
        <v>5.0350715167277631</v>
      </c>
      <c r="M19">
        <v>-12.1244999172867</v>
      </c>
      <c r="N19">
        <f>(Table2[[#This Row],[1W Return vs Nifty]]-AVERAGE(Table2[1W Return vs Nifty]))/_xlfn.STDEV.P(Table2[1W Return vs Nifty])</f>
        <v>-2.2519653545439695</v>
      </c>
      <c r="O19">
        <v>382.01</v>
      </c>
      <c r="P19">
        <v>338.45673628632301</v>
      </c>
      <c r="Q19">
        <v>230.590923190051</v>
      </c>
      <c r="R19">
        <v>34.909136019951099</v>
      </c>
      <c r="S19" s="1">
        <f>(Table2[[#This Row],[Close Price]]-Table2[[#This Row],[20D EMA]])/Table2[[#This Row],[20D EMA]]</f>
        <v>-7.5285987277819932E-2</v>
      </c>
      <c r="T19" s="1">
        <f>(Table2[[#This Row],[Close Price]]-Table2[[#This Row],[50D EMA]])/Table2[[#This Row],[50D EMA]]</f>
        <v>4.3707990202808043E-2</v>
      </c>
      <c r="U19" s="1">
        <f>(Table2[[#This Row],[Close Price]]-Table2[[#This Row],[200D EMA]])/Table2[[#This Row],[200D EMA]]</f>
        <v>0.53193367333394326</v>
      </c>
      <c r="V19">
        <v>0.76374777669445504</v>
      </c>
      <c r="W19">
        <v>329.05</v>
      </c>
      <c r="X19">
        <v>369</v>
      </c>
      <c r="Y19">
        <v>329.05</v>
      </c>
      <c r="Z19">
        <v>448.55</v>
      </c>
      <c r="AA19">
        <v>329.05</v>
      </c>
      <c r="AB19">
        <v>448.95</v>
      </c>
      <c r="AC19" s="1">
        <f>(Table2[[#This Row],[Close Price]]/Table2[[#This Row],[Day Low]])-1</f>
        <v>7.354505394316968E-2</v>
      </c>
      <c r="AD19" s="1">
        <f>(Table2[[#This Row],[Day High]]/Table2[[#This Row],[Close Price]])-1</f>
        <v>4.4585987261146487E-2</v>
      </c>
      <c r="AE19" s="1">
        <f>(Table2[[#This Row],[Close Price]]/Table2[[#This Row],[Current Week Low]])-1</f>
        <v>7.354505394316968E-2</v>
      </c>
      <c r="AF19" s="1">
        <f>(Table2[[#This Row],[Current Week High]]/Table2[[#This Row],[Close Price]])-1</f>
        <v>0.26978060863411191</v>
      </c>
      <c r="AG19" s="1">
        <f>(Table2[[#This Row],[Close Price]]/Table2[[#This Row],[Current Month Low]])-1</f>
        <v>7.354505394316968E-2</v>
      </c>
      <c r="AH19" s="1">
        <f>(Table2[[#This Row],[Current Month High]]/Table2[[#This Row],[Close Price]])-1</f>
        <v>0.27091295116772818</v>
      </c>
      <c r="AI19">
        <v>27.091295116772798</v>
      </c>
      <c r="AJ19">
        <v>273.41437632135302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0.64</v>
      </c>
      <c r="AM19" t="s">
        <v>3142</v>
      </c>
      <c r="AN19">
        <v>-13.68</v>
      </c>
      <c r="AO19" t="s">
        <v>3143</v>
      </c>
      <c r="AP19">
        <v>0.13395829531313</v>
      </c>
      <c r="AQ19">
        <f>(Table2[[#This Row],[Sharpe Ratio]]-AVERAGE(Table2[Sharpe Ratio]))/_xlfn.STDEV.P(Table2[Sharpe Ratio])</f>
        <v>0.91191611354849678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9.6291361045441946</v>
      </c>
      <c r="AS19">
        <f>_xlfn.RANK.AVG(Table2[[#This Row],[1Y Return vs Nifty Z-Score]],Table2[1Y Return vs Nifty Z-Score])</f>
        <v>7</v>
      </c>
      <c r="AT19">
        <f>_xlfn.RANK.AVG(Table2[[#This Row],[6M Return vs Nifty Z-Score]],Table2[6M Return vs Nifty Z-Score])</f>
        <v>2</v>
      </c>
      <c r="AU19">
        <f>_xlfn.RANK.AVG(Table2[[#This Row],[Sharpe Ratio Z-Score]],Table2[Sharpe Ratio Z-Score])</f>
        <v>127</v>
      </c>
      <c r="AV19">
        <f>(Table2[[#This Row],[Rank 1Y]]+Table2[[#This Row],[Rank 6M]]+Table2[[#This Row],[Rank Sharpe]])/3</f>
        <v>45.333333333333336</v>
      </c>
    </row>
    <row r="20" spans="1:48" x14ac:dyDescent="0.3">
      <c r="A20" t="s">
        <v>388</v>
      </c>
      <c r="B20" t="s">
        <v>389</v>
      </c>
      <c r="C20" t="s">
        <v>3108</v>
      </c>
      <c r="D20" t="s">
        <v>166</v>
      </c>
      <c r="E20">
        <v>56407.678432875</v>
      </c>
      <c r="F20">
        <v>13309.45</v>
      </c>
      <c r="G20">
        <v>184.36518433710401</v>
      </c>
      <c r="H20">
        <f>(Table2[[#This Row],[1Y Return vs Nifty]]-AVERAGE(Table2[1Y Return vs Nifty]))/_xlfn.STDEV.P(Table2[1Y Return vs Nifty])</f>
        <v>2.8857167604413787</v>
      </c>
      <c r="I20">
        <v>14.593620552042999</v>
      </c>
      <c r="J20">
        <f>(Table2[[#This Row],[1M Return vs Nifty]]-AVERAGE(Table2[1M Return vs Nifty]))/_xlfn.STDEV.P(Table2[1M Return vs Nifty])</f>
        <v>1.7872023289356658</v>
      </c>
      <c r="K20">
        <v>35.524596415618497</v>
      </c>
      <c r="L20">
        <f>(Table2[[#This Row],[6M Return vs Nifty]]-AVERAGE(Table2[6M Return vs Nifty]))/_xlfn.STDEV.P(Table2[6M Return vs Nifty])</f>
        <v>1.2393667489277975</v>
      </c>
      <c r="M20">
        <v>-9.1099587818821295</v>
      </c>
      <c r="N20">
        <f>(Table2[[#This Row],[1W Return vs Nifty]]-AVERAGE(Table2[1W Return vs Nifty]))/_xlfn.STDEV.P(Table2[1W Return vs Nifty])</f>
        <v>-1.5943463209675255</v>
      </c>
      <c r="O20">
        <v>14348.37</v>
      </c>
      <c r="P20">
        <v>13541.4915507448</v>
      </c>
      <c r="Q20">
        <v>10515.596156988</v>
      </c>
      <c r="R20">
        <v>25.663303579336102</v>
      </c>
      <c r="S20" s="1">
        <f>(Table2[[#This Row],[Close Price]]-Table2[[#This Row],[20D EMA]])/Table2[[#This Row],[20D EMA]]</f>
        <v>-7.2406830880441475E-2</v>
      </c>
      <c r="T20" s="1">
        <f>(Table2[[#This Row],[Close Price]]-Table2[[#This Row],[50D EMA]])/Table2[[#This Row],[50D EMA]]</f>
        <v>-1.7135597646334395E-2</v>
      </c>
      <c r="U20" s="1">
        <f>(Table2[[#This Row],[Close Price]]-Table2[[#This Row],[200D EMA]])/Table2[[#This Row],[200D EMA]]</f>
        <v>0.26568668112605126</v>
      </c>
      <c r="V20">
        <v>1.0503626843127101</v>
      </c>
      <c r="W20">
        <v>13024.7</v>
      </c>
      <c r="X20">
        <v>13979.95</v>
      </c>
      <c r="Y20">
        <v>13024.7</v>
      </c>
      <c r="Z20">
        <v>15799.85</v>
      </c>
      <c r="AA20">
        <v>13024.7</v>
      </c>
      <c r="AB20">
        <v>16549.95</v>
      </c>
      <c r="AC20" s="1">
        <f>(Table2[[#This Row],[Close Price]]/Table2[[#This Row],[Day Low]])-1</f>
        <v>2.1862307769084932E-2</v>
      </c>
      <c r="AD20" s="1">
        <f>(Table2[[#This Row],[Day High]]/Table2[[#This Row],[Close Price]])-1</f>
        <v>5.0377739125208043E-2</v>
      </c>
      <c r="AE20" s="1">
        <f>(Table2[[#This Row],[Close Price]]/Table2[[#This Row],[Current Week Low]])-1</f>
        <v>2.1862307769084932E-2</v>
      </c>
      <c r="AF20" s="1">
        <f>(Table2[[#This Row],[Current Week High]]/Table2[[#This Row],[Close Price]])-1</f>
        <v>0.1871151700483491</v>
      </c>
      <c r="AG20" s="1">
        <f>(Table2[[#This Row],[Close Price]]/Table2[[#This Row],[Current Month Low]])-1</f>
        <v>2.1862307769084932E-2</v>
      </c>
      <c r="AH20" s="1">
        <f>(Table2[[#This Row],[Current Month High]]/Table2[[#This Row],[Close Price]])-1</f>
        <v>0.24347362212563262</v>
      </c>
      <c r="AI20">
        <v>24.347362212563201</v>
      </c>
      <c r="AJ20">
        <v>230.22243173839101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0.28999999999999998</v>
      </c>
      <c r="AM20" t="s">
        <v>3142</v>
      </c>
      <c r="AN20">
        <v>-8.09</v>
      </c>
      <c r="AO20" t="s">
        <v>3143</v>
      </c>
      <c r="AP20">
        <v>0.18208931764679401</v>
      </c>
      <c r="AQ20">
        <f>(Table2[[#This Row],[Sharpe Ratio]]-AVERAGE(Table2[Sharpe Ratio]))/_xlfn.STDEV.P(Table2[Sharpe Ratio])</f>
        <v>1.4801805561471231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5.7981200734844398</v>
      </c>
      <c r="AS20">
        <f>_xlfn.RANK.AVG(Table2[[#This Row],[1Y Return vs Nifty Z-Score]],Table2[1Y Return vs Nifty Z-Score])</f>
        <v>12</v>
      </c>
      <c r="AT20">
        <f>_xlfn.RANK.AVG(Table2[[#This Row],[6M Return vs Nifty Z-Score]],Table2[6M Return vs Nifty Z-Score])</f>
        <v>74</v>
      </c>
      <c r="AU20">
        <f>_xlfn.RANK.AVG(Table2[[#This Row],[Sharpe Ratio Z-Score]],Table2[Sharpe Ratio Z-Score])</f>
        <v>53</v>
      </c>
      <c r="AV20">
        <f>(Table2[[#This Row],[Rank 1Y]]+Table2[[#This Row],[Rank 6M]]+Table2[[#This Row],[Rank Sharpe]])/3</f>
        <v>46.333333333333336</v>
      </c>
    </row>
    <row r="21" spans="1:48" x14ac:dyDescent="0.3">
      <c r="A21" t="s">
        <v>1227</v>
      </c>
      <c r="B21" t="s">
        <v>1228</v>
      </c>
      <c r="C21" t="s">
        <v>3097</v>
      </c>
      <c r="D21" t="s">
        <v>539</v>
      </c>
      <c r="E21">
        <v>9085.7010300000002</v>
      </c>
      <c r="F21">
        <v>455.7</v>
      </c>
      <c r="G21">
        <v>99.980382868080696</v>
      </c>
      <c r="H21">
        <f>(Table2[[#This Row],[1Y Return vs Nifty]]-AVERAGE(Table2[1Y Return vs Nifty]))/_xlfn.STDEV.P(Table2[1Y Return vs Nifty])</f>
        <v>1.3975184115035904</v>
      </c>
      <c r="I21">
        <v>7.1497111003769103</v>
      </c>
      <c r="J21">
        <f>(Table2[[#This Row],[1M Return vs Nifty]]-AVERAGE(Table2[1M Return vs Nifty]))/_xlfn.STDEV.P(Table2[1M Return vs Nifty])</f>
        <v>0.91851687473310373</v>
      </c>
      <c r="K21">
        <v>34.167079561727903</v>
      </c>
      <c r="L21">
        <f>(Table2[[#This Row],[6M Return vs Nifty]]-AVERAGE(Table2[6M Return vs Nifty]))/_xlfn.STDEV.P(Table2[6M Return vs Nifty])</f>
        <v>1.1897501397180343</v>
      </c>
      <c r="M21">
        <v>0.99042205479530299</v>
      </c>
      <c r="N21">
        <f>(Table2[[#This Row],[1W Return vs Nifty]]-AVERAGE(Table2[1W Return vs Nifty]))/_xlfn.STDEV.P(Table2[1W Return vs Nifty])</f>
        <v>0.609041321204563</v>
      </c>
      <c r="O21">
        <v>472.61</v>
      </c>
      <c r="P21">
        <v>454.55507971531699</v>
      </c>
      <c r="Q21">
        <v>368.37943618603902</v>
      </c>
      <c r="R21">
        <v>33.994285583617803</v>
      </c>
      <c r="S21" s="1">
        <f>(Table2[[#This Row],[Close Price]]-Table2[[#This Row],[20D EMA]])/Table2[[#This Row],[20D EMA]]</f>
        <v>-3.578003004591529E-2</v>
      </c>
      <c r="T21" s="1">
        <f>(Table2[[#This Row],[Close Price]]-Table2[[#This Row],[50D EMA]])/Table2[[#This Row],[50D EMA]]</f>
        <v>2.5187712903792596E-3</v>
      </c>
      <c r="U21" s="1">
        <f>(Table2[[#This Row],[Close Price]]-Table2[[#This Row],[200D EMA]])/Table2[[#This Row],[200D EMA]]</f>
        <v>0.23703973467688988</v>
      </c>
      <c r="V21">
        <v>0.87033142981101597</v>
      </c>
      <c r="W21">
        <v>451.55</v>
      </c>
      <c r="X21">
        <v>475.9</v>
      </c>
      <c r="Y21">
        <v>451.55</v>
      </c>
      <c r="Z21">
        <v>498.1</v>
      </c>
      <c r="AA21">
        <v>443.1</v>
      </c>
      <c r="AB21">
        <v>498.1</v>
      </c>
      <c r="AC21" s="1">
        <f>(Table2[[#This Row],[Close Price]]/Table2[[#This Row],[Day Low]])-1</f>
        <v>9.1905658288118364E-3</v>
      </c>
      <c r="AD21" s="1">
        <f>(Table2[[#This Row],[Day High]]/Table2[[#This Row],[Close Price]])-1</f>
        <v>4.4327408382707878E-2</v>
      </c>
      <c r="AE21" s="1">
        <f>(Table2[[#This Row],[Close Price]]/Table2[[#This Row],[Current Week Low]])-1</f>
        <v>9.1905658288118364E-3</v>
      </c>
      <c r="AF21" s="1">
        <f>(Table2[[#This Row],[Current Week High]]/Table2[[#This Row],[Close Price]])-1</f>
        <v>9.3043669080535407E-2</v>
      </c>
      <c r="AG21" s="1">
        <f>(Table2[[#This Row],[Close Price]]/Table2[[#This Row],[Current Month Low]])-1</f>
        <v>2.8436018957345821E-2</v>
      </c>
      <c r="AH21" s="1">
        <f>(Table2[[#This Row],[Current Month High]]/Table2[[#This Row],[Close Price]])-1</f>
        <v>9.3043669080535407E-2</v>
      </c>
      <c r="AI21">
        <v>9.3043669080535398</v>
      </c>
      <c r="AJ21">
        <v>135.50387596899199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0.13</v>
      </c>
      <c r="AM21" t="s">
        <v>3142</v>
      </c>
      <c r="AN21">
        <v>-3.5</v>
      </c>
      <c r="AO21" t="s">
        <v>3143</v>
      </c>
      <c r="AP21">
        <v>0.33046418527958499</v>
      </c>
      <c r="AQ21">
        <f>(Table2[[#This Row],[Sharpe Ratio]]-AVERAGE(Table2[Sharpe Ratio]))/_xlfn.STDEV.P(Table2[Sharpe Ratio])</f>
        <v>3.2319854703764261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7.3468122175357182</v>
      </c>
      <c r="AS21">
        <f>_xlfn.RANK.AVG(Table2[[#This Row],[1Y Return vs Nifty Z-Score]],Table2[1Y Return vs Nifty Z-Score])</f>
        <v>62</v>
      </c>
      <c r="AT21">
        <f>_xlfn.RANK.AVG(Table2[[#This Row],[6M Return vs Nifty Z-Score]],Table2[6M Return vs Nifty Z-Score])</f>
        <v>78</v>
      </c>
      <c r="AU21">
        <f>_xlfn.RANK.AVG(Table2[[#This Row],[Sharpe Ratio Z-Score]],Table2[Sharpe Ratio Z-Score])</f>
        <v>1</v>
      </c>
      <c r="AV21">
        <f>(Table2[[#This Row],[Rank 1Y]]+Table2[[#This Row],[Rank 6M]]+Table2[[#This Row],[Rank Sharpe]])/3</f>
        <v>47</v>
      </c>
    </row>
    <row r="22" spans="1:48" x14ac:dyDescent="0.3">
      <c r="A22" t="s">
        <v>281</v>
      </c>
      <c r="B22" t="s">
        <v>282</v>
      </c>
      <c r="C22" t="s">
        <v>3108</v>
      </c>
      <c r="D22" t="s">
        <v>283</v>
      </c>
      <c r="E22">
        <v>92074.080438912002</v>
      </c>
      <c r="F22">
        <v>67.47</v>
      </c>
      <c r="G22">
        <v>85.050302453742404</v>
      </c>
      <c r="H22">
        <f>(Table2[[#This Row],[1Y Return vs Nifty]]-AVERAGE(Table2[1Y Return vs Nifty]))/_xlfn.STDEV.P(Table2[1Y Return vs Nifty])</f>
        <v>1.1342136381874741</v>
      </c>
      <c r="I22">
        <v>-9.7652233775686401</v>
      </c>
      <c r="J22">
        <f>(Table2[[#This Row],[1M Return vs Nifty]]-AVERAGE(Table2[1M Return vs Nifty]))/_xlfn.STDEV.P(Table2[1M Return vs Nifty])</f>
        <v>-1.0554133074095555</v>
      </c>
      <c r="K22">
        <v>52.935928357556797</v>
      </c>
      <c r="L22">
        <f>(Table2[[#This Row],[6M Return vs Nifty]]-AVERAGE(Table2[6M Return vs Nifty]))/_xlfn.STDEV.P(Table2[6M Return vs Nifty])</f>
        <v>1.8757428280230493</v>
      </c>
      <c r="M22">
        <v>-2.4091881389280401</v>
      </c>
      <c r="N22">
        <f>(Table2[[#This Row],[1W Return vs Nifty]]-AVERAGE(Table2[1W Return vs Nifty]))/_xlfn.STDEV.P(Table2[1W Return vs Nifty])</f>
        <v>-0.13258012952841358</v>
      </c>
      <c r="O22">
        <v>73.09</v>
      </c>
      <c r="P22">
        <v>73.4437117667471</v>
      </c>
      <c r="Q22">
        <v>57.706302707914404</v>
      </c>
      <c r="R22">
        <v>23.354223480666899</v>
      </c>
      <c r="S22" s="1">
        <f>(Table2[[#This Row],[Close Price]]-Table2[[#This Row],[20D EMA]])/Table2[[#This Row],[20D EMA]]</f>
        <v>-7.6891503625667046E-2</v>
      </c>
      <c r="T22" s="1">
        <f>(Table2[[#This Row],[Close Price]]-Table2[[#This Row],[50D EMA]])/Table2[[#This Row],[50D EMA]]</f>
        <v>-8.1337280252382363E-2</v>
      </c>
      <c r="U22" s="1">
        <f>(Table2[[#This Row],[Close Price]]-Table2[[#This Row],[200D EMA]])/Table2[[#This Row],[200D EMA]]</f>
        <v>0.1691963760268167</v>
      </c>
      <c r="V22">
        <v>0.51376299200966602</v>
      </c>
      <c r="W22">
        <v>66</v>
      </c>
      <c r="X22">
        <v>70.3</v>
      </c>
      <c r="Y22">
        <v>66</v>
      </c>
      <c r="Z22">
        <v>72.77</v>
      </c>
      <c r="AA22">
        <v>66</v>
      </c>
      <c r="AB22">
        <v>81.53</v>
      </c>
      <c r="AC22" s="1">
        <f>(Table2[[#This Row],[Close Price]]/Table2[[#This Row],[Day Low]])-1</f>
        <v>2.2272727272727222E-2</v>
      </c>
      <c r="AD22" s="1">
        <f>(Table2[[#This Row],[Day High]]/Table2[[#This Row],[Close Price]])-1</f>
        <v>4.1944567956128553E-2</v>
      </c>
      <c r="AE22" s="1">
        <f>(Table2[[#This Row],[Close Price]]/Table2[[#This Row],[Current Week Low]])-1</f>
        <v>2.2272727272727222E-2</v>
      </c>
      <c r="AF22" s="1">
        <f>(Table2[[#This Row],[Current Week High]]/Table2[[#This Row],[Close Price]])-1</f>
        <v>7.8553431154587239E-2</v>
      </c>
      <c r="AG22" s="1">
        <f>(Table2[[#This Row],[Close Price]]/Table2[[#This Row],[Current Month Low]])-1</f>
        <v>2.2272727272727222E-2</v>
      </c>
      <c r="AH22" s="1">
        <f>(Table2[[#This Row],[Current Month High]]/Table2[[#This Row],[Close Price]])-1</f>
        <v>0.2083889135912258</v>
      </c>
      <c r="AI22">
        <v>27.523343708314801</v>
      </c>
      <c r="AJ22">
        <v>124.9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0.02</v>
      </c>
      <c r="AM22" t="s">
        <v>3142</v>
      </c>
      <c r="AN22">
        <v>-12.02</v>
      </c>
      <c r="AO22" t="s">
        <v>3143</v>
      </c>
      <c r="AP22">
        <v>0.209241784330914</v>
      </c>
      <c r="AQ22">
        <f>(Table2[[#This Row],[Sharpe Ratio]]-AVERAGE(Table2[Sharpe Ratio]))/_xlfn.STDEV.P(Table2[Sharpe Ratio])</f>
        <v>1.8007592722704509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84</v>
      </c>
      <c r="AT22">
        <f>_xlfn.RANK.AVG(Table2[[#This Row],[6M Return vs Nifty Z-Score]],Table2[6M Return vs Nifty Z-Score])</f>
        <v>37</v>
      </c>
      <c r="AU22">
        <f>_xlfn.RANK.AVG(Table2[[#This Row],[Sharpe Ratio Z-Score]],Table2[Sharpe Ratio Z-Score])</f>
        <v>22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569</v>
      </c>
      <c r="B23" t="s">
        <v>570</v>
      </c>
      <c r="C23" t="s">
        <v>3097</v>
      </c>
      <c r="D23" t="s">
        <v>397</v>
      </c>
      <c r="E23">
        <v>33023.457691590003</v>
      </c>
      <c r="F23">
        <v>6487.55</v>
      </c>
      <c r="G23">
        <v>164.60417043816801</v>
      </c>
      <c r="H23">
        <f>(Table2[[#This Row],[1Y Return vs Nifty]]-AVERAGE(Table2[1Y Return vs Nifty]))/_xlfn.STDEV.P(Table2[1Y Return vs Nifty])</f>
        <v>2.5372143317365046</v>
      </c>
      <c r="I23">
        <v>18.2031434282604</v>
      </c>
      <c r="J23">
        <f>(Table2[[#This Row],[1M Return vs Nifty]]-AVERAGE(Table2[1M Return vs Nifty]))/_xlfn.STDEV.P(Table2[1M Return vs Nifty])</f>
        <v>2.2084245428194813</v>
      </c>
      <c r="K23">
        <v>48.783616712706902</v>
      </c>
      <c r="L23">
        <f>(Table2[[#This Row],[6M Return vs Nifty]]-AVERAGE(Table2[6M Return vs Nifty]))/_xlfn.STDEV.P(Table2[6M Return vs Nifty])</f>
        <v>1.7239777699250893</v>
      </c>
      <c r="M23">
        <v>7.5890172142401404</v>
      </c>
      <c r="N23">
        <f>(Table2[[#This Row],[1W Return vs Nifty]]-AVERAGE(Table2[1W Return vs Nifty]))/_xlfn.STDEV.P(Table2[1W Return vs Nifty])</f>
        <v>2.0485180365003868</v>
      </c>
      <c r="O23">
        <v>6265.68</v>
      </c>
      <c r="P23">
        <v>5708.2108553205198</v>
      </c>
      <c r="Q23">
        <v>4356.8170227850896</v>
      </c>
      <c r="R23">
        <v>55.914528214277503</v>
      </c>
      <c r="S23" s="1">
        <f>(Table2[[#This Row],[Close Price]]-Table2[[#This Row],[20D EMA]])/Table2[[#This Row],[20D EMA]]</f>
        <v>3.5410362482603625E-2</v>
      </c>
      <c r="T23" s="1">
        <f>(Table2[[#This Row],[Close Price]]-Table2[[#This Row],[50D EMA]])/Table2[[#This Row],[50D EMA]]</f>
        <v>0.13652949486844418</v>
      </c>
      <c r="U23" s="1">
        <f>(Table2[[#This Row],[Close Price]]-Table2[[#This Row],[200D EMA]])/Table2[[#This Row],[200D EMA]]</f>
        <v>0.48905725580663523</v>
      </c>
      <c r="V23">
        <v>0.95716524699707095</v>
      </c>
      <c r="W23">
        <v>6340</v>
      </c>
      <c r="X23">
        <v>6679.35</v>
      </c>
      <c r="Y23">
        <v>6340</v>
      </c>
      <c r="Z23">
        <v>6809.45</v>
      </c>
      <c r="AA23">
        <v>5677.45</v>
      </c>
      <c r="AB23">
        <v>6809.45</v>
      </c>
      <c r="AC23" s="1">
        <f>(Table2[[#This Row],[Close Price]]/Table2[[#This Row],[Day Low]])-1</f>
        <v>2.3272870662460532E-2</v>
      </c>
      <c r="AD23" s="1">
        <f>(Table2[[#This Row],[Day High]]/Table2[[#This Row],[Close Price]])-1</f>
        <v>2.9564319350139812E-2</v>
      </c>
      <c r="AE23" s="1">
        <f>(Table2[[#This Row],[Close Price]]/Table2[[#This Row],[Current Week Low]])-1</f>
        <v>2.3272870662460532E-2</v>
      </c>
      <c r="AF23" s="1">
        <f>(Table2[[#This Row],[Current Week High]]/Table2[[#This Row],[Close Price]])-1</f>
        <v>4.9618114696611038E-2</v>
      </c>
      <c r="AG23" s="1">
        <f>(Table2[[#This Row],[Close Price]]/Table2[[#This Row],[Current Month Low]])-1</f>
        <v>0.14268729799469848</v>
      </c>
      <c r="AH23" s="1">
        <f>(Table2[[#This Row],[Current Month High]]/Table2[[#This Row],[Close Price]])-1</f>
        <v>4.9618114696611038E-2</v>
      </c>
      <c r="AI23">
        <v>4.9618114696611002</v>
      </c>
      <c r="AJ23">
        <v>200.02312299119001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0.45</v>
      </c>
      <c r="AM23" t="s">
        <v>3142</v>
      </c>
      <c r="AN23">
        <v>6.33</v>
      </c>
      <c r="AO23" t="s">
        <v>3142</v>
      </c>
      <c r="AP23">
        <v>0.16124255516519601</v>
      </c>
      <c r="AQ23">
        <f>(Table2[[#This Row],[Sharpe Ratio]]-AVERAGE(Table2[Sharpe Ratio]))/_xlfn.STDEV.P(Table2[Sharpe Ratio])</f>
        <v>1.2340508608444425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9.7521855418259058</v>
      </c>
      <c r="AS23">
        <f>_xlfn.RANK.AVG(Table2[[#This Row],[1Y Return vs Nifty Z-Score]],Table2[1Y Return vs Nifty Z-Score])</f>
        <v>18</v>
      </c>
      <c r="AT23">
        <f>_xlfn.RANK.AVG(Table2[[#This Row],[6M Return vs Nifty Z-Score]],Table2[6M Return vs Nifty Z-Score])</f>
        <v>44</v>
      </c>
      <c r="AU23">
        <f>_xlfn.RANK.AVG(Table2[[#This Row],[Sharpe Ratio Z-Score]],Table2[Sharpe Ratio Z-Score])</f>
        <v>86</v>
      </c>
      <c r="AV23">
        <f>(Table2[[#This Row],[Rank 1Y]]+Table2[[#This Row],[Rank 6M]]+Table2[[#This Row],[Rank Sharpe]])/3</f>
        <v>49.333333333333336</v>
      </c>
    </row>
    <row r="24" spans="1:48" x14ac:dyDescent="0.3">
      <c r="A24" t="s">
        <v>1305</v>
      </c>
      <c r="B24" t="s">
        <v>1306</v>
      </c>
      <c r="C24" t="s">
        <v>3108</v>
      </c>
      <c r="D24" t="s">
        <v>270</v>
      </c>
      <c r="E24">
        <v>8244.5958207500007</v>
      </c>
      <c r="F24">
        <v>3548.75</v>
      </c>
      <c r="G24">
        <v>142.706357208833</v>
      </c>
      <c r="H24">
        <f>(Table2[[#This Row],[1Y Return vs Nifty]]-AVERAGE(Table2[1Y Return vs Nifty]))/_xlfn.STDEV.P(Table2[1Y Return vs Nifty])</f>
        <v>2.151027614153159</v>
      </c>
      <c r="I24">
        <v>15.4147160163111</v>
      </c>
      <c r="J24">
        <f>(Table2[[#This Row],[1M Return vs Nifty]]-AVERAGE(Table2[1M Return vs Nifty]))/_xlfn.STDEV.P(Table2[1M Return vs Nifty])</f>
        <v>1.8830220982319936</v>
      </c>
      <c r="K24">
        <v>94.263692716463794</v>
      </c>
      <c r="L24">
        <f>(Table2[[#This Row],[6M Return vs Nifty]]-AVERAGE(Table2[6M Return vs Nifty]))/_xlfn.STDEV.P(Table2[6M Return vs Nifty])</f>
        <v>3.3862533810465938</v>
      </c>
      <c r="M24">
        <v>-6.1517089821436004</v>
      </c>
      <c r="N24">
        <f>(Table2[[#This Row],[1W Return vs Nifty]]-AVERAGE(Table2[1W Return vs Nifty]))/_xlfn.STDEV.P(Table2[1W Return vs Nifty])</f>
        <v>-0.94900718409730489</v>
      </c>
      <c r="O24">
        <v>3733.71</v>
      </c>
      <c r="P24">
        <v>3457.0069560651</v>
      </c>
      <c r="Q24">
        <v>2518.4290553246601</v>
      </c>
      <c r="R24">
        <v>35.737720279788</v>
      </c>
      <c r="S24" s="1">
        <f>(Table2[[#This Row],[Close Price]]-Table2[[#This Row],[20D EMA]])/Table2[[#This Row],[20D EMA]]</f>
        <v>-4.9537859126713116E-2</v>
      </c>
      <c r="T24" s="1">
        <f>(Table2[[#This Row],[Close Price]]-Table2[[#This Row],[50D EMA]])/Table2[[#This Row],[50D EMA]]</f>
        <v>2.6538287339556158E-2</v>
      </c>
      <c r="U24" s="1">
        <f>(Table2[[#This Row],[Close Price]]-Table2[[#This Row],[200D EMA]])/Table2[[#This Row],[200D EMA]]</f>
        <v>0.40911255470824343</v>
      </c>
      <c r="V24">
        <v>0.68802370903712395</v>
      </c>
      <c r="W24">
        <v>3515</v>
      </c>
      <c r="X24">
        <v>3705.1</v>
      </c>
      <c r="Y24">
        <v>3462.35</v>
      </c>
      <c r="Z24">
        <v>4083.95</v>
      </c>
      <c r="AA24">
        <v>3393.8</v>
      </c>
      <c r="AB24">
        <v>4218</v>
      </c>
      <c r="AC24" s="1">
        <f>(Table2[[#This Row],[Close Price]]/Table2[[#This Row],[Day Low]])-1</f>
        <v>9.6017069701279656E-3</v>
      </c>
      <c r="AD24" s="1">
        <f>(Table2[[#This Row],[Day High]]/Table2[[#This Row],[Close Price]])-1</f>
        <v>4.4057766819302513E-2</v>
      </c>
      <c r="AE24" s="1">
        <f>(Table2[[#This Row],[Close Price]]/Table2[[#This Row],[Current Week Low]])-1</f>
        <v>2.4954149638251488E-2</v>
      </c>
      <c r="AF24" s="1">
        <f>(Table2[[#This Row],[Current Week High]]/Table2[[#This Row],[Close Price]])-1</f>
        <v>0.15081366678407893</v>
      </c>
      <c r="AG24" s="1">
        <f>(Table2[[#This Row],[Close Price]]/Table2[[#This Row],[Current Month Low]])-1</f>
        <v>4.5656785903706698E-2</v>
      </c>
      <c r="AH24" s="1">
        <f>(Table2[[#This Row],[Current Month High]]/Table2[[#This Row],[Close Price]])-1</f>
        <v>0.18858753082071145</v>
      </c>
      <c r="AI24">
        <v>18.8587530820711</v>
      </c>
      <c r="AJ24">
        <v>179.42913385826699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0.48</v>
      </c>
      <c r="AM24" t="s">
        <v>3142</v>
      </c>
      <c r="AN24">
        <v>-5.56</v>
      </c>
      <c r="AO24" t="s">
        <v>3143</v>
      </c>
      <c r="AP24">
        <v>0.140412092257093</v>
      </c>
      <c r="AQ24">
        <f>(Table2[[#This Row],[Sharpe Ratio]]-AVERAGE(Table2[Sharpe Ratio]))/_xlfn.STDEV.P(Table2[Sharpe Ratio])</f>
        <v>0.98811360832809014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7.4594095176625324</v>
      </c>
      <c r="AS24">
        <f>_xlfn.RANK.AVG(Table2[[#This Row],[1Y Return vs Nifty Z-Score]],Table2[1Y Return vs Nifty Z-Score])</f>
        <v>31</v>
      </c>
      <c r="AT24">
        <f>_xlfn.RANK.AVG(Table2[[#This Row],[6M Return vs Nifty Z-Score]],Table2[6M Return vs Nifty Z-Score])</f>
        <v>6</v>
      </c>
      <c r="AU24">
        <f>_xlfn.RANK.AVG(Table2[[#This Row],[Sharpe Ratio Z-Score]],Table2[Sharpe Ratio Z-Score])</f>
        <v>113</v>
      </c>
      <c r="AV24">
        <f>(Table2[[#This Row],[Rank 1Y]]+Table2[[#This Row],[Rank 6M]]+Table2[[#This Row],[Rank Sharpe]])/3</f>
        <v>50</v>
      </c>
    </row>
    <row r="25" spans="1:48" x14ac:dyDescent="0.3">
      <c r="A25" t="s">
        <v>1233</v>
      </c>
      <c r="B25" t="s">
        <v>1234</v>
      </c>
      <c r="C25" t="s">
        <v>3108</v>
      </c>
      <c r="D25" t="s">
        <v>404</v>
      </c>
      <c r="E25">
        <v>9047.6618614199997</v>
      </c>
      <c r="F25">
        <v>398.7</v>
      </c>
      <c r="G25">
        <v>145.41740387343199</v>
      </c>
      <c r="H25">
        <f>(Table2[[#This Row],[1Y Return vs Nifty]]-AVERAGE(Table2[1Y Return vs Nifty]))/_xlfn.STDEV.P(Table2[1Y Return vs Nifty])</f>
        <v>2.1988392472898508</v>
      </c>
      <c r="I25">
        <v>6.5596637679696403</v>
      </c>
      <c r="J25">
        <f>(Table2[[#This Row],[1M Return vs Nifty]]-AVERAGE(Table2[1M Return vs Nifty]))/_xlfn.STDEV.P(Table2[1M Return vs Nifty])</f>
        <v>0.84965983955805902</v>
      </c>
      <c r="K25">
        <v>37.925696312513701</v>
      </c>
      <c r="L25">
        <f>(Table2[[#This Row],[6M Return vs Nifty]]-AVERAGE(Table2[6M Return vs Nifty]))/_xlfn.STDEV.P(Table2[6M Return vs Nifty])</f>
        <v>1.3271258326669177</v>
      </c>
      <c r="M25">
        <v>-6.9997086078406996</v>
      </c>
      <c r="N25">
        <f>(Table2[[#This Row],[1W Return vs Nifty]]-AVERAGE(Table2[1W Return vs Nifty]))/_xlfn.STDEV.P(Table2[1W Return vs Nifty])</f>
        <v>-1.1339974261525922</v>
      </c>
      <c r="O25">
        <v>415.43</v>
      </c>
      <c r="P25">
        <v>398.400712793254</v>
      </c>
      <c r="Q25">
        <v>313.075110420013</v>
      </c>
      <c r="R25">
        <v>36.528627728001503</v>
      </c>
      <c r="S25" s="1">
        <f>(Table2[[#This Row],[Close Price]]-Table2[[#This Row],[20D EMA]])/Table2[[#This Row],[20D EMA]]</f>
        <v>-4.0271525888838117E-2</v>
      </c>
      <c r="T25" s="1">
        <f>(Table2[[#This Row],[Close Price]]-Table2[[#This Row],[50D EMA]])/Table2[[#This Row],[50D EMA]]</f>
        <v>7.5122156445864372E-4</v>
      </c>
      <c r="U25" s="1">
        <f>(Table2[[#This Row],[Close Price]]-Table2[[#This Row],[200D EMA]])/Table2[[#This Row],[200D EMA]]</f>
        <v>0.27349631679476205</v>
      </c>
      <c r="V25">
        <v>0.96163521075582103</v>
      </c>
      <c r="W25">
        <v>390.65</v>
      </c>
      <c r="X25">
        <v>412.6</v>
      </c>
      <c r="Y25">
        <v>390.65</v>
      </c>
      <c r="Z25">
        <v>470.7</v>
      </c>
      <c r="AA25">
        <v>356.9</v>
      </c>
      <c r="AB25">
        <v>474</v>
      </c>
      <c r="AC25" s="1">
        <f>(Table2[[#This Row],[Close Price]]/Table2[[#This Row],[Day Low]])-1</f>
        <v>2.060668117240505E-2</v>
      </c>
      <c r="AD25" s="1">
        <f>(Table2[[#This Row],[Day High]]/Table2[[#This Row],[Close Price]])-1</f>
        <v>3.4863305743666917E-2</v>
      </c>
      <c r="AE25" s="1">
        <f>(Table2[[#This Row],[Close Price]]/Table2[[#This Row],[Current Week Low]])-1</f>
        <v>2.060668117240505E-2</v>
      </c>
      <c r="AF25" s="1">
        <f>(Table2[[#This Row],[Current Week High]]/Table2[[#This Row],[Close Price]])-1</f>
        <v>0.18058690744920991</v>
      </c>
      <c r="AG25" s="1">
        <f>(Table2[[#This Row],[Close Price]]/Table2[[#This Row],[Current Month Low]])-1</f>
        <v>0.11711964135612218</v>
      </c>
      <c r="AH25" s="1">
        <f>(Table2[[#This Row],[Current Month High]]/Table2[[#This Row],[Close Price]])-1</f>
        <v>0.18886380737396546</v>
      </c>
      <c r="AI25">
        <v>18.8863807373965</v>
      </c>
      <c r="AJ25">
        <v>179.49526813880101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0.26</v>
      </c>
      <c r="AM25" t="s">
        <v>3142</v>
      </c>
      <c r="AN25">
        <v>1.94</v>
      </c>
      <c r="AO25" t="s">
        <v>3142</v>
      </c>
      <c r="AP25">
        <v>0.17744942949999601</v>
      </c>
      <c r="AQ25">
        <f>(Table2[[#This Row],[Sharpe Ratio]]-AVERAGE(Table2[Sharpe Ratio]))/_xlfn.STDEV.P(Table2[Sharpe Ratio])</f>
        <v>1.4253991838924147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4.6670266772546496</v>
      </c>
      <c r="AS25">
        <f>_xlfn.RANK.AVG(Table2[[#This Row],[1Y Return vs Nifty Z-Score]],Table2[1Y Return vs Nifty Z-Score])</f>
        <v>29</v>
      </c>
      <c r="AT25">
        <f>_xlfn.RANK.AVG(Table2[[#This Row],[6M Return vs Nifty Z-Score]],Table2[6M Return vs Nifty Z-Score])</f>
        <v>65</v>
      </c>
      <c r="AU25">
        <f>_xlfn.RANK.AVG(Table2[[#This Row],[Sharpe Ratio Z-Score]],Table2[Sharpe Ratio Z-Score])</f>
        <v>59</v>
      </c>
      <c r="AV25">
        <f>(Table2[[#This Row],[Rank 1Y]]+Table2[[#This Row],[Rank 6M]]+Table2[[#This Row],[Rank Sharpe]])/3</f>
        <v>51</v>
      </c>
    </row>
    <row r="26" spans="1:48" x14ac:dyDescent="0.3">
      <c r="A26" t="s">
        <v>1049</v>
      </c>
      <c r="B26" t="s">
        <v>1050</v>
      </c>
      <c r="C26" t="s">
        <v>3099</v>
      </c>
      <c r="D26" t="s">
        <v>381</v>
      </c>
      <c r="E26">
        <v>12183.369540239901</v>
      </c>
      <c r="F26">
        <v>350.85</v>
      </c>
      <c r="G26">
        <v>94.623104985283007</v>
      </c>
      <c r="H26">
        <f>(Table2[[#This Row],[1Y Return vs Nifty]]-AVERAGE(Table2[1Y Return vs Nifty]))/_xlfn.STDEV.P(Table2[1Y Return vs Nifty])</f>
        <v>1.303038221218292</v>
      </c>
      <c r="I26">
        <v>-12.0785171340004</v>
      </c>
      <c r="J26">
        <f>(Table2[[#This Row],[1M Return vs Nifty]]-AVERAGE(Table2[1M Return vs Nifty]))/_xlfn.STDEV.P(Table2[1M Return vs Nifty])</f>
        <v>-1.3253688530214254</v>
      </c>
      <c r="K26">
        <v>57.235801063958696</v>
      </c>
      <c r="L26">
        <f>(Table2[[#This Row],[6M Return vs Nifty]]-AVERAGE(Table2[6M Return vs Nifty]))/_xlfn.STDEV.P(Table2[6M Return vs Nifty])</f>
        <v>2.0329011742445569</v>
      </c>
      <c r="M26">
        <v>-13.523793863624</v>
      </c>
      <c r="N26">
        <f>(Table2[[#This Row],[1W Return vs Nifty]]-AVERAGE(Table2[1W Return vs Nifty]))/_xlfn.STDEV.P(Table2[1W Return vs Nifty])</f>
        <v>-2.5572198829603505</v>
      </c>
      <c r="O26">
        <v>396.95</v>
      </c>
      <c r="P26">
        <v>382.577104751805</v>
      </c>
      <c r="Q26">
        <v>291.30137687624801</v>
      </c>
      <c r="R26">
        <v>17.2097345172449</v>
      </c>
      <c r="S26" s="1">
        <f>(Table2[[#This Row],[Close Price]]-Table2[[#This Row],[20D EMA]])/Table2[[#This Row],[20D EMA]]</f>
        <v>-0.11613553344249897</v>
      </c>
      <c r="T26" s="1">
        <f>(Table2[[#This Row],[Close Price]]-Table2[[#This Row],[50D EMA]])/Table2[[#This Row],[50D EMA]]</f>
        <v>-8.2929961980834618E-2</v>
      </c>
      <c r="U26" s="1">
        <f>(Table2[[#This Row],[Close Price]]-Table2[[#This Row],[200D EMA]])/Table2[[#This Row],[200D EMA]]</f>
        <v>0.20442273140730718</v>
      </c>
      <c r="V26">
        <v>0.93840740897233998</v>
      </c>
      <c r="W26">
        <v>338</v>
      </c>
      <c r="X26">
        <v>373.3</v>
      </c>
      <c r="Y26">
        <v>338</v>
      </c>
      <c r="Z26">
        <v>425</v>
      </c>
      <c r="AA26">
        <v>338</v>
      </c>
      <c r="AB26">
        <v>427.8</v>
      </c>
      <c r="AC26" s="1">
        <f>(Table2[[#This Row],[Close Price]]/Table2[[#This Row],[Day Low]])-1</f>
        <v>3.8017751479290096E-2</v>
      </c>
      <c r="AD26" s="1">
        <f>(Table2[[#This Row],[Day High]]/Table2[[#This Row],[Close Price]])-1</f>
        <v>6.3987459028074678E-2</v>
      </c>
      <c r="AE26" s="1">
        <f>(Table2[[#This Row],[Close Price]]/Table2[[#This Row],[Current Week Low]])-1</f>
        <v>3.8017751479290096E-2</v>
      </c>
      <c r="AF26" s="1">
        <f>(Table2[[#This Row],[Current Week High]]/Table2[[#This Row],[Close Price]])-1</f>
        <v>0.21134387915063413</v>
      </c>
      <c r="AG26" s="1">
        <f>(Table2[[#This Row],[Close Price]]/Table2[[#This Row],[Current Month Low]])-1</f>
        <v>3.8017751479290096E-2</v>
      </c>
      <c r="AH26" s="1">
        <f>(Table2[[#This Row],[Current Month High]]/Table2[[#This Row],[Close Price]])-1</f>
        <v>0.21932449764856776</v>
      </c>
      <c r="AI26">
        <v>27.675644862476801</v>
      </c>
      <c r="AJ26">
        <v>133.355503824409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0.22</v>
      </c>
      <c r="AM26" t="s">
        <v>3142</v>
      </c>
      <c r="AN26">
        <v>-12.14</v>
      </c>
      <c r="AO26" t="s">
        <v>3143</v>
      </c>
      <c r="AP26">
        <v>0.178304084033717</v>
      </c>
      <c r="AQ26">
        <f>(Table2[[#This Row],[Sharpe Ratio]]-AVERAGE(Table2[Sharpe Ratio]))/_xlfn.STDEV.P(Table2[Sharpe Ratio])</f>
        <v>1.4354897607941992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0.88884042027527199</v>
      </c>
      <c r="AS26">
        <f>_xlfn.RANK.AVG(Table2[[#This Row],[1Y Return vs Nifty Z-Score]],Table2[1Y Return vs Nifty Z-Score])</f>
        <v>69</v>
      </c>
      <c r="AT26">
        <f>_xlfn.RANK.AVG(Table2[[#This Row],[6M Return vs Nifty Z-Score]],Table2[6M Return vs Nifty Z-Score])</f>
        <v>28</v>
      </c>
      <c r="AU26">
        <f>_xlfn.RANK.AVG(Table2[[#This Row],[Sharpe Ratio Z-Score]],Table2[Sharpe Ratio Z-Score])</f>
        <v>58</v>
      </c>
      <c r="AV26">
        <f>(Table2[[#This Row],[Rank 1Y]]+Table2[[#This Row],[Rank 6M]]+Table2[[#This Row],[Rank Sharpe]])/3</f>
        <v>51.666666666666664</v>
      </c>
    </row>
    <row r="27" spans="1:48" x14ac:dyDescent="0.3">
      <c r="A27" t="s">
        <v>1057</v>
      </c>
      <c r="B27" t="s">
        <v>1058</v>
      </c>
      <c r="C27" t="s">
        <v>3101</v>
      </c>
      <c r="D27" t="s">
        <v>51</v>
      </c>
      <c r="E27">
        <v>11945.39634456</v>
      </c>
      <c r="F27">
        <v>263.60000000000002</v>
      </c>
      <c r="G27">
        <v>133.25003375692199</v>
      </c>
      <c r="H27">
        <f>(Table2[[#This Row],[1Y Return vs Nifty]]-AVERAGE(Table2[1Y Return vs Nifty]))/_xlfn.STDEV.P(Table2[1Y Return vs Nifty])</f>
        <v>1.9842572395932134</v>
      </c>
      <c r="I27">
        <v>-6.0149807699818902</v>
      </c>
      <c r="J27">
        <f>(Table2[[#This Row],[1M Return vs Nifty]]-AVERAGE(Table2[1M Return vs Nifty]))/_xlfn.STDEV.P(Table2[1M Return vs Nifty])</f>
        <v>-0.61776945586967114</v>
      </c>
      <c r="K27">
        <v>50.5674162597223</v>
      </c>
      <c r="L27">
        <f>(Table2[[#This Row],[6M Return vs Nifty]]-AVERAGE(Table2[6M Return vs Nifty]))/_xlfn.STDEV.P(Table2[6M Return vs Nifty])</f>
        <v>1.7891748131729579</v>
      </c>
      <c r="M27">
        <v>-1.0356402469988899</v>
      </c>
      <c r="N27">
        <f>(Table2[[#This Row],[1W Return vs Nifty]]-AVERAGE(Table2[1W Return vs Nifty]))/_xlfn.STDEV.P(Table2[1W Return vs Nifty])</f>
        <v>0.16705792372382205</v>
      </c>
      <c r="O27">
        <v>280.33999999999997</v>
      </c>
      <c r="P27">
        <v>266.34388722228698</v>
      </c>
      <c r="Q27">
        <v>203.33390373589501</v>
      </c>
      <c r="R27">
        <v>31.366369932814301</v>
      </c>
      <c r="S27" s="1">
        <f>(Table2[[#This Row],[Close Price]]-Table2[[#This Row],[20D EMA]])/Table2[[#This Row],[20D EMA]]</f>
        <v>-5.9713205393450645E-2</v>
      </c>
      <c r="T27" s="1">
        <f>(Table2[[#This Row],[Close Price]]-Table2[[#This Row],[50D EMA]])/Table2[[#This Row],[50D EMA]]</f>
        <v>-1.0302046917250805E-2</v>
      </c>
      <c r="U27" s="1">
        <f>(Table2[[#This Row],[Close Price]]-Table2[[#This Row],[200D EMA]])/Table2[[#This Row],[200D EMA]]</f>
        <v>0.29638980591442854</v>
      </c>
      <c r="V27">
        <v>0.40947832905718201</v>
      </c>
      <c r="W27">
        <v>258.2</v>
      </c>
      <c r="X27">
        <v>272.3</v>
      </c>
      <c r="Y27">
        <v>258.2</v>
      </c>
      <c r="Z27">
        <v>284.89999999999998</v>
      </c>
      <c r="AA27">
        <v>258.2</v>
      </c>
      <c r="AB27">
        <v>306.75</v>
      </c>
      <c r="AC27" s="1">
        <f>(Table2[[#This Row],[Close Price]]/Table2[[#This Row],[Day Low]])-1</f>
        <v>2.0914020139426892E-2</v>
      </c>
      <c r="AD27" s="1">
        <f>(Table2[[#This Row],[Day High]]/Table2[[#This Row],[Close Price]])-1</f>
        <v>3.3004552352048577E-2</v>
      </c>
      <c r="AE27" s="1">
        <f>(Table2[[#This Row],[Close Price]]/Table2[[#This Row],[Current Week Low]])-1</f>
        <v>2.0914020139426892E-2</v>
      </c>
      <c r="AF27" s="1">
        <f>(Table2[[#This Row],[Current Week High]]/Table2[[#This Row],[Close Price]])-1</f>
        <v>8.0804248861911843E-2</v>
      </c>
      <c r="AG27" s="1">
        <f>(Table2[[#This Row],[Close Price]]/Table2[[#This Row],[Current Month Low]])-1</f>
        <v>2.0914020139426892E-2</v>
      </c>
      <c r="AH27" s="1">
        <f>(Table2[[#This Row],[Current Month High]]/Table2[[#This Row],[Close Price]])-1</f>
        <v>0.16369499241274643</v>
      </c>
      <c r="AI27">
        <v>24.7344461305007</v>
      </c>
      <c r="AJ27">
        <v>170.497691123653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</v>
      </c>
      <c r="AM27" t="s">
        <v>3142</v>
      </c>
      <c r="AN27">
        <v>-11.26</v>
      </c>
      <c r="AO27" t="s">
        <v>3143</v>
      </c>
      <c r="AP27">
        <v>0.16408940717079001</v>
      </c>
      <c r="AQ27">
        <f>(Table2[[#This Row],[Sharpe Ratio]]-AVERAGE(Table2[Sharpe Ratio]))/_xlfn.STDEV.P(Table2[Sharpe Ratio])</f>
        <v>1.2676625459839073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4.5903830666042298</v>
      </c>
      <c r="AS27">
        <f>_xlfn.RANK.AVG(Table2[[#This Row],[1Y Return vs Nifty Z-Score]],Table2[1Y Return vs Nifty Z-Score])</f>
        <v>35</v>
      </c>
      <c r="AT27">
        <f>_xlfn.RANK.AVG(Table2[[#This Row],[6M Return vs Nifty Z-Score]],Table2[6M Return vs Nifty Z-Score])</f>
        <v>40</v>
      </c>
      <c r="AU27">
        <f>_xlfn.RANK.AVG(Table2[[#This Row],[Sharpe Ratio Z-Score]],Table2[Sharpe Ratio Z-Score])</f>
        <v>81</v>
      </c>
      <c r="AV27">
        <f>(Table2[[#This Row],[Rank 1Y]]+Table2[[#This Row],[Rank 6M]]+Table2[[#This Row],[Rank Sharpe]])/3</f>
        <v>52</v>
      </c>
    </row>
    <row r="28" spans="1:48" x14ac:dyDescent="0.3">
      <c r="A28" t="s">
        <v>1673</v>
      </c>
      <c r="B28" t="s">
        <v>1674</v>
      </c>
      <c r="C28" t="s">
        <v>3108</v>
      </c>
      <c r="D28" t="s">
        <v>166</v>
      </c>
      <c r="E28">
        <v>4949.5232168000002</v>
      </c>
      <c r="F28">
        <v>4378.8999999999996</v>
      </c>
      <c r="G28">
        <v>116.692871800398</v>
      </c>
      <c r="H28">
        <f>(Table2[[#This Row],[1Y Return vs Nifty]]-AVERAGE(Table2[1Y Return vs Nifty]))/_xlfn.STDEV.P(Table2[1Y Return vs Nifty])</f>
        <v>1.6922574877677647</v>
      </c>
      <c r="I28">
        <v>3.90203546832565</v>
      </c>
      <c r="J28">
        <f>(Table2[[#This Row],[1M Return vs Nifty]]-AVERAGE(Table2[1M Return vs Nifty]))/_xlfn.STDEV.P(Table2[1M Return vs Nifty])</f>
        <v>0.53952132140868736</v>
      </c>
      <c r="K28">
        <v>32.542584921321399</v>
      </c>
      <c r="L28">
        <f>(Table2[[#This Row],[6M Return vs Nifty]]-AVERAGE(Table2[6M Return vs Nifty]))/_xlfn.STDEV.P(Table2[6M Return vs Nifty])</f>
        <v>1.1303756166648569</v>
      </c>
      <c r="M28">
        <v>-4.2867320816389496</v>
      </c>
      <c r="N28">
        <f>(Table2[[#This Row],[1W Return vs Nifty]]-AVERAGE(Table2[1W Return vs Nifty]))/_xlfn.STDEV.P(Table2[1W Return vs Nifty])</f>
        <v>-0.54216440044835534</v>
      </c>
      <c r="O28">
        <v>4707.13</v>
      </c>
      <c r="P28">
        <v>4761.6890936620903</v>
      </c>
      <c r="Q28">
        <v>4036.6571764662399</v>
      </c>
      <c r="R28">
        <v>31.827822470348298</v>
      </c>
      <c r="S28" s="1">
        <f>(Table2[[#This Row],[Close Price]]-Table2[[#This Row],[20D EMA]])/Table2[[#This Row],[20D EMA]]</f>
        <v>-6.9730387730952928E-2</v>
      </c>
      <c r="T28" s="1">
        <f>(Table2[[#This Row],[Close Price]]-Table2[[#This Row],[50D EMA]])/Table2[[#This Row],[50D EMA]]</f>
        <v>-8.0389350529330245E-2</v>
      </c>
      <c r="U28" s="1">
        <f>(Table2[[#This Row],[Close Price]]-Table2[[#This Row],[200D EMA]])/Table2[[#This Row],[200D EMA]]</f>
        <v>8.4783722910392184E-2</v>
      </c>
      <c r="V28">
        <v>0.69236924260756905</v>
      </c>
      <c r="W28">
        <v>4263.1000000000004</v>
      </c>
      <c r="X28">
        <v>4593.8999999999996</v>
      </c>
      <c r="Y28">
        <v>4263.1000000000004</v>
      </c>
      <c r="Z28">
        <v>4861.8</v>
      </c>
      <c r="AA28">
        <v>4263.1000000000004</v>
      </c>
      <c r="AB28">
        <v>5062</v>
      </c>
      <c r="AC28" s="1">
        <f>(Table2[[#This Row],[Close Price]]/Table2[[#This Row],[Day Low]])-1</f>
        <v>2.7163331847716243E-2</v>
      </c>
      <c r="AD28" s="1">
        <f>(Table2[[#This Row],[Day High]]/Table2[[#This Row],[Close Price]])-1</f>
        <v>4.9099088812258884E-2</v>
      </c>
      <c r="AE28" s="1">
        <f>(Table2[[#This Row],[Close Price]]/Table2[[#This Row],[Current Week Low]])-1</f>
        <v>2.7163331847716243E-2</v>
      </c>
      <c r="AF28" s="1">
        <f>(Table2[[#This Row],[Current Week High]]/Table2[[#This Row],[Close Price]])-1</f>
        <v>0.11027883715088271</v>
      </c>
      <c r="AG28" s="1">
        <f>(Table2[[#This Row],[Close Price]]/Table2[[#This Row],[Current Month Low]])-1</f>
        <v>2.7163331847716243E-2</v>
      </c>
      <c r="AH28" s="1">
        <f>(Table2[[#This Row],[Current Month High]]/Table2[[#This Row],[Close Price]])-1</f>
        <v>0.15599808171001861</v>
      </c>
      <c r="AI28">
        <v>29.9333165863573</v>
      </c>
      <c r="AJ28">
        <v>155.70218978102099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0.01</v>
      </c>
      <c r="AM28" t="s">
        <v>3142</v>
      </c>
      <c r="AN28">
        <v>-9.1300000000000008</v>
      </c>
      <c r="AO28" t="s">
        <v>3143</v>
      </c>
      <c r="AP28">
        <v>0.19064485918438001</v>
      </c>
      <c r="AQ28">
        <f>(Table2[[#This Row],[Sharpe Ratio]]-AVERAGE(Table2[Sharpe Ratio]))/_xlfn.STDEV.P(Table2[Sharpe Ratio])</f>
        <v>1.5811925398378424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45</v>
      </c>
      <c r="AT28">
        <f>_xlfn.RANK.AVG(Table2[[#This Row],[6M Return vs Nifty Z-Score]],Table2[6M Return vs Nifty Z-Score])</f>
        <v>80</v>
      </c>
      <c r="AU28">
        <f>_xlfn.RANK.AVG(Table2[[#This Row],[Sharpe Ratio Z-Score]],Table2[Sharpe Ratio Z-Score])</f>
        <v>35</v>
      </c>
      <c r="AV28">
        <f>(Table2[[#This Row],[Rank 1Y]]+Table2[[#This Row],[Rank 6M]]+Table2[[#This Row],[Rank Sharpe]])/3</f>
        <v>53.333333333333336</v>
      </c>
    </row>
    <row r="29" spans="1:48" x14ac:dyDescent="0.3">
      <c r="A29" t="s">
        <v>1119</v>
      </c>
      <c r="B29" t="s">
        <v>1120</v>
      </c>
      <c r="C29" t="s">
        <v>3097</v>
      </c>
      <c r="D29" t="s">
        <v>219</v>
      </c>
      <c r="E29">
        <v>10613.1531842</v>
      </c>
      <c r="F29">
        <v>2563.15</v>
      </c>
      <c r="G29">
        <v>74.105068178007897</v>
      </c>
      <c r="H29">
        <f>(Table2[[#This Row],[1Y Return vs Nifty]]-AVERAGE(Table2[1Y Return vs Nifty]))/_xlfn.STDEV.P(Table2[1Y Return vs Nifty])</f>
        <v>0.94118504424257077</v>
      </c>
      <c r="I29">
        <v>15.475843856295601</v>
      </c>
      <c r="J29">
        <f>(Table2[[#This Row],[1M Return vs Nifty]]-AVERAGE(Table2[1M Return vs Nifty]))/_xlfn.STDEV.P(Table2[1M Return vs Nifty])</f>
        <v>1.8901555629505189</v>
      </c>
      <c r="K29">
        <v>63.604828587313598</v>
      </c>
      <c r="L29">
        <f>(Table2[[#This Row],[6M Return vs Nifty]]-AVERAGE(Table2[6M Return vs Nifty]))/_xlfn.STDEV.P(Table2[6M Return vs Nifty])</f>
        <v>2.265686166023372</v>
      </c>
      <c r="M29">
        <v>6.4109200214014201</v>
      </c>
      <c r="N29">
        <f>(Table2[[#This Row],[1W Return vs Nifty]]-AVERAGE(Table2[1W Return vs Nifty]))/_xlfn.STDEV.P(Table2[1W Return vs Nifty])</f>
        <v>1.7915173512834159</v>
      </c>
      <c r="O29">
        <v>2577.84</v>
      </c>
      <c r="P29">
        <v>2459.87534429992</v>
      </c>
      <c r="Q29">
        <v>1948.93480269662</v>
      </c>
      <c r="R29">
        <v>45.101766530092398</v>
      </c>
      <c r="S29" s="1">
        <f>(Table2[[#This Row],[Close Price]]-Table2[[#This Row],[20D EMA]])/Table2[[#This Row],[20D EMA]]</f>
        <v>-5.6985693448779028E-3</v>
      </c>
      <c r="T29" s="1">
        <f>(Table2[[#This Row],[Close Price]]-Table2[[#This Row],[50D EMA]])/Table2[[#This Row],[50D EMA]]</f>
        <v>4.1983694799572056E-2</v>
      </c>
      <c r="U29" s="1">
        <f>(Table2[[#This Row],[Close Price]]-Table2[[#This Row],[200D EMA]])/Table2[[#This Row],[200D EMA]]</f>
        <v>0.31515430708791731</v>
      </c>
      <c r="V29">
        <v>0.60563349321749704</v>
      </c>
      <c r="W29">
        <v>2523.3000000000002</v>
      </c>
      <c r="X29">
        <v>2663.7</v>
      </c>
      <c r="Y29">
        <v>2523.3000000000002</v>
      </c>
      <c r="Z29">
        <v>2804.95</v>
      </c>
      <c r="AA29">
        <v>2362.25</v>
      </c>
      <c r="AB29">
        <v>2804.95</v>
      </c>
      <c r="AC29" s="1">
        <f>(Table2[[#This Row],[Close Price]]/Table2[[#This Row],[Day Low]])-1</f>
        <v>1.5792811001466234E-2</v>
      </c>
      <c r="AD29" s="1">
        <f>(Table2[[#This Row],[Day High]]/Table2[[#This Row],[Close Price]])-1</f>
        <v>3.9229073600842712E-2</v>
      </c>
      <c r="AE29" s="1">
        <f>(Table2[[#This Row],[Close Price]]/Table2[[#This Row],[Current Week Low]])-1</f>
        <v>1.5792811001466234E-2</v>
      </c>
      <c r="AF29" s="1">
        <f>(Table2[[#This Row],[Current Week High]]/Table2[[#This Row],[Close Price]])-1</f>
        <v>9.4337046212667808E-2</v>
      </c>
      <c r="AG29" s="1">
        <f>(Table2[[#This Row],[Close Price]]/Table2[[#This Row],[Current Month Low]])-1</f>
        <v>8.5046036617631549E-2</v>
      </c>
      <c r="AH29" s="1">
        <f>(Table2[[#This Row],[Current Month High]]/Table2[[#This Row],[Close Price]])-1</f>
        <v>9.4337046212667808E-2</v>
      </c>
      <c r="AI29">
        <v>11.076214813803301</v>
      </c>
      <c r="AJ29">
        <v>134.38800237757701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3142</v>
      </c>
      <c r="AN29">
        <v>-1.4</v>
      </c>
      <c r="AO29" t="s">
        <v>3143</v>
      </c>
      <c r="AP29">
        <v>0.18050390995485399</v>
      </c>
      <c r="AQ29">
        <f>(Table2[[#This Row],[Sharpe Ratio]]-AVERAGE(Table2[Sharpe Ratio]))/_xlfn.STDEV.P(Table2[Sharpe Ratio])</f>
        <v>1.4614622581623797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8.3500063826622561</v>
      </c>
      <c r="AS29">
        <f>_xlfn.RANK.AVG(Table2[[#This Row],[1Y Return vs Nifty Z-Score]],Table2[1Y Return vs Nifty Z-Score])</f>
        <v>105</v>
      </c>
      <c r="AT29">
        <f>_xlfn.RANK.AVG(Table2[[#This Row],[6M Return vs Nifty Z-Score]],Table2[6M Return vs Nifty Z-Score])</f>
        <v>22</v>
      </c>
      <c r="AU29">
        <f>_xlfn.RANK.AVG(Table2[[#This Row],[Sharpe Ratio Z-Score]],Table2[Sharpe Ratio Z-Score])</f>
        <v>57</v>
      </c>
      <c r="AV29">
        <f>(Table2[[#This Row],[Rank 1Y]]+Table2[[#This Row],[Rank 6M]]+Table2[[#This Row],[Rank Sharpe]])/3</f>
        <v>61.333333333333336</v>
      </c>
    </row>
    <row r="30" spans="1:48" x14ac:dyDescent="0.3">
      <c r="A30" t="s">
        <v>974</v>
      </c>
      <c r="B30" t="s">
        <v>975</v>
      </c>
      <c r="C30" t="s">
        <v>3101</v>
      </c>
      <c r="D30" t="s">
        <v>51</v>
      </c>
      <c r="E30">
        <v>13875.1151193899</v>
      </c>
      <c r="F30">
        <v>1508.85</v>
      </c>
      <c r="G30">
        <v>184.36030826226801</v>
      </c>
      <c r="H30">
        <f>(Table2[[#This Row],[1Y Return vs Nifty]]-AVERAGE(Table2[1Y Return vs Nifty]))/_xlfn.STDEV.P(Table2[1Y Return vs Nifty])</f>
        <v>2.8856307666795411</v>
      </c>
      <c r="I30">
        <v>17.070555220399701</v>
      </c>
      <c r="J30">
        <f>(Table2[[#This Row],[1M Return vs Nifty]]-AVERAGE(Table2[1M Return vs Nifty]))/_xlfn.STDEV.P(Table2[1M Return vs Nifty])</f>
        <v>2.0762543561510056</v>
      </c>
      <c r="K30">
        <v>63.655404271803498</v>
      </c>
      <c r="L30">
        <f>(Table2[[#This Row],[6M Return vs Nifty]]-AVERAGE(Table2[6M Return vs Nifty]))/_xlfn.STDEV.P(Table2[6M Return vs Nifty])</f>
        <v>2.2675346837531225</v>
      </c>
      <c r="M30">
        <v>-3.8186169853699501</v>
      </c>
      <c r="N30">
        <f>(Table2[[#This Row],[1W Return vs Nifty]]-AVERAGE(Table2[1W Return vs Nifty]))/_xlfn.STDEV.P(Table2[1W Return vs Nifty])</f>
        <v>-0.44004557592959526</v>
      </c>
      <c r="O30">
        <v>1518.57</v>
      </c>
      <c r="P30">
        <v>1401.5257367996801</v>
      </c>
      <c r="Q30">
        <v>1049.5080512776301</v>
      </c>
      <c r="R30">
        <v>41.028309720158298</v>
      </c>
      <c r="S30" s="1">
        <f>(Table2[[#This Row],[Close Price]]-Table2[[#This Row],[20D EMA]])/Table2[[#This Row],[20D EMA]]</f>
        <v>-6.4007586084276836E-3</v>
      </c>
      <c r="T30" s="1">
        <f>(Table2[[#This Row],[Close Price]]-Table2[[#This Row],[50D EMA]])/Table2[[#This Row],[50D EMA]]</f>
        <v>7.6576733756876889E-2</v>
      </c>
      <c r="U30" s="1">
        <f>(Table2[[#This Row],[Close Price]]-Table2[[#This Row],[200D EMA]])/Table2[[#This Row],[200D EMA]]</f>
        <v>0.43767358255440236</v>
      </c>
      <c r="V30">
        <v>0.99580991104656402</v>
      </c>
      <c r="W30">
        <v>1495.3</v>
      </c>
      <c r="X30">
        <v>1598.95</v>
      </c>
      <c r="Y30">
        <v>1495.3</v>
      </c>
      <c r="Z30">
        <v>1672</v>
      </c>
      <c r="AA30">
        <v>1373.4</v>
      </c>
      <c r="AB30">
        <v>1675</v>
      </c>
      <c r="AC30" s="1">
        <f>(Table2[[#This Row],[Close Price]]/Table2[[#This Row],[Day Low]])-1</f>
        <v>9.0617267437971272E-3</v>
      </c>
      <c r="AD30" s="1">
        <f>(Table2[[#This Row],[Day High]]/Table2[[#This Row],[Close Price]])-1</f>
        <v>5.971435198992614E-2</v>
      </c>
      <c r="AE30" s="1">
        <f>(Table2[[#This Row],[Close Price]]/Table2[[#This Row],[Current Week Low]])-1</f>
        <v>9.0617267437971272E-3</v>
      </c>
      <c r="AF30" s="1">
        <f>(Table2[[#This Row],[Current Week High]]/Table2[[#This Row],[Close Price]])-1</f>
        <v>0.10812870729363433</v>
      </c>
      <c r="AG30" s="1">
        <f>(Table2[[#This Row],[Close Price]]/Table2[[#This Row],[Current Month Low]])-1</f>
        <v>9.8623853211009083E-2</v>
      </c>
      <c r="AH30" s="1">
        <f>(Table2[[#This Row],[Current Month High]]/Table2[[#This Row],[Close Price]])-1</f>
        <v>0.11011697650528562</v>
      </c>
      <c r="AI30">
        <v>11.0116976505285</v>
      </c>
      <c r="AJ30">
        <v>223.094218415417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0.32</v>
      </c>
      <c r="AM30" t="s">
        <v>3142</v>
      </c>
      <c r="AN30">
        <v>0.24</v>
      </c>
      <c r="AO30" t="s">
        <v>3142</v>
      </c>
      <c r="AP30">
        <v>0.123722621277133</v>
      </c>
      <c r="AQ30">
        <f>(Table2[[#This Row],[Sharpe Ratio]]-AVERAGE(Table2[Sharpe Ratio]))/_xlfn.STDEV.P(Table2[Sharpe Ratio])</f>
        <v>0.79106745256714017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7.5804416832212151</v>
      </c>
      <c r="AS30">
        <f>_xlfn.RANK.AVG(Table2[[#This Row],[1Y Return vs Nifty Z-Score]],Table2[1Y Return vs Nifty Z-Score])</f>
        <v>13</v>
      </c>
      <c r="AT30">
        <f>_xlfn.RANK.AVG(Table2[[#This Row],[6M Return vs Nifty Z-Score]],Table2[6M Return vs Nifty Z-Score])</f>
        <v>21</v>
      </c>
      <c r="AU30">
        <f>_xlfn.RANK.AVG(Table2[[#This Row],[Sharpe Ratio Z-Score]],Table2[Sharpe Ratio Z-Score])</f>
        <v>155</v>
      </c>
      <c r="AV30">
        <f>(Table2[[#This Row],[Rank 1Y]]+Table2[[#This Row],[Rank 6M]]+Table2[[#This Row],[Rank Sharpe]])/3</f>
        <v>63</v>
      </c>
    </row>
    <row r="31" spans="1:48" x14ac:dyDescent="0.3">
      <c r="A31" t="s">
        <v>457</v>
      </c>
      <c r="B31" t="s">
        <v>458</v>
      </c>
      <c r="C31" t="s">
        <v>3101</v>
      </c>
      <c r="D31" t="s">
        <v>51</v>
      </c>
      <c r="E31">
        <v>46950.46539528</v>
      </c>
      <c r="F31">
        <v>1663.8</v>
      </c>
      <c r="G31">
        <v>95.149223061729202</v>
      </c>
      <c r="H31">
        <f>(Table2[[#This Row],[1Y Return vs Nifty]]-AVERAGE(Table2[1Y Return vs Nifty]))/_xlfn.STDEV.P(Table2[1Y Return vs Nifty])</f>
        <v>1.3123167647365934</v>
      </c>
      <c r="I31">
        <v>5.2604159812624403</v>
      </c>
      <c r="J31">
        <f>(Table2[[#This Row],[1M Return vs Nifty]]-AVERAGE(Table2[1M Return vs Nifty]))/_xlfn.STDEV.P(Table2[1M Return vs Nifty])</f>
        <v>0.69804090047158118</v>
      </c>
      <c r="K31">
        <v>46.877528209713297</v>
      </c>
      <c r="L31">
        <f>(Table2[[#This Row],[6M Return vs Nifty]]-AVERAGE(Table2[6M Return vs Nifty]))/_xlfn.STDEV.P(Table2[6M Return vs Nifty])</f>
        <v>1.654311122250542</v>
      </c>
      <c r="M31">
        <v>-0.34508509249918201</v>
      </c>
      <c r="N31">
        <f>(Table2[[#This Row],[1W Return vs Nifty]]-AVERAGE(Table2[1W Return vs Nifty]))/_xlfn.STDEV.P(Table2[1W Return vs Nifty])</f>
        <v>0.31770181708452216</v>
      </c>
      <c r="O31">
        <v>1712.29</v>
      </c>
      <c r="P31">
        <v>1660.54466590738</v>
      </c>
      <c r="Q31">
        <v>1319.0918177446399</v>
      </c>
      <c r="R31">
        <v>31.168549257871199</v>
      </c>
      <c r="S31" s="1">
        <f>(Table2[[#This Row],[Close Price]]-Table2[[#This Row],[20D EMA]])/Table2[[#This Row],[20D EMA]]</f>
        <v>-2.8318801137657761E-2</v>
      </c>
      <c r="T31" s="1">
        <f>(Table2[[#This Row],[Close Price]]-Table2[[#This Row],[50D EMA]])/Table2[[#This Row],[50D EMA]]</f>
        <v>1.9604014028981893E-3</v>
      </c>
      <c r="U31" s="1">
        <f>(Table2[[#This Row],[Close Price]]-Table2[[#This Row],[200D EMA]])/Table2[[#This Row],[200D EMA]]</f>
        <v>0.26132235650186658</v>
      </c>
      <c r="V31">
        <v>0.48307456141632898</v>
      </c>
      <c r="W31">
        <v>1649.05</v>
      </c>
      <c r="X31">
        <v>1704.5</v>
      </c>
      <c r="Y31">
        <v>1649.05</v>
      </c>
      <c r="Z31">
        <v>1756.85</v>
      </c>
      <c r="AA31">
        <v>1629.95</v>
      </c>
      <c r="AB31">
        <v>1830.95</v>
      </c>
      <c r="AC31" s="1">
        <f>(Table2[[#This Row],[Close Price]]/Table2[[#This Row],[Day Low]])-1</f>
        <v>8.9445438282647061E-3</v>
      </c>
      <c r="AD31" s="1">
        <f>(Table2[[#This Row],[Day High]]/Table2[[#This Row],[Close Price]])-1</f>
        <v>2.446207476860196E-2</v>
      </c>
      <c r="AE31" s="1">
        <f>(Table2[[#This Row],[Close Price]]/Table2[[#This Row],[Current Week Low]])-1</f>
        <v>8.9445438282647061E-3</v>
      </c>
      <c r="AF31" s="1">
        <f>(Table2[[#This Row],[Current Week High]]/Table2[[#This Row],[Close Price]])-1</f>
        <v>5.59261930520496E-2</v>
      </c>
      <c r="AG31" s="1">
        <f>(Table2[[#This Row],[Close Price]]/Table2[[#This Row],[Current Month Low]])-1</f>
        <v>2.0767508205773222E-2</v>
      </c>
      <c r="AH31" s="1">
        <f>(Table2[[#This Row],[Current Month High]]/Table2[[#This Row],[Close Price]])-1</f>
        <v>0.10046279600913577</v>
      </c>
      <c r="AI31">
        <v>10.0462796009135</v>
      </c>
      <c r="AJ31">
        <v>130.411300373909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0.11</v>
      </c>
      <c r="AM31" t="s">
        <v>3142</v>
      </c>
      <c r="AN31">
        <v>-6.85</v>
      </c>
      <c r="AO31" t="s">
        <v>3143</v>
      </c>
      <c r="AP31">
        <v>0.164119703263893</v>
      </c>
      <c r="AQ31">
        <f>(Table2[[#This Row],[Sharpe Ratio]]-AVERAGE(Table2[Sharpe Ratio]))/_xlfn.STDEV.P(Table2[Sharpe Ratio])</f>
        <v>1.2680202402863621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5.2503908448296013</v>
      </c>
      <c r="AS31">
        <f>_xlfn.RANK.AVG(Table2[[#This Row],[1Y Return vs Nifty Z-Score]],Table2[1Y Return vs Nifty Z-Score])</f>
        <v>67</v>
      </c>
      <c r="AT31">
        <f>_xlfn.RANK.AVG(Table2[[#This Row],[6M Return vs Nifty Z-Score]],Table2[6M Return vs Nifty Z-Score])</f>
        <v>46</v>
      </c>
      <c r="AU31">
        <f>_xlfn.RANK.AVG(Table2[[#This Row],[Sharpe Ratio Z-Score]],Table2[Sharpe Ratio Z-Score])</f>
        <v>80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417</v>
      </c>
      <c r="B32" t="s">
        <v>418</v>
      </c>
      <c r="C32" t="s">
        <v>3097</v>
      </c>
      <c r="D32" t="s">
        <v>419</v>
      </c>
      <c r="E32">
        <v>52195.676867200003</v>
      </c>
      <c r="F32">
        <v>872</v>
      </c>
      <c r="G32">
        <v>240.76147645036201</v>
      </c>
      <c r="H32">
        <f>(Table2[[#This Row],[1Y Return vs Nifty]]-AVERAGE(Table2[1Y Return vs Nifty]))/_xlfn.STDEV.P(Table2[1Y Return vs Nifty])</f>
        <v>3.8803137417469884</v>
      </c>
      <c r="I32">
        <v>28.512412260279099</v>
      </c>
      <c r="J32">
        <f>(Table2[[#This Row],[1M Return vs Nifty]]-AVERAGE(Table2[1M Return vs Nifty]))/_xlfn.STDEV.P(Table2[1M Return vs Nifty])</f>
        <v>3.4114902082453371</v>
      </c>
      <c r="K32">
        <v>34.437559662727303</v>
      </c>
      <c r="L32">
        <f>(Table2[[#This Row],[6M Return vs Nifty]]-AVERAGE(Table2[6M Return vs Nifty]))/_xlfn.STDEV.P(Table2[6M Return vs Nifty])</f>
        <v>1.1996360615258133</v>
      </c>
      <c r="M32">
        <v>4.3153483778766697</v>
      </c>
      <c r="N32">
        <f>(Table2[[#This Row],[1W Return vs Nifty]]-AVERAGE(Table2[1W Return vs Nifty]))/_xlfn.STDEV.P(Table2[1W Return vs Nifty])</f>
        <v>1.3343705627324618</v>
      </c>
      <c r="O32">
        <v>867.4</v>
      </c>
      <c r="P32">
        <v>789.23136508431003</v>
      </c>
      <c r="Q32">
        <v>600.141810487871</v>
      </c>
      <c r="R32">
        <v>46.396821549033596</v>
      </c>
      <c r="S32" s="1">
        <f>(Table2[[#This Row],[Close Price]]-Table2[[#This Row],[20D EMA]])/Table2[[#This Row],[20D EMA]]</f>
        <v>5.3032049804012252E-3</v>
      </c>
      <c r="T32" s="1">
        <f>(Table2[[#This Row],[Close Price]]-Table2[[#This Row],[50D EMA]])/Table2[[#This Row],[50D EMA]]</f>
        <v>0.10487246019023606</v>
      </c>
      <c r="U32" s="1">
        <f>(Table2[[#This Row],[Close Price]]-Table2[[#This Row],[200D EMA]])/Table2[[#This Row],[200D EMA]]</f>
        <v>0.4529899179847649</v>
      </c>
      <c r="V32">
        <v>2.7783890084484</v>
      </c>
      <c r="W32">
        <v>852.3</v>
      </c>
      <c r="X32">
        <v>943.9</v>
      </c>
      <c r="Y32">
        <v>852.3</v>
      </c>
      <c r="Z32">
        <v>1040.5999999999999</v>
      </c>
      <c r="AA32">
        <v>691.15</v>
      </c>
      <c r="AB32">
        <v>1064</v>
      </c>
      <c r="AC32" s="1">
        <f>(Table2[[#This Row],[Close Price]]/Table2[[#This Row],[Day Low]])-1</f>
        <v>2.3113927021002123E-2</v>
      </c>
      <c r="AD32" s="1">
        <f>(Table2[[#This Row],[Day High]]/Table2[[#This Row],[Close Price]])-1</f>
        <v>8.2454128440367036E-2</v>
      </c>
      <c r="AE32" s="1">
        <f>(Table2[[#This Row],[Close Price]]/Table2[[#This Row],[Current Week Low]])-1</f>
        <v>2.3113927021002123E-2</v>
      </c>
      <c r="AF32" s="1">
        <f>(Table2[[#This Row],[Current Week High]]/Table2[[#This Row],[Close Price]])-1</f>
        <v>0.19334862385321094</v>
      </c>
      <c r="AG32" s="1">
        <f>(Table2[[#This Row],[Close Price]]/Table2[[#This Row],[Current Month Low]])-1</f>
        <v>0.26166534037473776</v>
      </c>
      <c r="AH32" s="1">
        <f>(Table2[[#This Row],[Current Month High]]/Table2[[#This Row],[Close Price]])-1</f>
        <v>0.22018348623853212</v>
      </c>
      <c r="AI32">
        <v>22.0183486238532</v>
      </c>
      <c r="AJ32">
        <v>286.67479629732202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0.37</v>
      </c>
      <c r="AM32" t="s">
        <v>3142</v>
      </c>
      <c r="AN32">
        <v>10.98</v>
      </c>
      <c r="AO32" t="s">
        <v>3142</v>
      </c>
      <c r="AP32">
        <v>0.139680553563197</v>
      </c>
      <c r="AQ32">
        <f>(Table2[[#This Row],[Sharpe Ratio]]-AVERAGE(Table2[Sharpe Ratio]))/_xlfn.STDEV.P(Table2[Sharpe Ratio])</f>
        <v>0.97947661272794928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10.80528718697855</v>
      </c>
      <c r="AS32">
        <f>_xlfn.RANK.AVG(Table2[[#This Row],[1Y Return vs Nifty Z-Score]],Table2[1Y Return vs Nifty Z-Score])</f>
        <v>5</v>
      </c>
      <c r="AT32">
        <f>_xlfn.RANK.AVG(Table2[[#This Row],[6M Return vs Nifty Z-Score]],Table2[6M Return vs Nifty Z-Score])</f>
        <v>77</v>
      </c>
      <c r="AU32">
        <f>_xlfn.RANK.AVG(Table2[[#This Row],[Sharpe Ratio Z-Score]],Table2[Sharpe Ratio Z-Score])</f>
        <v>114</v>
      </c>
      <c r="AV32">
        <f>(Table2[[#This Row],[Rank 1Y]]+Table2[[#This Row],[Rank 6M]]+Table2[[#This Row],[Rank Sharpe]])/3</f>
        <v>65.333333333333329</v>
      </c>
    </row>
    <row r="33" spans="1:48" x14ac:dyDescent="0.3">
      <c r="A33" t="s">
        <v>657</v>
      </c>
      <c r="B33" t="s">
        <v>658</v>
      </c>
      <c r="C33" t="s">
        <v>3108</v>
      </c>
      <c r="D33" t="s">
        <v>166</v>
      </c>
      <c r="E33">
        <v>26459.1951112959</v>
      </c>
      <c r="F33">
        <v>202.94</v>
      </c>
      <c r="G33">
        <v>283.525398239183</v>
      </c>
      <c r="H33">
        <f>(Table2[[#This Row],[1Y Return vs Nifty]]-AVERAGE(Table2[1Y Return vs Nifty]))/_xlfn.STDEV.P(Table2[1Y Return vs Nifty])</f>
        <v>4.6344921801899597</v>
      </c>
      <c r="I33">
        <v>-9.8496238565332597</v>
      </c>
      <c r="J33">
        <f>(Table2[[#This Row],[1M Return vs Nifty]]-AVERAGE(Table2[1M Return vs Nifty]))/_xlfn.STDEV.P(Table2[1M Return vs Nifty])</f>
        <v>-1.0652626303869976</v>
      </c>
      <c r="K33">
        <v>18.617635378275299</v>
      </c>
      <c r="L33">
        <f>(Table2[[#This Row],[6M Return vs Nifty]]-AVERAGE(Table2[6M Return vs Nifty]))/_xlfn.STDEV.P(Table2[6M Return vs Nifty])</f>
        <v>0.62142519165696997</v>
      </c>
      <c r="M33">
        <v>0.124533929808622</v>
      </c>
      <c r="N33">
        <f>(Table2[[#This Row],[1W Return vs Nifty]]-AVERAGE(Table2[1W Return vs Nifty]))/_xlfn.STDEV.P(Table2[1W Return vs Nifty])</f>
        <v>0.42014872151454763</v>
      </c>
      <c r="O33">
        <v>218.42</v>
      </c>
      <c r="P33">
        <v>216.530616740493</v>
      </c>
      <c r="Q33">
        <v>168.023288857441</v>
      </c>
      <c r="R33">
        <v>31.743274803693101</v>
      </c>
      <c r="S33" s="1">
        <f>(Table2[[#This Row],[Close Price]]-Table2[[#This Row],[20D EMA]])/Table2[[#This Row],[20D EMA]]</f>
        <v>-7.0872630711473261E-2</v>
      </c>
      <c r="T33" s="1">
        <f>(Table2[[#This Row],[Close Price]]-Table2[[#This Row],[50D EMA]])/Table2[[#This Row],[50D EMA]]</f>
        <v>-6.2765335198675609E-2</v>
      </c>
      <c r="U33" s="1">
        <f>(Table2[[#This Row],[Close Price]]-Table2[[#This Row],[200D EMA]])/Table2[[#This Row],[200D EMA]]</f>
        <v>0.20780875901187723</v>
      </c>
      <c r="V33">
        <v>0.65525629242332095</v>
      </c>
      <c r="W33">
        <v>197.27</v>
      </c>
      <c r="X33">
        <v>211.46</v>
      </c>
      <c r="Y33">
        <v>197.27</v>
      </c>
      <c r="Z33">
        <v>228.79</v>
      </c>
      <c r="AA33">
        <v>197.27</v>
      </c>
      <c r="AB33">
        <v>241.78</v>
      </c>
      <c r="AC33" s="1">
        <f>(Table2[[#This Row],[Close Price]]/Table2[[#This Row],[Day Low]])-1</f>
        <v>2.874233284331118E-2</v>
      </c>
      <c r="AD33" s="1">
        <f>(Table2[[#This Row],[Day High]]/Table2[[#This Row],[Close Price]])-1</f>
        <v>4.1982852074504917E-2</v>
      </c>
      <c r="AE33" s="1">
        <f>(Table2[[#This Row],[Close Price]]/Table2[[#This Row],[Current Week Low]])-1</f>
        <v>2.874233284331118E-2</v>
      </c>
      <c r="AF33" s="1">
        <f>(Table2[[#This Row],[Current Week High]]/Table2[[#This Row],[Close Price]])-1</f>
        <v>0.12737755001478268</v>
      </c>
      <c r="AG33" s="1">
        <f>(Table2[[#This Row],[Close Price]]/Table2[[#This Row],[Current Month Low]])-1</f>
        <v>2.874233284331118E-2</v>
      </c>
      <c r="AH33" s="1">
        <f>(Table2[[#This Row],[Current Month High]]/Table2[[#This Row],[Close Price]])-1</f>
        <v>0.19138661673401014</v>
      </c>
      <c r="AI33">
        <v>29.052922045924799</v>
      </c>
      <c r="AJ33">
        <v>328.36939313984101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0.24</v>
      </c>
      <c r="AM33" t="s">
        <v>3142</v>
      </c>
      <c r="AN33">
        <v>-9.11</v>
      </c>
      <c r="AO33" t="s">
        <v>3143</v>
      </c>
      <c r="AP33">
        <v>0.184974900836574</v>
      </c>
      <c r="AQ33">
        <f>(Table2[[#This Row],[Sharpe Ratio]]-AVERAGE(Table2[Sharpe Ratio]))/_xlfn.STDEV.P(Table2[Sharpe Ratio])</f>
        <v>1.514249525460609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6.1250529884350886</v>
      </c>
      <c r="AS33">
        <f>_xlfn.RANK.AVG(Table2[[#This Row],[1Y Return vs Nifty Z-Score]],Table2[1Y Return vs Nifty Z-Score])</f>
        <v>3</v>
      </c>
      <c r="AT33">
        <f>_xlfn.RANK.AVG(Table2[[#This Row],[6M Return vs Nifty Z-Score]],Table2[6M Return vs Nifty Z-Score])</f>
        <v>149</v>
      </c>
      <c r="AU33">
        <f>_xlfn.RANK.AVG(Table2[[#This Row],[Sharpe Ratio Z-Score]],Table2[Sharpe Ratio Z-Score])</f>
        <v>47</v>
      </c>
      <c r="AV33">
        <f>(Table2[[#This Row],[Rank 1Y]]+Table2[[#This Row],[Rank 6M]]+Table2[[#This Row],[Rank Sharpe]])/3</f>
        <v>66.333333333333329</v>
      </c>
    </row>
    <row r="34" spans="1:48" x14ac:dyDescent="0.3">
      <c r="A34" t="s">
        <v>858</v>
      </c>
      <c r="B34" t="s">
        <v>859</v>
      </c>
      <c r="C34" t="s">
        <v>3108</v>
      </c>
      <c r="D34" t="s">
        <v>320</v>
      </c>
      <c r="E34">
        <v>17243.512559999999</v>
      </c>
      <c r="F34">
        <v>1505.3</v>
      </c>
      <c r="G34">
        <v>93.860272780424197</v>
      </c>
      <c r="H34">
        <f>(Table2[[#This Row],[1Y Return vs Nifty]]-AVERAGE(Table2[1Y Return vs Nifty]))/_xlfn.STDEV.P(Table2[1Y Return vs Nifty])</f>
        <v>1.2895850210208111</v>
      </c>
      <c r="I34">
        <v>-3.0480435217521702</v>
      </c>
      <c r="J34">
        <f>(Table2[[#This Row],[1M Return vs Nifty]]-AVERAGE(Table2[1M Return vs Nifty]))/_xlfn.STDEV.P(Table2[1M Return vs Nifty])</f>
        <v>-0.27153536371637704</v>
      </c>
      <c r="K34">
        <v>39.9026050181836</v>
      </c>
      <c r="L34">
        <f>(Table2[[#This Row],[6M Return vs Nifty]]-AVERAGE(Table2[6M Return vs Nifty]))/_xlfn.STDEV.P(Table2[6M Return vs Nifty])</f>
        <v>1.3993809257889565</v>
      </c>
      <c r="M34">
        <v>-6.2203211577974296</v>
      </c>
      <c r="N34">
        <f>(Table2[[#This Row],[1W Return vs Nifty]]-AVERAGE(Table2[1W Return vs Nifty]))/_xlfn.STDEV.P(Table2[1W Return vs Nifty])</f>
        <v>-0.96397485931497706</v>
      </c>
      <c r="O34">
        <v>1682.89</v>
      </c>
      <c r="P34">
        <v>1760.7005651066499</v>
      </c>
      <c r="Q34">
        <v>1510.87576455815</v>
      </c>
      <c r="R34">
        <v>30.016209766277701</v>
      </c>
      <c r="S34" s="1">
        <f>(Table2[[#This Row],[Close Price]]-Table2[[#This Row],[20D EMA]])/Table2[[#This Row],[20D EMA]]</f>
        <v>-0.1055268021082781</v>
      </c>
      <c r="T34" s="1">
        <f>(Table2[[#This Row],[Close Price]]-Table2[[#This Row],[50D EMA]])/Table2[[#This Row],[50D EMA]]</f>
        <v>-0.14505621805782731</v>
      </c>
      <c r="U34" s="1">
        <f>(Table2[[#This Row],[Close Price]]-Table2[[#This Row],[200D EMA]])/Table2[[#This Row],[200D EMA]]</f>
        <v>-3.6904189536593863E-3</v>
      </c>
      <c r="V34">
        <v>1.19782879892671</v>
      </c>
      <c r="W34">
        <v>1489.05</v>
      </c>
      <c r="X34">
        <v>1587.6</v>
      </c>
      <c r="Y34">
        <v>1462.4</v>
      </c>
      <c r="Z34">
        <v>1870</v>
      </c>
      <c r="AA34">
        <v>1462.4</v>
      </c>
      <c r="AB34">
        <v>1870</v>
      </c>
      <c r="AC34" s="1">
        <f>(Table2[[#This Row],[Close Price]]/Table2[[#This Row],[Day Low]])-1</f>
        <v>1.0912998220341752E-2</v>
      </c>
      <c r="AD34" s="1">
        <f>(Table2[[#This Row],[Day High]]/Table2[[#This Row],[Close Price]])-1</f>
        <v>5.4673487012555588E-2</v>
      </c>
      <c r="AE34" s="1">
        <f>(Table2[[#This Row],[Close Price]]/Table2[[#This Row],[Current Week Low]])-1</f>
        <v>2.9335339168490071E-2</v>
      </c>
      <c r="AF34" s="1">
        <f>(Table2[[#This Row],[Current Week High]]/Table2[[#This Row],[Close Price]])-1</f>
        <v>0.24227728691955086</v>
      </c>
      <c r="AG34" s="1">
        <f>(Table2[[#This Row],[Close Price]]/Table2[[#This Row],[Current Month Low]])-1</f>
        <v>2.9335339168490071E-2</v>
      </c>
      <c r="AH34" s="1">
        <f>(Table2[[#This Row],[Current Month High]]/Table2[[#This Row],[Close Price]])-1</f>
        <v>0.24227728691955086</v>
      </c>
      <c r="AI34">
        <v>88.254832923669696</v>
      </c>
      <c r="AJ34">
        <v>132.19188647231201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-0.27</v>
      </c>
      <c r="AM34" t="s">
        <v>3143</v>
      </c>
      <c r="AN34">
        <v>-8.01</v>
      </c>
      <c r="AO34" t="s">
        <v>3143</v>
      </c>
      <c r="AP34">
        <v>0.16993985426362701</v>
      </c>
      <c r="AQ34">
        <f>(Table2[[#This Row],[Sharpe Ratio]]-AVERAGE(Table2[Sharpe Ratio]))/_xlfn.STDEV.P(Table2[Sharpe Ratio])</f>
        <v>1.3367365214568625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71</v>
      </c>
      <c r="AT34">
        <f>_xlfn.RANK.AVG(Table2[[#This Row],[6M Return vs Nifty Z-Score]],Table2[6M Return vs Nifty Z-Score])</f>
        <v>60</v>
      </c>
      <c r="AU34">
        <f>_xlfn.RANK.AVG(Table2[[#This Row],[Sharpe Ratio Z-Score]],Table2[Sharpe Ratio Z-Score])</f>
        <v>68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893</v>
      </c>
      <c r="B35" t="s">
        <v>894</v>
      </c>
      <c r="C35" t="s">
        <v>3111</v>
      </c>
      <c r="D35" t="s">
        <v>270</v>
      </c>
      <c r="E35">
        <v>16193.1457116</v>
      </c>
      <c r="F35">
        <v>429</v>
      </c>
      <c r="G35">
        <v>100.17000596461401</v>
      </c>
      <c r="H35">
        <f>(Table2[[#This Row],[1Y Return vs Nifty]]-AVERAGE(Table2[1Y Return vs Nifty]))/_xlfn.STDEV.P(Table2[1Y Return vs Nifty])</f>
        <v>1.4008625774466119</v>
      </c>
      <c r="I35">
        <v>-9.6879606494049604</v>
      </c>
      <c r="J35">
        <f>(Table2[[#This Row],[1M Return vs Nifty]]-AVERAGE(Table2[1M Return vs Nifty]))/_xlfn.STDEV.P(Table2[1M Return vs Nifty])</f>
        <v>-1.0463969419441248</v>
      </c>
      <c r="K35">
        <v>53.810167598790599</v>
      </c>
      <c r="L35">
        <f>(Table2[[#This Row],[6M Return vs Nifty]]-AVERAGE(Table2[6M Return vs Nifty]))/_xlfn.STDEV.P(Table2[6M Return vs Nifty])</f>
        <v>1.9076958654117351</v>
      </c>
      <c r="M35">
        <v>-5.2348185113880596</v>
      </c>
      <c r="N35">
        <f>(Table2[[#This Row],[1W Return vs Nifty]]-AVERAGE(Table2[1W Return vs Nifty]))/_xlfn.STDEV.P(Table2[1W Return vs Nifty])</f>
        <v>-0.74898847538169544</v>
      </c>
      <c r="O35">
        <v>482.93</v>
      </c>
      <c r="P35">
        <v>469.53935657749201</v>
      </c>
      <c r="Q35">
        <v>354.46239195291201</v>
      </c>
      <c r="R35">
        <v>25.298905827541599</v>
      </c>
      <c r="S35" s="1">
        <f>(Table2[[#This Row],[Close Price]]-Table2[[#This Row],[20D EMA]])/Table2[[#This Row],[20D EMA]]</f>
        <v>-0.11167249911995529</v>
      </c>
      <c r="T35" s="1">
        <f>(Table2[[#This Row],[Close Price]]-Table2[[#This Row],[50D EMA]])/Table2[[#This Row],[50D EMA]]</f>
        <v>-8.6338569940092896E-2</v>
      </c>
      <c r="U35" s="1">
        <f>(Table2[[#This Row],[Close Price]]-Table2[[#This Row],[200D EMA]])/Table2[[#This Row],[200D EMA]]</f>
        <v>0.21028354414814707</v>
      </c>
      <c r="V35">
        <v>0.26129216533827299</v>
      </c>
      <c r="W35">
        <v>422.6</v>
      </c>
      <c r="X35">
        <v>445</v>
      </c>
      <c r="Y35">
        <v>422.6</v>
      </c>
      <c r="Z35">
        <v>489.5</v>
      </c>
      <c r="AA35">
        <v>422.6</v>
      </c>
      <c r="AB35">
        <v>577.54999999999995</v>
      </c>
      <c r="AC35" s="1">
        <f>(Table2[[#This Row],[Close Price]]/Table2[[#This Row],[Day Low]])-1</f>
        <v>1.5144344533838172E-2</v>
      </c>
      <c r="AD35" s="1">
        <f>(Table2[[#This Row],[Day High]]/Table2[[#This Row],[Close Price]])-1</f>
        <v>3.7296037296037365E-2</v>
      </c>
      <c r="AE35" s="1">
        <f>(Table2[[#This Row],[Close Price]]/Table2[[#This Row],[Current Week Low]])-1</f>
        <v>1.5144344533838172E-2</v>
      </c>
      <c r="AF35" s="1">
        <f>(Table2[[#This Row],[Current Week High]]/Table2[[#This Row],[Close Price]])-1</f>
        <v>0.14102564102564097</v>
      </c>
      <c r="AG35" s="1">
        <f>(Table2[[#This Row],[Close Price]]/Table2[[#This Row],[Current Month Low]])-1</f>
        <v>1.5144344533838172E-2</v>
      </c>
      <c r="AH35" s="1">
        <f>(Table2[[#This Row],[Current Month High]]/Table2[[#This Row],[Close Price]])-1</f>
        <v>0.34627039627039613</v>
      </c>
      <c r="AI35">
        <v>36.223776223776198</v>
      </c>
      <c r="AJ35">
        <v>135.71428571428501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0.19</v>
      </c>
      <c r="AM35" t="s">
        <v>3142</v>
      </c>
      <c r="AN35">
        <v>-15.42</v>
      </c>
      <c r="AO35" t="s">
        <v>3143</v>
      </c>
      <c r="AP35">
        <v>0.14565277687827299</v>
      </c>
      <c r="AQ35">
        <f>(Table2[[#This Row],[Sharpe Ratio]]-AVERAGE(Table2[Sharpe Ratio]))/_xlfn.STDEV.P(Table2[Sharpe Ratio])</f>
        <v>1.0499883531536762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2.5631613786862033</v>
      </c>
      <c r="AS35">
        <f>_xlfn.RANK.AVG(Table2[[#This Row],[1Y Return vs Nifty Z-Score]],Table2[1Y Return vs Nifty Z-Score])</f>
        <v>61</v>
      </c>
      <c r="AT35">
        <f>_xlfn.RANK.AVG(Table2[[#This Row],[6M Return vs Nifty Z-Score]],Table2[6M Return vs Nifty Z-Score])</f>
        <v>35</v>
      </c>
      <c r="AU35">
        <f>_xlfn.RANK.AVG(Table2[[#This Row],[Sharpe Ratio Z-Score]],Table2[Sharpe Ratio Z-Score])</f>
        <v>104</v>
      </c>
      <c r="AV35">
        <f>(Table2[[#This Row],[Rank 1Y]]+Table2[[#This Row],[Rank 6M]]+Table2[[#This Row],[Rank Sharpe]])/3</f>
        <v>66.666666666666671</v>
      </c>
    </row>
    <row r="36" spans="1:48" x14ac:dyDescent="0.3">
      <c r="A36" t="s">
        <v>860</v>
      </c>
      <c r="B36" t="s">
        <v>861</v>
      </c>
      <c r="C36" t="s">
        <v>3096</v>
      </c>
      <c r="D36" t="s">
        <v>273</v>
      </c>
      <c r="E36">
        <v>17147.637140204999</v>
      </c>
      <c r="F36">
        <v>1225.95</v>
      </c>
      <c r="G36">
        <v>91.347065948925305</v>
      </c>
      <c r="H36">
        <f>(Table2[[#This Row],[1Y Return vs Nifty]]-AVERAGE(Table2[1Y Return vs Nifty]))/_xlfn.STDEV.P(Table2[1Y Return vs Nifty])</f>
        <v>1.2452624630238145</v>
      </c>
      <c r="I36">
        <v>3.5118034728134702</v>
      </c>
      <c r="J36">
        <f>(Table2[[#This Row],[1M Return vs Nifty]]-AVERAGE(Table2[1M Return vs Nifty]))/_xlfn.STDEV.P(Table2[1M Return vs Nifty])</f>
        <v>0.49398223197363289</v>
      </c>
      <c r="K36">
        <v>45.3555805242719</v>
      </c>
      <c r="L36">
        <f>(Table2[[#This Row],[6M Return vs Nifty]]-AVERAGE(Table2[6M Return vs Nifty]))/_xlfn.STDEV.P(Table2[6M Return vs Nifty])</f>
        <v>1.5986846426751105</v>
      </c>
      <c r="M36">
        <v>5.6970397974279203</v>
      </c>
      <c r="N36">
        <f>(Table2[[#This Row],[1W Return vs Nifty]]-AVERAGE(Table2[1W Return vs Nifty]))/_xlfn.STDEV.P(Table2[1W Return vs Nifty])</f>
        <v>1.6357851181202472</v>
      </c>
      <c r="O36">
        <v>1259.3800000000001</v>
      </c>
      <c r="P36">
        <v>1205.40661002142</v>
      </c>
      <c r="Q36">
        <v>974.83543827161498</v>
      </c>
      <c r="R36">
        <v>42.755332541400797</v>
      </c>
      <c r="S36" s="1">
        <f>(Table2[[#This Row],[Close Price]]-Table2[[#This Row],[20D EMA]])/Table2[[#This Row],[20D EMA]]</f>
        <v>-2.6544807762549874E-2</v>
      </c>
      <c r="T36" s="1">
        <f>(Table2[[#This Row],[Close Price]]-Table2[[#This Row],[50D EMA]])/Table2[[#This Row],[50D EMA]]</f>
        <v>1.7042705596425282E-2</v>
      </c>
      <c r="U36" s="1">
        <f>(Table2[[#This Row],[Close Price]]-Table2[[#This Row],[200D EMA]])/Table2[[#This Row],[200D EMA]]</f>
        <v>0.25759687416946153</v>
      </c>
      <c r="V36">
        <v>1.6273058063511801</v>
      </c>
      <c r="W36">
        <v>1215.45</v>
      </c>
      <c r="X36">
        <v>1284</v>
      </c>
      <c r="Y36">
        <v>1175.05</v>
      </c>
      <c r="Z36">
        <v>1291.95</v>
      </c>
      <c r="AA36">
        <v>1175.05</v>
      </c>
      <c r="AB36">
        <v>1409.5</v>
      </c>
      <c r="AC36" s="1">
        <f>(Table2[[#This Row],[Close Price]]/Table2[[#This Row],[Day Low]])-1</f>
        <v>8.6387757620633998E-3</v>
      </c>
      <c r="AD36" s="1">
        <f>(Table2[[#This Row],[Day High]]/Table2[[#This Row],[Close Price]])-1</f>
        <v>4.7351033892083727E-2</v>
      </c>
      <c r="AE36" s="1">
        <f>(Table2[[#This Row],[Close Price]]/Table2[[#This Row],[Current Week Low]])-1</f>
        <v>4.3317305646568327E-2</v>
      </c>
      <c r="AF36" s="1">
        <f>(Table2[[#This Row],[Current Week High]]/Table2[[#This Row],[Close Price]])-1</f>
        <v>5.3835800807537026E-2</v>
      </c>
      <c r="AG36" s="1">
        <f>(Table2[[#This Row],[Close Price]]/Table2[[#This Row],[Current Month Low]])-1</f>
        <v>4.3317305646568327E-2</v>
      </c>
      <c r="AH36" s="1">
        <f>(Table2[[#This Row],[Current Month High]]/Table2[[#This Row],[Close Price]])-1</f>
        <v>0.14972062482156701</v>
      </c>
      <c r="AI36">
        <v>26.269423712223102</v>
      </c>
      <c r="AJ36">
        <v>132.407582938388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0.17</v>
      </c>
      <c r="AM36" t="s">
        <v>3142</v>
      </c>
      <c r="AN36">
        <v>-3.43</v>
      </c>
      <c r="AO36" t="s">
        <v>3143</v>
      </c>
      <c r="AP36">
        <v>0.16215699674940601</v>
      </c>
      <c r="AQ36">
        <f>(Table2[[#This Row],[Sharpe Ratio]]-AVERAGE(Table2[Sharpe Ratio]))/_xlfn.STDEV.P(Table2[Sharpe Ratio])</f>
        <v>1.2448473204238319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6.2185617762166379</v>
      </c>
      <c r="AS36">
        <f>_xlfn.RANK.AVG(Table2[[#This Row],[1Y Return vs Nifty Z-Score]],Table2[1Y Return vs Nifty Z-Score])</f>
        <v>76</v>
      </c>
      <c r="AT36">
        <f>_xlfn.RANK.AVG(Table2[[#This Row],[6M Return vs Nifty Z-Score]],Table2[6M Return vs Nifty Z-Score])</f>
        <v>47</v>
      </c>
      <c r="AU36">
        <f>_xlfn.RANK.AVG(Table2[[#This Row],[Sharpe Ratio Z-Score]],Table2[Sharpe Ratio Z-Score])</f>
        <v>84</v>
      </c>
      <c r="AV36">
        <f>(Table2[[#This Row],[Rank 1Y]]+Table2[[#This Row],[Rank 6M]]+Table2[[#This Row],[Rank Sharpe]])/3</f>
        <v>69</v>
      </c>
    </row>
    <row r="37" spans="1:48" x14ac:dyDescent="0.3">
      <c r="A37" t="s">
        <v>307</v>
      </c>
      <c r="B37" t="s">
        <v>308</v>
      </c>
      <c r="C37" t="s">
        <v>3106</v>
      </c>
      <c r="D37" t="s">
        <v>309</v>
      </c>
      <c r="E37">
        <v>83395.459183400002</v>
      </c>
      <c r="F37">
        <v>13937.2</v>
      </c>
      <c r="G37">
        <v>129.48066710233999</v>
      </c>
      <c r="H37">
        <f>(Table2[[#This Row],[1Y Return vs Nifty]]-AVERAGE(Table2[1Y Return vs Nifty]))/_xlfn.STDEV.P(Table2[1Y Return vs Nifty])</f>
        <v>1.9177812257348494</v>
      </c>
      <c r="I37">
        <v>12.128190634845501</v>
      </c>
      <c r="J37">
        <f>(Table2[[#This Row],[1M Return vs Nifty]]-AVERAGE(Table2[1M Return vs Nifty]))/_xlfn.STDEV.P(Table2[1M Return vs Nifty])</f>
        <v>1.4994928771574816</v>
      </c>
      <c r="K37">
        <v>65.069266299012</v>
      </c>
      <c r="L37">
        <f>(Table2[[#This Row],[6M Return vs Nifty]]-AVERAGE(Table2[6M Return vs Nifty]))/_xlfn.STDEV.P(Table2[6M Return vs Nifty])</f>
        <v>2.3192106828241301</v>
      </c>
      <c r="M37">
        <v>3.1521435980875498</v>
      </c>
      <c r="N37">
        <f>(Table2[[#This Row],[1W Return vs Nifty]]-AVERAGE(Table2[1W Return vs Nifty]))/_xlfn.STDEV.P(Table2[1W Return vs Nifty])</f>
        <v>1.0806186420330082</v>
      </c>
      <c r="O37">
        <v>14662.01</v>
      </c>
      <c r="P37">
        <v>13835.271592495899</v>
      </c>
      <c r="Q37">
        <v>10673.962305078499</v>
      </c>
      <c r="R37">
        <v>31.655348579482201</v>
      </c>
      <c r="S37" s="1">
        <f>(Table2[[#This Row],[Close Price]]-Table2[[#This Row],[20D EMA]])/Table2[[#This Row],[20D EMA]]</f>
        <v>-4.9434559108880671E-2</v>
      </c>
      <c r="T37" s="1">
        <f>(Table2[[#This Row],[Close Price]]-Table2[[#This Row],[50D EMA]])/Table2[[#This Row],[50D EMA]]</f>
        <v>7.3672863465424326E-3</v>
      </c>
      <c r="U37" s="1">
        <f>(Table2[[#This Row],[Close Price]]-Table2[[#This Row],[200D EMA]])/Table2[[#This Row],[200D EMA]]</f>
        <v>0.30571943217083553</v>
      </c>
      <c r="V37">
        <v>1.0046117491916</v>
      </c>
      <c r="W37">
        <v>13062.3</v>
      </c>
      <c r="X37">
        <v>15900</v>
      </c>
      <c r="Y37">
        <v>13062.3</v>
      </c>
      <c r="Z37">
        <v>15900</v>
      </c>
      <c r="AA37">
        <v>13062.3</v>
      </c>
      <c r="AB37">
        <v>15900</v>
      </c>
      <c r="AC37" s="1">
        <f>(Table2[[#This Row],[Close Price]]/Table2[[#This Row],[Day Low]])-1</f>
        <v>6.6979015946655673E-2</v>
      </c>
      <c r="AD37" s="1">
        <f>(Table2[[#This Row],[Day High]]/Table2[[#This Row],[Close Price]])-1</f>
        <v>0.14083173090721224</v>
      </c>
      <c r="AE37" s="1">
        <f>(Table2[[#This Row],[Close Price]]/Table2[[#This Row],[Current Week Low]])-1</f>
        <v>6.6979015946655673E-2</v>
      </c>
      <c r="AF37" s="1">
        <f>(Table2[[#This Row],[Current Week High]]/Table2[[#This Row],[Close Price]])-1</f>
        <v>0.14083173090721224</v>
      </c>
      <c r="AG37" s="1">
        <f>(Table2[[#This Row],[Close Price]]/Table2[[#This Row],[Current Month Low]])-1</f>
        <v>6.6979015946655673E-2</v>
      </c>
      <c r="AH37" s="1">
        <f>(Table2[[#This Row],[Current Month High]]/Table2[[#This Row],[Close Price]])-1</f>
        <v>0.14083173090721224</v>
      </c>
      <c r="AI37">
        <v>14.0831730907212</v>
      </c>
      <c r="AJ37">
        <v>174.570527974783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0.21</v>
      </c>
      <c r="AM37" t="s">
        <v>3142</v>
      </c>
      <c r="AN37">
        <v>-5.86</v>
      </c>
      <c r="AO37" t="s">
        <v>3143</v>
      </c>
      <c r="AP37">
        <v>0.122457304927215</v>
      </c>
      <c r="AQ37">
        <f>(Table2[[#This Row],[Sharpe Ratio]]-AVERAGE(Table2[Sharpe Ratio]))/_xlfn.STDEV.P(Table2[Sharpe Ratio])</f>
        <v>0.77612834977159928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7.5932317775210683</v>
      </c>
      <c r="AS37">
        <f>_xlfn.RANK.AVG(Table2[[#This Row],[1Y Return vs Nifty Z-Score]],Table2[1Y Return vs Nifty Z-Score])</f>
        <v>37</v>
      </c>
      <c r="AT37">
        <f>_xlfn.RANK.AVG(Table2[[#This Row],[6M Return vs Nifty Z-Score]],Table2[6M Return vs Nifty Z-Score])</f>
        <v>19</v>
      </c>
      <c r="AU37">
        <f>_xlfn.RANK.AVG(Table2[[#This Row],[Sharpe Ratio Z-Score]],Table2[Sharpe Ratio Z-Score])</f>
        <v>156</v>
      </c>
      <c r="AV37">
        <f>(Table2[[#This Row],[Rank 1Y]]+Table2[[#This Row],[Rank 6M]]+Table2[[#This Row],[Rank Sharpe]])/3</f>
        <v>70.666666666666671</v>
      </c>
    </row>
    <row r="38" spans="1:48" x14ac:dyDescent="0.3">
      <c r="A38" t="s">
        <v>1450</v>
      </c>
      <c r="B38" t="s">
        <v>1451</v>
      </c>
      <c r="C38" t="s">
        <v>3100</v>
      </c>
      <c r="D38" t="s">
        <v>48</v>
      </c>
      <c r="E38">
        <v>6799.7528761000003</v>
      </c>
      <c r="F38">
        <v>498.1</v>
      </c>
      <c r="G38">
        <v>67.736633397786605</v>
      </c>
      <c r="H38">
        <f>(Table2[[#This Row],[1Y Return vs Nifty]]-AVERAGE(Table2[1Y Return vs Nifty]))/_xlfn.STDEV.P(Table2[1Y Return vs Nifty])</f>
        <v>0.82887223482365668</v>
      </c>
      <c r="I38">
        <v>-1.120272737534</v>
      </c>
      <c r="J38">
        <f>(Table2[[#This Row],[1M Return vs Nifty]]-AVERAGE(Table2[1M Return vs Nifty]))/_xlfn.STDEV.P(Table2[1M Return vs Nifty])</f>
        <v>-4.6569376400105104E-2</v>
      </c>
      <c r="K38">
        <v>36.928383770643499</v>
      </c>
      <c r="L38">
        <f>(Table2[[#This Row],[6M Return vs Nifty]]-AVERAGE(Table2[6M Return vs Nifty]))/_xlfn.STDEV.P(Table2[6M Return vs Nifty])</f>
        <v>1.2906745234193369</v>
      </c>
      <c r="M38">
        <v>1.3246671523368601</v>
      </c>
      <c r="N38">
        <f>(Table2[[#This Row],[1W Return vs Nifty]]-AVERAGE(Table2[1W Return vs Nifty]))/_xlfn.STDEV.P(Table2[1W Return vs Nifty])</f>
        <v>0.6819565438370927</v>
      </c>
      <c r="O38">
        <v>544.04999999999995</v>
      </c>
      <c r="P38">
        <v>547.45068884265004</v>
      </c>
      <c r="Q38">
        <v>456.00157581743599</v>
      </c>
      <c r="R38">
        <v>27.5894763305458</v>
      </c>
      <c r="S38" s="1">
        <f>(Table2[[#This Row],[Close Price]]-Table2[[#This Row],[20D EMA]])/Table2[[#This Row],[20D EMA]]</f>
        <v>-8.4459148975277884E-2</v>
      </c>
      <c r="T38" s="1">
        <f>(Table2[[#This Row],[Close Price]]-Table2[[#This Row],[50D EMA]])/Table2[[#This Row],[50D EMA]]</f>
        <v>-9.0146363587524037E-2</v>
      </c>
      <c r="U38" s="1">
        <f>(Table2[[#This Row],[Close Price]]-Table2[[#This Row],[200D EMA]])/Table2[[#This Row],[200D EMA]]</f>
        <v>9.2320786626883242E-2</v>
      </c>
      <c r="V38">
        <v>0.63863423475561298</v>
      </c>
      <c r="W38">
        <v>496.85</v>
      </c>
      <c r="X38">
        <v>537.54999999999995</v>
      </c>
      <c r="Y38">
        <v>496.85</v>
      </c>
      <c r="Z38">
        <v>569.20000000000005</v>
      </c>
      <c r="AA38">
        <v>496.85</v>
      </c>
      <c r="AB38">
        <v>577.79999999999995</v>
      </c>
      <c r="AC38" s="1">
        <f>(Table2[[#This Row],[Close Price]]/Table2[[#This Row],[Day Low]])-1</f>
        <v>2.5158498540807095E-3</v>
      </c>
      <c r="AD38" s="1">
        <f>(Table2[[#This Row],[Day High]]/Table2[[#This Row],[Close Price]])-1</f>
        <v>7.9200963661915091E-2</v>
      </c>
      <c r="AE38" s="1">
        <f>(Table2[[#This Row],[Close Price]]/Table2[[#This Row],[Current Week Low]])-1</f>
        <v>2.5158498540807095E-3</v>
      </c>
      <c r="AF38" s="1">
        <f>(Table2[[#This Row],[Current Week High]]/Table2[[#This Row],[Close Price]])-1</f>
        <v>0.14274242120056213</v>
      </c>
      <c r="AG38" s="1">
        <f>(Table2[[#This Row],[Close Price]]/Table2[[#This Row],[Current Month Low]])-1</f>
        <v>2.5158498540807095E-3</v>
      </c>
      <c r="AH38" s="1">
        <f>(Table2[[#This Row],[Current Month High]]/Table2[[#This Row],[Close Price]])-1</f>
        <v>0.16000803051596058</v>
      </c>
      <c r="AI38">
        <v>24.272234491066001</v>
      </c>
      <c r="AJ38">
        <v>106.466321243523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-0.04</v>
      </c>
      <c r="AM38" t="s">
        <v>3143</v>
      </c>
      <c r="AN38">
        <v>-10.11</v>
      </c>
      <c r="AO38" t="s">
        <v>3143</v>
      </c>
      <c r="AP38">
        <v>0.19180322446118001</v>
      </c>
      <c r="AQ38">
        <f>(Table2[[#This Row],[Sharpe Ratio]]-AVERAGE(Table2[Sharpe Ratio]))/_xlfn.STDEV.P(Table2[Sharpe Ratio])</f>
        <v>1.5948689125062439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114</v>
      </c>
      <c r="AT38">
        <f>_xlfn.RANK.AVG(Table2[[#This Row],[6M Return vs Nifty Z-Score]],Table2[6M Return vs Nifty Z-Score])</f>
        <v>68</v>
      </c>
      <c r="AU38">
        <f>_xlfn.RANK.AVG(Table2[[#This Row],[Sharpe Ratio Z-Score]],Table2[Sharpe Ratio Z-Score])</f>
        <v>33</v>
      </c>
      <c r="AV38">
        <f>(Table2[[#This Row],[Rank 1Y]]+Table2[[#This Row],[Rank 6M]]+Table2[[#This Row],[Rank Sharpe]])/3</f>
        <v>71.666666666666671</v>
      </c>
    </row>
    <row r="39" spans="1:48" x14ac:dyDescent="0.3">
      <c r="A39" t="s">
        <v>395</v>
      </c>
      <c r="B39" t="s">
        <v>396</v>
      </c>
      <c r="C39" t="s">
        <v>3097</v>
      </c>
      <c r="D39" t="s">
        <v>397</v>
      </c>
      <c r="E39">
        <v>55000.030252725002</v>
      </c>
      <c r="F39">
        <v>4062.75</v>
      </c>
      <c r="G39">
        <v>100.67983182420799</v>
      </c>
      <c r="H39">
        <f>(Table2[[#This Row],[1Y Return vs Nifty]]-AVERAGE(Table2[1Y Return vs Nifty]))/_xlfn.STDEV.P(Table2[1Y Return vs Nifty])</f>
        <v>1.4098537937472402</v>
      </c>
      <c r="I39">
        <v>15.092283222631499</v>
      </c>
      <c r="J39">
        <f>(Table2[[#This Row],[1M Return vs Nifty]]-AVERAGE(Table2[1M Return vs Nifty]))/_xlfn.STDEV.P(Table2[1M Return vs Nifty])</f>
        <v>1.8453950046132399</v>
      </c>
      <c r="K39">
        <v>21.941337354703101</v>
      </c>
      <c r="L39">
        <f>(Table2[[#This Row],[6M Return vs Nifty]]-AVERAGE(Table2[6M Return vs Nifty]))/_xlfn.STDEV.P(Table2[6M Return vs Nifty])</f>
        <v>0.74290495201611906</v>
      </c>
      <c r="M39">
        <v>5.2772036548394796</v>
      </c>
      <c r="N39">
        <f>(Table2[[#This Row],[1W Return vs Nifty]]-AVERAGE(Table2[1W Return vs Nifty]))/_xlfn.STDEV.P(Table2[1W Return vs Nifty])</f>
        <v>1.5441982974572679</v>
      </c>
      <c r="O39">
        <v>4137.45</v>
      </c>
      <c r="P39">
        <v>3678.46661443829</v>
      </c>
      <c r="Q39">
        <v>2805.61124470702</v>
      </c>
      <c r="R39">
        <v>42.711388022105503</v>
      </c>
      <c r="S39" s="1">
        <f>(Table2[[#This Row],[Close Price]]-Table2[[#This Row],[20D EMA]])/Table2[[#This Row],[20D EMA]]</f>
        <v>-1.8054598847115935E-2</v>
      </c>
      <c r="T39" s="1">
        <f>(Table2[[#This Row],[Close Price]]-Table2[[#This Row],[50D EMA]])/Table2[[#This Row],[50D EMA]]</f>
        <v>0.10446836300032342</v>
      </c>
      <c r="U39" s="1">
        <f>(Table2[[#This Row],[Close Price]]-Table2[[#This Row],[200D EMA]])/Table2[[#This Row],[200D EMA]]</f>
        <v>0.44808016708111625</v>
      </c>
      <c r="V39">
        <v>1.61880031249759</v>
      </c>
      <c r="W39">
        <v>3993.65</v>
      </c>
      <c r="X39">
        <v>4324.8999999999996</v>
      </c>
      <c r="Y39">
        <v>3993.65</v>
      </c>
      <c r="Z39">
        <v>4459</v>
      </c>
      <c r="AA39">
        <v>3690.1</v>
      </c>
      <c r="AB39">
        <v>4989.8</v>
      </c>
      <c r="AC39" s="1">
        <f>(Table2[[#This Row],[Close Price]]/Table2[[#This Row],[Day Low]])-1</f>
        <v>1.730246766742205E-2</v>
      </c>
      <c r="AD39" s="1">
        <f>(Table2[[#This Row],[Day High]]/Table2[[#This Row],[Close Price]])-1</f>
        <v>6.4525259984000938E-2</v>
      </c>
      <c r="AE39" s="1">
        <f>(Table2[[#This Row],[Close Price]]/Table2[[#This Row],[Current Week Low]])-1</f>
        <v>1.730246766742205E-2</v>
      </c>
      <c r="AF39" s="1">
        <f>(Table2[[#This Row],[Current Week High]]/Table2[[#This Row],[Close Price]])-1</f>
        <v>9.7532459540951244E-2</v>
      </c>
      <c r="AG39" s="1">
        <f>(Table2[[#This Row],[Close Price]]/Table2[[#This Row],[Current Month Low]])-1</f>
        <v>0.10098642313216444</v>
      </c>
      <c r="AH39" s="1">
        <f>(Table2[[#This Row],[Current Month High]]/Table2[[#This Row],[Close Price]])-1</f>
        <v>0.22818288105347362</v>
      </c>
      <c r="AI39">
        <v>22.8182881053473</v>
      </c>
      <c r="AJ39">
        <v>156.13907890174301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0.63</v>
      </c>
      <c r="AM39" t="s">
        <v>3142</v>
      </c>
      <c r="AN39">
        <v>-2.83</v>
      </c>
      <c r="AO39" t="s">
        <v>3143</v>
      </c>
      <c r="AP39">
        <v>0.20041258088055899</v>
      </c>
      <c r="AQ39">
        <f>(Table2[[#This Row],[Sharpe Ratio]]-AVERAGE(Table2[Sharpe Ratio]))/_xlfn.STDEV.P(Table2[Sharpe Ratio])</f>
        <v>1.6965162677790084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7.2388683156128746</v>
      </c>
      <c r="AS39">
        <f>_xlfn.RANK.AVG(Table2[[#This Row],[1Y Return vs Nifty Z-Score]],Table2[1Y Return vs Nifty Z-Score])</f>
        <v>59</v>
      </c>
      <c r="AT39">
        <f>_xlfn.RANK.AVG(Table2[[#This Row],[6M Return vs Nifty Z-Score]],Table2[6M Return vs Nifty Z-Score])</f>
        <v>132</v>
      </c>
      <c r="AU39">
        <f>_xlfn.RANK.AVG(Table2[[#This Row],[Sharpe Ratio Z-Score]],Table2[Sharpe Ratio Z-Score])</f>
        <v>27</v>
      </c>
      <c r="AV39">
        <f>(Table2[[#This Row],[Rank 1Y]]+Table2[[#This Row],[Rank 6M]]+Table2[[#This Row],[Rank Sharpe]])/3</f>
        <v>72.666666666666671</v>
      </c>
    </row>
    <row r="40" spans="1:48" x14ac:dyDescent="0.3">
      <c r="A40" t="s">
        <v>887</v>
      </c>
      <c r="B40" t="s">
        <v>888</v>
      </c>
      <c r="C40" t="s">
        <v>3101</v>
      </c>
      <c r="D40" t="s">
        <v>51</v>
      </c>
      <c r="E40">
        <v>16366.35009455</v>
      </c>
      <c r="F40">
        <v>1066.75</v>
      </c>
      <c r="G40">
        <v>376.66359038948798</v>
      </c>
      <c r="H40">
        <f>(Table2[[#This Row],[1Y Return vs Nifty]]-AVERAGE(Table2[1Y Return vs Nifty]))/_xlfn.STDEV.P(Table2[1Y Return vs Nifty])</f>
        <v>6.2770640813873078</v>
      </c>
      <c r="I40">
        <v>19.156765429748699</v>
      </c>
      <c r="J40">
        <f>(Table2[[#This Row],[1M Return vs Nifty]]-AVERAGE(Table2[1M Return vs Nifty]))/_xlfn.STDEV.P(Table2[1M Return vs Nifty])</f>
        <v>2.3197098246837049</v>
      </c>
      <c r="K40">
        <v>79.800704212523897</v>
      </c>
      <c r="L40">
        <f>(Table2[[#This Row],[6M Return vs Nifty]]-AVERAGE(Table2[6M Return vs Nifty]))/_xlfn.STDEV.P(Table2[6M Return vs Nifty])</f>
        <v>2.8576378824259665</v>
      </c>
      <c r="M40">
        <v>9.1739016341898303</v>
      </c>
      <c r="N40">
        <f>(Table2[[#This Row],[1W Return vs Nifty]]-AVERAGE(Table2[1W Return vs Nifty]))/_xlfn.STDEV.P(Table2[1W Return vs Nifty])</f>
        <v>2.3942589349531795</v>
      </c>
      <c r="O40">
        <v>1037.68</v>
      </c>
      <c r="P40">
        <v>992.96969825804604</v>
      </c>
      <c r="Q40">
        <v>750.33180374611595</v>
      </c>
      <c r="R40">
        <v>54.0366337035409</v>
      </c>
      <c r="S40" s="1">
        <f>(Table2[[#This Row],[Close Price]]-Table2[[#This Row],[20D EMA]])/Table2[[#This Row],[20D EMA]]</f>
        <v>2.8014416775884603E-2</v>
      </c>
      <c r="T40" s="1">
        <f>(Table2[[#This Row],[Close Price]]-Table2[[#This Row],[50D EMA]])/Table2[[#This Row],[50D EMA]]</f>
        <v>7.4302671945967527E-2</v>
      </c>
      <c r="U40" s="1">
        <f>(Table2[[#This Row],[Close Price]]-Table2[[#This Row],[200D EMA]])/Table2[[#This Row],[200D EMA]]</f>
        <v>0.42170436422144258</v>
      </c>
      <c r="V40">
        <v>1.7793097671567299</v>
      </c>
      <c r="W40">
        <v>1065.4000000000001</v>
      </c>
      <c r="X40">
        <v>1146.8</v>
      </c>
      <c r="Y40">
        <v>1013.5</v>
      </c>
      <c r="Z40">
        <v>1146.8</v>
      </c>
      <c r="AA40">
        <v>915</v>
      </c>
      <c r="AB40">
        <v>1146.8</v>
      </c>
      <c r="AC40" s="1">
        <f>(Table2[[#This Row],[Close Price]]/Table2[[#This Row],[Day Low]])-1</f>
        <v>1.2671297165383066E-3</v>
      </c>
      <c r="AD40" s="1">
        <f>(Table2[[#This Row],[Day High]]/Table2[[#This Row],[Close Price]])-1</f>
        <v>7.5041012420904663E-2</v>
      </c>
      <c r="AE40" s="1">
        <f>(Table2[[#This Row],[Close Price]]/Table2[[#This Row],[Current Week Low]])-1</f>
        <v>5.2540700542673902E-2</v>
      </c>
      <c r="AF40" s="1">
        <f>(Table2[[#This Row],[Current Week High]]/Table2[[#This Row],[Close Price]])-1</f>
        <v>7.5041012420904663E-2</v>
      </c>
      <c r="AG40" s="1">
        <f>(Table2[[#This Row],[Close Price]]/Table2[[#This Row],[Current Month Low]])-1</f>
        <v>0.16584699453551921</v>
      </c>
      <c r="AH40" s="1">
        <f>(Table2[[#This Row],[Current Month High]]/Table2[[#This Row],[Close Price]])-1</f>
        <v>7.5041012420904663E-2</v>
      </c>
      <c r="AI40">
        <v>7.50410124209046</v>
      </c>
      <c r="AJ40">
        <v>400.234466588511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0.17</v>
      </c>
      <c r="AM40" t="s">
        <v>3142</v>
      </c>
      <c r="AN40">
        <v>10.88</v>
      </c>
      <c r="AO40" t="s">
        <v>3142</v>
      </c>
      <c r="AP40">
        <v>9.9811621119726995E-2</v>
      </c>
      <c r="AQ40">
        <f>(Table2[[#This Row],[Sharpe Ratio]]-AVERAGE(Table2[Sharpe Ratio]))/_xlfn.STDEV.P(Table2[Sharpe Ratio])</f>
        <v>0.50875948324481868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14.357430206694975</v>
      </c>
      <c r="AS40">
        <f>_xlfn.RANK.AVG(Table2[[#This Row],[1Y Return vs Nifty Z-Score]],Table2[1Y Return vs Nifty Z-Score])</f>
        <v>1</v>
      </c>
      <c r="AT40">
        <f>_xlfn.RANK.AVG(Table2[[#This Row],[6M Return vs Nifty Z-Score]],Table2[6M Return vs Nifty Z-Score])</f>
        <v>13</v>
      </c>
      <c r="AU40">
        <f>_xlfn.RANK.AVG(Table2[[#This Row],[Sharpe Ratio Z-Score]],Table2[Sharpe Ratio Z-Score])</f>
        <v>209</v>
      </c>
      <c r="AV40">
        <f>(Table2[[#This Row],[Rank 1Y]]+Table2[[#This Row],[Rank 6M]]+Table2[[#This Row],[Rank Sharpe]])/3</f>
        <v>74.333333333333329</v>
      </c>
    </row>
    <row r="41" spans="1:48" x14ac:dyDescent="0.3">
      <c r="A41" t="s">
        <v>215</v>
      </c>
      <c r="B41" t="s">
        <v>216</v>
      </c>
      <c r="C41" t="s">
        <v>3108</v>
      </c>
      <c r="D41" t="s">
        <v>166</v>
      </c>
      <c r="E41">
        <v>113643.0897889</v>
      </c>
      <c r="F41">
        <v>743.5</v>
      </c>
      <c r="G41">
        <v>73.223322832233194</v>
      </c>
      <c r="H41">
        <f>(Table2[[#This Row],[1Y Return vs Nifty]]-AVERAGE(Table2[1Y Return vs Nifty]))/_xlfn.STDEV.P(Table2[1Y Return vs Nifty])</f>
        <v>0.92563470881579146</v>
      </c>
      <c r="I41">
        <v>0.608704205258919</v>
      </c>
      <c r="J41">
        <f>(Table2[[#This Row],[1M Return vs Nifty]]-AVERAGE(Table2[1M Return vs Nifty]))/_xlfn.STDEV.P(Table2[1M Return vs Nifty])</f>
        <v>0.15519787112057257</v>
      </c>
      <c r="K41">
        <v>29.978631343172601</v>
      </c>
      <c r="L41">
        <f>(Table2[[#This Row],[6M Return vs Nifty]]-AVERAGE(Table2[6M Return vs Nifty]))/_xlfn.STDEV.P(Table2[6M Return vs Nifty])</f>
        <v>1.0366643066694119</v>
      </c>
      <c r="M41">
        <v>-8.2917923716766406</v>
      </c>
      <c r="N41">
        <f>(Table2[[#This Row],[1W Return vs Nifty]]-AVERAGE(Table2[1W Return vs Nifty]))/_xlfn.STDEV.P(Table2[1W Return vs Nifty])</f>
        <v>-1.4158641640432235</v>
      </c>
      <c r="O41">
        <v>775.99</v>
      </c>
      <c r="P41">
        <v>753.54082861674704</v>
      </c>
      <c r="Q41">
        <v>639.19626524289799</v>
      </c>
      <c r="R41">
        <v>33.640877080571599</v>
      </c>
      <c r="S41" s="1">
        <f>(Table2[[#This Row],[Close Price]]-Table2[[#This Row],[20D EMA]])/Table2[[#This Row],[20D EMA]]</f>
        <v>-4.1869096251240363E-2</v>
      </c>
      <c r="T41" s="1">
        <f>(Table2[[#This Row],[Close Price]]-Table2[[#This Row],[50D EMA]])/Table2[[#This Row],[50D EMA]]</f>
        <v>-1.3324863412084375E-2</v>
      </c>
      <c r="U41" s="1">
        <f>(Table2[[#This Row],[Close Price]]-Table2[[#This Row],[200D EMA]])/Table2[[#This Row],[200D EMA]]</f>
        <v>0.16317951219171475</v>
      </c>
      <c r="V41">
        <v>1.5306352756845401</v>
      </c>
      <c r="W41">
        <v>714.3</v>
      </c>
      <c r="X41">
        <v>747</v>
      </c>
      <c r="Y41">
        <v>714.3</v>
      </c>
      <c r="Z41">
        <v>857.7</v>
      </c>
      <c r="AA41">
        <v>709.05</v>
      </c>
      <c r="AB41">
        <v>874.7</v>
      </c>
      <c r="AC41" s="1">
        <f>(Table2[[#This Row],[Close Price]]/Table2[[#This Row],[Day Low]])-1</f>
        <v>4.0879182416351689E-2</v>
      </c>
      <c r="AD41" s="1">
        <f>(Table2[[#This Row],[Day High]]/Table2[[#This Row],[Close Price]])-1</f>
        <v>4.7074646940148401E-3</v>
      </c>
      <c r="AE41" s="1">
        <f>(Table2[[#This Row],[Close Price]]/Table2[[#This Row],[Current Week Low]])-1</f>
        <v>4.0879182416351689E-2</v>
      </c>
      <c r="AF41" s="1">
        <f>(Table2[[#This Row],[Current Week High]]/Table2[[#This Row],[Close Price]])-1</f>
        <v>0.15359784801613996</v>
      </c>
      <c r="AG41" s="1">
        <f>(Table2[[#This Row],[Close Price]]/Table2[[#This Row],[Current Month Low]])-1</f>
        <v>4.8586136379662914E-2</v>
      </c>
      <c r="AH41" s="1">
        <f>(Table2[[#This Row],[Current Month High]]/Table2[[#This Row],[Close Price]])-1</f>
        <v>0.17646267652992598</v>
      </c>
      <c r="AI41">
        <v>17.646267652992599</v>
      </c>
      <c r="AJ41">
        <v>106.98775055679199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0.15</v>
      </c>
      <c r="AM41" t="s">
        <v>3142</v>
      </c>
      <c r="AN41">
        <v>-7.47</v>
      </c>
      <c r="AO41" t="s">
        <v>3143</v>
      </c>
      <c r="AP41">
        <v>0.19700375105721099</v>
      </c>
      <c r="AQ41">
        <f>(Table2[[#This Row],[Sharpe Ratio]]-AVERAGE(Table2[Sharpe Ratio]))/_xlfn.STDEV.P(Table2[Sharpe Ratio])</f>
        <v>1.6562695269961192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2.3579022495586717</v>
      </c>
      <c r="AS41">
        <f>_xlfn.RANK.AVG(Table2[[#This Row],[1Y Return vs Nifty Z-Score]],Table2[1Y Return vs Nifty Z-Score])</f>
        <v>106</v>
      </c>
      <c r="AT41">
        <f>_xlfn.RANK.AVG(Table2[[#This Row],[6M Return vs Nifty Z-Score]],Table2[6M Return vs Nifty Z-Score])</f>
        <v>90</v>
      </c>
      <c r="AU41">
        <f>_xlfn.RANK.AVG(Table2[[#This Row],[Sharpe Ratio Z-Score]],Table2[Sharpe Ratio Z-Score])</f>
        <v>28</v>
      </c>
      <c r="AV41">
        <f>(Table2[[#This Row],[Rank 1Y]]+Table2[[#This Row],[Rank 6M]]+Table2[[#This Row],[Rank Sharpe]])/3</f>
        <v>74.666666666666671</v>
      </c>
    </row>
    <row r="42" spans="1:48" x14ac:dyDescent="0.3">
      <c r="A42" t="s">
        <v>1507</v>
      </c>
      <c r="B42" t="s">
        <v>1508</v>
      </c>
      <c r="C42" t="s">
        <v>3110</v>
      </c>
      <c r="D42" t="s">
        <v>141</v>
      </c>
      <c r="E42">
        <v>6443.4284747250003</v>
      </c>
      <c r="F42">
        <v>218.35</v>
      </c>
      <c r="G42">
        <v>109.983066420727</v>
      </c>
      <c r="H42">
        <f>(Table2[[#This Row],[1Y Return vs Nifty]]-AVERAGE(Table2[1Y Return vs Nifty]))/_xlfn.STDEV.P(Table2[1Y Return vs Nifty])</f>
        <v>1.5739243150413249</v>
      </c>
      <c r="I42">
        <v>7.7168467527650702E-3</v>
      </c>
      <c r="J42">
        <f>(Table2[[#This Row],[1M Return vs Nifty]]-AVERAGE(Table2[1M Return vs Nifty]))/_xlfn.STDEV.P(Table2[1M Return vs Nifty])</f>
        <v>8.5064162498275017E-2</v>
      </c>
      <c r="K42">
        <v>28.993182908013299</v>
      </c>
      <c r="L42">
        <f>(Table2[[#This Row],[6M Return vs Nifty]]-AVERAGE(Table2[6M Return vs Nifty]))/_xlfn.STDEV.P(Table2[6M Return vs Nifty])</f>
        <v>1.0006466250004578</v>
      </c>
      <c r="M42">
        <v>-5.4846311873433304</v>
      </c>
      <c r="N42">
        <f>(Table2[[#This Row],[1W Return vs Nifty]]-AVERAGE(Table2[1W Return vs Nifty]))/_xlfn.STDEV.P(Table2[1W Return vs Nifty])</f>
        <v>-0.80348485249442736</v>
      </c>
      <c r="O42">
        <v>243.97</v>
      </c>
      <c r="P42">
        <v>237.95715957217999</v>
      </c>
      <c r="Q42">
        <v>191.68203086109699</v>
      </c>
      <c r="R42">
        <v>20.462910002852698</v>
      </c>
      <c r="S42" s="1">
        <f>(Table2[[#This Row],[Close Price]]-Table2[[#This Row],[20D EMA]])/Table2[[#This Row],[20D EMA]]</f>
        <v>-0.10501291142353569</v>
      </c>
      <c r="T42" s="1">
        <f>(Table2[[#This Row],[Close Price]]-Table2[[#This Row],[50D EMA]])/Table2[[#This Row],[50D EMA]]</f>
        <v>-8.2397855174567755E-2</v>
      </c>
      <c r="U42" s="1">
        <f>(Table2[[#This Row],[Close Price]]-Table2[[#This Row],[200D EMA]])/Table2[[#This Row],[200D EMA]]</f>
        <v>0.13912607780239994</v>
      </c>
      <c r="V42">
        <v>0.69302223939321705</v>
      </c>
      <c r="W42">
        <v>218.25</v>
      </c>
      <c r="X42">
        <v>233.4</v>
      </c>
      <c r="Y42">
        <v>218.25</v>
      </c>
      <c r="Z42">
        <v>253</v>
      </c>
      <c r="AA42">
        <v>218.25</v>
      </c>
      <c r="AB42">
        <v>269.95</v>
      </c>
      <c r="AC42" s="1">
        <f>(Table2[[#This Row],[Close Price]]/Table2[[#This Row],[Day Low]])-1</f>
        <v>4.5819014891179677E-4</v>
      </c>
      <c r="AD42" s="1">
        <f>(Table2[[#This Row],[Day High]]/Table2[[#This Row],[Close Price]])-1</f>
        <v>6.8926036180444239E-2</v>
      </c>
      <c r="AE42" s="1">
        <f>(Table2[[#This Row],[Close Price]]/Table2[[#This Row],[Current Week Low]])-1</f>
        <v>4.5819014891179677E-4</v>
      </c>
      <c r="AF42" s="1">
        <f>(Table2[[#This Row],[Current Week High]]/Table2[[#This Row],[Close Price]])-1</f>
        <v>0.15869017632241822</v>
      </c>
      <c r="AG42" s="1">
        <f>(Table2[[#This Row],[Close Price]]/Table2[[#This Row],[Current Month Low]])-1</f>
        <v>4.5819014891179677E-4</v>
      </c>
      <c r="AH42" s="1">
        <f>(Table2[[#This Row],[Current Month High]]/Table2[[#This Row],[Close Price]])-1</f>
        <v>0.23631783833295161</v>
      </c>
      <c r="AI42">
        <v>23.631783833295099</v>
      </c>
      <c r="AJ42">
        <v>150.114547537227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0.06</v>
      </c>
      <c r="AM42" t="s">
        <v>3142</v>
      </c>
      <c r="AN42">
        <v>-15.04</v>
      </c>
      <c r="AO42" t="s">
        <v>3143</v>
      </c>
      <c r="AP42">
        <v>0.16056285799065101</v>
      </c>
      <c r="AQ42">
        <f>(Table2[[#This Row],[Sharpe Ratio]]-AVERAGE(Table2[Sharpe Ratio]))/_xlfn.STDEV.P(Table2[Sharpe Ratio])</f>
        <v>1.2260259380960528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3.0821761881416831</v>
      </c>
      <c r="AS42">
        <f>_xlfn.RANK.AVG(Table2[[#This Row],[1Y Return vs Nifty Z-Score]],Table2[1Y Return vs Nifty Z-Score])</f>
        <v>50</v>
      </c>
      <c r="AT42">
        <f>_xlfn.RANK.AVG(Table2[[#This Row],[6M Return vs Nifty Z-Score]],Table2[6M Return vs Nifty Z-Score])</f>
        <v>93</v>
      </c>
      <c r="AU42">
        <f>_xlfn.RANK.AVG(Table2[[#This Row],[Sharpe Ratio Z-Score]],Table2[Sharpe Ratio Z-Score])</f>
        <v>87</v>
      </c>
      <c r="AV42">
        <f>(Table2[[#This Row],[Rank 1Y]]+Table2[[#This Row],[Rank 6M]]+Table2[[#This Row],[Rank Sharpe]])/3</f>
        <v>76.666666666666671</v>
      </c>
    </row>
    <row r="43" spans="1:48" x14ac:dyDescent="0.3">
      <c r="A43" t="s">
        <v>279</v>
      </c>
      <c r="B43" t="s">
        <v>280</v>
      </c>
      <c r="C43" t="s">
        <v>3102</v>
      </c>
      <c r="D43" t="s">
        <v>80</v>
      </c>
      <c r="E43">
        <v>92461.056905919904</v>
      </c>
      <c r="F43">
        <v>1923.8</v>
      </c>
      <c r="G43">
        <v>150.16061476444401</v>
      </c>
      <c r="H43">
        <f>(Table2[[#This Row],[1Y Return vs Nifty]]-AVERAGE(Table2[1Y Return vs Nifty]))/_xlfn.STDEV.P(Table2[1Y Return vs Nifty])</f>
        <v>2.2824898395029405</v>
      </c>
      <c r="I43">
        <v>9.2236457895060902</v>
      </c>
      <c r="J43">
        <f>(Table2[[#This Row],[1M Return vs Nifty]]-AVERAGE(Table2[1M Return vs Nifty]))/_xlfn.STDEV.P(Table2[1M Return vs Nifty])</f>
        <v>1.1605398210236983</v>
      </c>
      <c r="K43">
        <v>20.285604424099901</v>
      </c>
      <c r="L43">
        <f>(Table2[[#This Row],[6M Return vs Nifty]]-AVERAGE(Table2[6M Return vs Nifty]))/_xlfn.STDEV.P(Table2[6M Return vs Nifty])</f>
        <v>0.68238868399481933</v>
      </c>
      <c r="M43">
        <v>4.1357546957310296</v>
      </c>
      <c r="N43">
        <f>(Table2[[#This Row],[1W Return vs Nifty]]-AVERAGE(Table2[1W Return vs Nifty]))/_xlfn.STDEV.P(Table2[1W Return vs Nifty])</f>
        <v>1.2951923865576656</v>
      </c>
      <c r="O43">
        <v>1912.62</v>
      </c>
      <c r="P43">
        <v>1830.3291925650101</v>
      </c>
      <c r="Q43">
        <v>1500.73769230731</v>
      </c>
      <c r="R43">
        <v>48.142775508620602</v>
      </c>
      <c r="S43" s="1">
        <f>(Table2[[#This Row],[Close Price]]-Table2[[#This Row],[20D EMA]])/Table2[[#This Row],[20D EMA]]</f>
        <v>5.8453848647405469E-3</v>
      </c>
      <c r="T43" s="1">
        <f>(Table2[[#This Row],[Close Price]]-Table2[[#This Row],[50D EMA]])/Table2[[#This Row],[50D EMA]]</f>
        <v>5.1067757545843737E-2</v>
      </c>
      <c r="U43" s="1">
        <f>(Table2[[#This Row],[Close Price]]-Table2[[#This Row],[200D EMA]])/Table2[[#This Row],[200D EMA]]</f>
        <v>0.28190290006127094</v>
      </c>
      <c r="V43">
        <v>0.72334885890870604</v>
      </c>
      <c r="W43">
        <v>1907.45</v>
      </c>
      <c r="X43">
        <v>1997.95</v>
      </c>
      <c r="Y43">
        <v>1907.1</v>
      </c>
      <c r="Z43">
        <v>2037</v>
      </c>
      <c r="AA43">
        <v>1753.7</v>
      </c>
      <c r="AB43">
        <v>2037</v>
      </c>
      <c r="AC43" s="1">
        <f>(Table2[[#This Row],[Close Price]]/Table2[[#This Row],[Day Low]])-1</f>
        <v>8.5716532543447244E-3</v>
      </c>
      <c r="AD43" s="1">
        <f>(Table2[[#This Row],[Day High]]/Table2[[#This Row],[Close Price]])-1</f>
        <v>3.8543507641126906E-2</v>
      </c>
      <c r="AE43" s="1">
        <f>(Table2[[#This Row],[Close Price]]/Table2[[#This Row],[Current Week Low]])-1</f>
        <v>8.7567510880395272E-3</v>
      </c>
      <c r="AF43" s="1">
        <f>(Table2[[#This Row],[Current Week High]]/Table2[[#This Row],[Close Price]])-1</f>
        <v>5.8841875454828996E-2</v>
      </c>
      <c r="AG43" s="1">
        <f>(Table2[[#This Row],[Close Price]]/Table2[[#This Row],[Current Month Low]])-1</f>
        <v>9.6994925015680966E-2</v>
      </c>
      <c r="AH43" s="1">
        <f>(Table2[[#This Row],[Current Month High]]/Table2[[#This Row],[Close Price]])-1</f>
        <v>5.8841875454828996E-2</v>
      </c>
      <c r="AI43">
        <v>5.8841875454828996</v>
      </c>
      <c r="AJ43">
        <v>178.025868921164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0.21</v>
      </c>
      <c r="AM43" t="s">
        <v>3142</v>
      </c>
      <c r="AN43">
        <v>-0.59</v>
      </c>
      <c r="AO43" t="s">
        <v>3143</v>
      </c>
      <c r="AP43">
        <v>0.16828845634589501</v>
      </c>
      <c r="AQ43">
        <f>(Table2[[#This Row],[Sharpe Ratio]]-AVERAGE(Table2[Sharpe Ratio]))/_xlfn.STDEV.P(Table2[Sharpe Ratio])</f>
        <v>1.3172391022929202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6.737849833372044</v>
      </c>
      <c r="AS43">
        <f>_xlfn.RANK.AVG(Table2[[#This Row],[1Y Return vs Nifty Z-Score]],Table2[1Y Return vs Nifty Z-Score])</f>
        <v>26</v>
      </c>
      <c r="AT43">
        <f>_xlfn.RANK.AVG(Table2[[#This Row],[6M Return vs Nifty Z-Score]],Table2[6M Return vs Nifty Z-Score])</f>
        <v>137</v>
      </c>
      <c r="AU43">
        <f>_xlfn.RANK.AVG(Table2[[#This Row],[Sharpe Ratio Z-Score]],Table2[Sharpe Ratio Z-Score])</f>
        <v>69</v>
      </c>
      <c r="AV43">
        <f>(Table2[[#This Row],[Rank 1Y]]+Table2[[#This Row],[Rank 6M]]+Table2[[#This Row],[Rank Sharpe]])/3</f>
        <v>77.333333333333329</v>
      </c>
    </row>
    <row r="44" spans="1:48" x14ac:dyDescent="0.3">
      <c r="A44" t="s">
        <v>339</v>
      </c>
      <c r="B44" t="s">
        <v>340</v>
      </c>
      <c r="C44" t="s">
        <v>3110</v>
      </c>
      <c r="D44" t="s">
        <v>141</v>
      </c>
      <c r="E44">
        <v>73523.496951239998</v>
      </c>
      <c r="F44">
        <v>1706.95</v>
      </c>
      <c r="G44">
        <v>98.781464876393699</v>
      </c>
      <c r="H44">
        <f>(Table2[[#This Row],[1Y Return vs Nifty]]-AVERAGE(Table2[1Y Return vs Nifty]))/_xlfn.STDEV.P(Table2[1Y Return vs Nifty])</f>
        <v>1.3763744644339826</v>
      </c>
      <c r="I44">
        <v>-1.8637192751198599</v>
      </c>
      <c r="J44">
        <f>(Table2[[#This Row],[1M Return vs Nifty]]-AVERAGE(Table2[1M Return vs Nifty]))/_xlfn.STDEV.P(Table2[1M Return vs Nifty])</f>
        <v>-0.13332771183815206</v>
      </c>
      <c r="K44">
        <v>23.076822025187202</v>
      </c>
      <c r="L44">
        <f>(Table2[[#This Row],[6M Return vs Nifty]]-AVERAGE(Table2[6M Return vs Nifty]))/_xlfn.STDEV.P(Table2[6M Return vs Nifty])</f>
        <v>0.78440638825804931</v>
      </c>
      <c r="M44">
        <v>-1.60606464059204</v>
      </c>
      <c r="N44">
        <f>(Table2[[#This Row],[1W Return vs Nifty]]-AVERAGE(Table2[1W Return vs Nifty]))/_xlfn.STDEV.P(Table2[1W Return vs Nifty])</f>
        <v>4.2620431716331925E-2</v>
      </c>
      <c r="O44">
        <v>1784.11</v>
      </c>
      <c r="P44">
        <v>1793.6249688016001</v>
      </c>
      <c r="Q44">
        <v>1550.35156094583</v>
      </c>
      <c r="R44">
        <v>31.1773748412587</v>
      </c>
      <c r="S44" s="1">
        <f>(Table2[[#This Row],[Close Price]]-Table2[[#This Row],[20D EMA]])/Table2[[#This Row],[20D EMA]]</f>
        <v>-4.3248454411443163E-2</v>
      </c>
      <c r="T44" s="1">
        <f>(Table2[[#This Row],[Close Price]]-Table2[[#This Row],[50D EMA]])/Table2[[#This Row],[50D EMA]]</f>
        <v>-4.8323908458696017E-2</v>
      </c>
      <c r="U44" s="1">
        <f>(Table2[[#This Row],[Close Price]]-Table2[[#This Row],[200D EMA]])/Table2[[#This Row],[200D EMA]]</f>
        <v>0.10100834094599379</v>
      </c>
      <c r="V44">
        <v>0.32999299758605299</v>
      </c>
      <c r="W44">
        <v>1645.2</v>
      </c>
      <c r="X44">
        <v>1729</v>
      </c>
      <c r="Y44">
        <v>1645.2</v>
      </c>
      <c r="Z44">
        <v>1791.9</v>
      </c>
      <c r="AA44">
        <v>1645.2</v>
      </c>
      <c r="AB44">
        <v>1909.85</v>
      </c>
      <c r="AC44" s="1">
        <f>(Table2[[#This Row],[Close Price]]/Table2[[#This Row],[Day Low]])-1</f>
        <v>3.7533430585946936E-2</v>
      </c>
      <c r="AD44" s="1">
        <f>(Table2[[#This Row],[Day High]]/Table2[[#This Row],[Close Price]])-1</f>
        <v>1.2917777322124291E-2</v>
      </c>
      <c r="AE44" s="1">
        <f>(Table2[[#This Row],[Close Price]]/Table2[[#This Row],[Current Week Low]])-1</f>
        <v>3.7533430585946936E-2</v>
      </c>
      <c r="AF44" s="1">
        <f>(Table2[[#This Row],[Current Week High]]/Table2[[#This Row],[Close Price]])-1</f>
        <v>4.9767128504057068E-2</v>
      </c>
      <c r="AG44" s="1">
        <f>(Table2[[#This Row],[Close Price]]/Table2[[#This Row],[Current Month Low]])-1</f>
        <v>3.7533430585946936E-2</v>
      </c>
      <c r="AH44" s="1">
        <f>(Table2[[#This Row],[Current Month High]]/Table2[[#This Row],[Close Price]])-1</f>
        <v>0.11886698497319781</v>
      </c>
      <c r="AI44">
        <v>21.550133278654901</v>
      </c>
      <c r="AJ44">
        <v>138.71757219774801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0.08</v>
      </c>
      <c r="AM44" t="s">
        <v>3142</v>
      </c>
      <c r="AN44">
        <v>-8.14</v>
      </c>
      <c r="AO44" t="s">
        <v>3143</v>
      </c>
      <c r="AP44">
        <v>0.16535237162753499</v>
      </c>
      <c r="AQ44">
        <f>(Table2[[#This Row],[Sharpe Ratio]]-AVERAGE(Table2[Sharpe Ratio]))/_xlfn.STDEV.P(Table2[Sharpe Ratio])</f>
        <v>1.282573880882607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64</v>
      </c>
      <c r="AT44">
        <f>_xlfn.RANK.AVG(Table2[[#This Row],[6M Return vs Nifty Z-Score]],Table2[6M Return vs Nifty Z-Score])</f>
        <v>118</v>
      </c>
      <c r="AU44">
        <f>_xlfn.RANK.AVG(Table2[[#This Row],[Sharpe Ratio Z-Score]],Table2[Sharpe Ratio Z-Score])</f>
        <v>77</v>
      </c>
      <c r="AV44">
        <f>(Table2[[#This Row],[Rank 1Y]]+Table2[[#This Row],[Rank 6M]]+Table2[[#This Row],[Rank Sharpe]])/3</f>
        <v>86.333333333333329</v>
      </c>
    </row>
    <row r="45" spans="1:48" x14ac:dyDescent="0.3">
      <c r="A45" t="s">
        <v>301</v>
      </c>
      <c r="B45" t="s">
        <v>302</v>
      </c>
      <c r="C45" t="s">
        <v>3096</v>
      </c>
      <c r="D45" t="s">
        <v>273</v>
      </c>
      <c r="E45">
        <v>86905.682224470002</v>
      </c>
      <c r="F45">
        <v>5670.9</v>
      </c>
      <c r="G45">
        <v>65.826754102278599</v>
      </c>
      <c r="H45">
        <f>(Table2[[#This Row],[1Y Return vs Nifty]]-AVERAGE(Table2[1Y Return vs Nifty]))/_xlfn.STDEV.P(Table2[1Y Return vs Nifty])</f>
        <v>0.79518987538492703</v>
      </c>
      <c r="I45">
        <v>12.5519187923204</v>
      </c>
      <c r="J45">
        <f>(Table2[[#This Row],[1M Return vs Nifty]]-AVERAGE(Table2[1M Return vs Nifty]))/_xlfn.STDEV.P(Table2[1M Return vs Nifty])</f>
        <v>1.5489408841925636</v>
      </c>
      <c r="K45">
        <v>58.180246568552398</v>
      </c>
      <c r="L45">
        <f>(Table2[[#This Row],[6M Return vs Nifty]]-AVERAGE(Table2[6M Return vs Nifty]))/_xlfn.STDEV.P(Table2[6M Return vs Nifty])</f>
        <v>2.0674202178844521</v>
      </c>
      <c r="M45">
        <v>6.3802685207717298</v>
      </c>
      <c r="N45">
        <f>(Table2[[#This Row],[1W Return vs Nifty]]-AVERAGE(Table2[1W Return vs Nifty]))/_xlfn.STDEV.P(Table2[1W Return vs Nifty])</f>
        <v>1.784830758095143</v>
      </c>
      <c r="O45">
        <v>5450.8</v>
      </c>
      <c r="P45">
        <v>5243.39472040482</v>
      </c>
      <c r="Q45">
        <v>4420.4297781545001</v>
      </c>
      <c r="R45">
        <v>61.107043783184103</v>
      </c>
      <c r="S45" s="1">
        <f>(Table2[[#This Row],[Close Price]]-Table2[[#This Row],[20D EMA]])/Table2[[#This Row],[20D EMA]]</f>
        <v>4.0379393850443868E-2</v>
      </c>
      <c r="T45" s="1">
        <f>(Table2[[#This Row],[Close Price]]-Table2[[#This Row],[50D EMA]])/Table2[[#This Row],[50D EMA]]</f>
        <v>8.1532156625845981E-2</v>
      </c>
      <c r="U45" s="1">
        <f>(Table2[[#This Row],[Close Price]]-Table2[[#This Row],[200D EMA]])/Table2[[#This Row],[200D EMA]]</f>
        <v>0.28288430867633024</v>
      </c>
      <c r="V45">
        <v>1.3783100573681399</v>
      </c>
      <c r="W45">
        <v>5609</v>
      </c>
      <c r="X45">
        <v>5760</v>
      </c>
      <c r="Y45">
        <v>5136</v>
      </c>
      <c r="Z45">
        <v>5798.7</v>
      </c>
      <c r="AA45">
        <v>5078.5</v>
      </c>
      <c r="AB45">
        <v>5798.7</v>
      </c>
      <c r="AC45" s="1">
        <f>(Table2[[#This Row],[Close Price]]/Table2[[#This Row],[Day Low]])-1</f>
        <v>1.1035835264753047E-2</v>
      </c>
      <c r="AD45" s="1">
        <f>(Table2[[#This Row],[Day High]]/Table2[[#This Row],[Close Price]])-1</f>
        <v>1.5711791779082773E-2</v>
      </c>
      <c r="AE45" s="1">
        <f>(Table2[[#This Row],[Close Price]]/Table2[[#This Row],[Current Week Low]])-1</f>
        <v>0.10414719626168223</v>
      </c>
      <c r="AF45" s="1">
        <f>(Table2[[#This Row],[Current Week High]]/Table2[[#This Row],[Close Price]])-1</f>
        <v>2.2536105380098537E-2</v>
      </c>
      <c r="AG45" s="1">
        <f>(Table2[[#This Row],[Close Price]]/Table2[[#This Row],[Current Month Low]])-1</f>
        <v>0.11664861671753468</v>
      </c>
      <c r="AH45" s="1">
        <f>(Table2[[#This Row],[Current Month High]]/Table2[[#This Row],[Close Price]])-1</f>
        <v>2.2536105380098537E-2</v>
      </c>
      <c r="AI45">
        <v>2.2536105380098501</v>
      </c>
      <c r="AJ45">
        <v>99.679577464788693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0.13</v>
      </c>
      <c r="AM45" t="s">
        <v>3142</v>
      </c>
      <c r="AN45">
        <v>6.31</v>
      </c>
      <c r="AO45" t="s">
        <v>3142</v>
      </c>
      <c r="AP45">
        <v>0.137836402441812</v>
      </c>
      <c r="AQ45">
        <f>(Table2[[#This Row],[Sharpe Ratio]]-AVERAGE(Table2[Sharpe Ratio]))/_xlfn.STDEV.P(Table2[Sharpe Ratio])</f>
        <v>0.95770343072910136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7.1540851662861868</v>
      </c>
      <c r="AS45">
        <f>_xlfn.RANK.AVG(Table2[[#This Row],[1Y Return vs Nifty Z-Score]],Table2[1Y Return vs Nifty Z-Score])</f>
        <v>117</v>
      </c>
      <c r="AT45">
        <f>_xlfn.RANK.AVG(Table2[[#This Row],[6M Return vs Nifty Z-Score]],Table2[6M Return vs Nifty Z-Score])</f>
        <v>27</v>
      </c>
      <c r="AU45">
        <f>_xlfn.RANK.AVG(Table2[[#This Row],[Sharpe Ratio Z-Score]],Table2[Sharpe Ratio Z-Score])</f>
        <v>118</v>
      </c>
      <c r="AV45">
        <f>(Table2[[#This Row],[Rank 1Y]]+Table2[[#This Row],[Rank 6M]]+Table2[[#This Row],[Rank Sharpe]])/3</f>
        <v>87.333333333333329</v>
      </c>
    </row>
    <row r="46" spans="1:48" x14ac:dyDescent="0.3">
      <c r="A46" t="s">
        <v>593</v>
      </c>
      <c r="B46" t="s">
        <v>594</v>
      </c>
      <c r="C46" t="s">
        <v>3101</v>
      </c>
      <c r="D46" t="s">
        <v>51</v>
      </c>
      <c r="E46">
        <v>31818.07385044</v>
      </c>
      <c r="F46">
        <v>1249.9000000000001</v>
      </c>
      <c r="G46">
        <v>91.014064809189307</v>
      </c>
      <c r="H46">
        <f>(Table2[[#This Row],[1Y Return vs Nifty]]-AVERAGE(Table2[1Y Return vs Nifty]))/_xlfn.STDEV.P(Table2[1Y Return vs Nifty])</f>
        <v>1.2393897023166458</v>
      </c>
      <c r="I46">
        <v>13.562370327948701</v>
      </c>
      <c r="J46">
        <f>(Table2[[#This Row],[1M Return vs Nifty]]-AVERAGE(Table2[1M Return vs Nifty]))/_xlfn.STDEV.P(Table2[1M Return vs Nifty])</f>
        <v>1.6668580293266282</v>
      </c>
      <c r="K46">
        <v>86.108415081136599</v>
      </c>
      <c r="L46">
        <f>(Table2[[#This Row],[6M Return vs Nifty]]-AVERAGE(Table2[6M Return vs Nifty]))/_xlfn.STDEV.P(Table2[6M Return vs Nifty])</f>
        <v>3.0881817790112494</v>
      </c>
      <c r="M46">
        <v>3.8289484725915499</v>
      </c>
      <c r="N46">
        <f>(Table2[[#This Row],[1W Return vs Nifty]]-AVERAGE(Table2[1W Return vs Nifty]))/_xlfn.STDEV.P(Table2[1W Return vs Nifty])</f>
        <v>1.2282629260216604</v>
      </c>
      <c r="O46">
        <v>1222.33</v>
      </c>
      <c r="P46">
        <v>1149.5105326191699</v>
      </c>
      <c r="Q46">
        <v>890.42676969097397</v>
      </c>
      <c r="R46">
        <v>57.243837353429001</v>
      </c>
      <c r="S46" s="1">
        <f>(Table2[[#This Row],[Close Price]]-Table2[[#This Row],[20D EMA]])/Table2[[#This Row],[20D EMA]]</f>
        <v>2.255528376134118E-2</v>
      </c>
      <c r="T46" s="1">
        <f>(Table2[[#This Row],[Close Price]]-Table2[[#This Row],[50D EMA]])/Table2[[#This Row],[50D EMA]]</f>
        <v>8.7332359758454672E-2</v>
      </c>
      <c r="U46" s="1">
        <f>(Table2[[#This Row],[Close Price]]-Table2[[#This Row],[200D EMA]])/Table2[[#This Row],[200D EMA]]</f>
        <v>0.40370892087373189</v>
      </c>
      <c r="V46">
        <v>0.64748677824520595</v>
      </c>
      <c r="W46">
        <v>1223.05</v>
      </c>
      <c r="X46">
        <v>1270.45</v>
      </c>
      <c r="Y46">
        <v>1223.05</v>
      </c>
      <c r="Z46">
        <v>1307.75</v>
      </c>
      <c r="AA46">
        <v>1140.0999999999999</v>
      </c>
      <c r="AB46">
        <v>1307.75</v>
      </c>
      <c r="AC46" s="1">
        <f>(Table2[[#This Row],[Close Price]]/Table2[[#This Row],[Day Low]])-1</f>
        <v>2.1953313437717226E-2</v>
      </c>
      <c r="AD46" s="1">
        <f>(Table2[[#This Row],[Day High]]/Table2[[#This Row],[Close Price]])-1</f>
        <v>1.6441315305224302E-2</v>
      </c>
      <c r="AE46" s="1">
        <f>(Table2[[#This Row],[Close Price]]/Table2[[#This Row],[Current Week Low]])-1</f>
        <v>2.1953313437717226E-2</v>
      </c>
      <c r="AF46" s="1">
        <f>(Table2[[#This Row],[Current Week High]]/Table2[[#This Row],[Close Price]])-1</f>
        <v>4.6283702696215512E-2</v>
      </c>
      <c r="AG46" s="1">
        <f>(Table2[[#This Row],[Close Price]]/Table2[[#This Row],[Current Month Low]])-1</f>
        <v>9.6307341461275398E-2</v>
      </c>
      <c r="AH46" s="1">
        <f>(Table2[[#This Row],[Current Month High]]/Table2[[#This Row],[Close Price]])-1</f>
        <v>4.6283702696215512E-2</v>
      </c>
      <c r="AI46">
        <v>4.6283702696215503</v>
      </c>
      <c r="AJ46">
        <v>131.03512014787401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0.23</v>
      </c>
      <c r="AM46" t="s">
        <v>3142</v>
      </c>
      <c r="AN46">
        <v>3.74</v>
      </c>
      <c r="AO46" t="s">
        <v>3142</v>
      </c>
      <c r="AP46">
        <v>0.11173188117378401</v>
      </c>
      <c r="AQ46">
        <f>(Table2[[#This Row],[Sharpe Ratio]]-AVERAGE(Table2[Sharpe Ratio]))/_xlfn.STDEV.P(Table2[Sharpe Ratio])</f>
        <v>0.6494974025079957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7.8721898391841787</v>
      </c>
      <c r="AS46">
        <f>_xlfn.RANK.AVG(Table2[[#This Row],[1Y Return vs Nifty Z-Score]],Table2[1Y Return vs Nifty Z-Score])</f>
        <v>77</v>
      </c>
      <c r="AT46">
        <f>_xlfn.RANK.AVG(Table2[[#This Row],[6M Return vs Nifty Z-Score]],Table2[6M Return vs Nifty Z-Score])</f>
        <v>12</v>
      </c>
      <c r="AU46">
        <f>_xlfn.RANK.AVG(Table2[[#This Row],[Sharpe Ratio Z-Score]],Table2[Sharpe Ratio Z-Score])</f>
        <v>175</v>
      </c>
      <c r="AV46">
        <f>(Table2[[#This Row],[Rank 1Y]]+Table2[[#This Row],[Rank 6M]]+Table2[[#This Row],[Rank Sharpe]])/3</f>
        <v>88</v>
      </c>
    </row>
    <row r="47" spans="1:48" x14ac:dyDescent="0.3">
      <c r="A47" t="s">
        <v>1039</v>
      </c>
      <c r="B47" t="s">
        <v>1040</v>
      </c>
      <c r="C47" t="s">
        <v>3108</v>
      </c>
      <c r="D47" t="s">
        <v>166</v>
      </c>
      <c r="E47">
        <v>12363.575910400001</v>
      </c>
      <c r="F47">
        <v>12220.45</v>
      </c>
      <c r="G47">
        <v>151.66551514234899</v>
      </c>
      <c r="H47">
        <f>(Table2[[#This Row],[1Y Return vs Nifty]]-AVERAGE(Table2[1Y Return vs Nifty]))/_xlfn.STDEV.P(Table2[1Y Return vs Nifty])</f>
        <v>2.3090300483880224</v>
      </c>
      <c r="I47">
        <v>-1.9655833642742899</v>
      </c>
      <c r="J47">
        <f>(Table2[[#This Row],[1M Return vs Nifty]]-AVERAGE(Table2[1M Return vs Nifty]))/_xlfn.STDEV.P(Table2[1M Return vs Nifty])</f>
        <v>-0.14521499406916322</v>
      </c>
      <c r="K47">
        <v>9.9390579791063303</v>
      </c>
      <c r="L47">
        <f>(Table2[[#This Row],[6M Return vs Nifty]]-AVERAGE(Table2[6M Return vs Nifty]))/_xlfn.STDEV.P(Table2[6M Return vs Nifty])</f>
        <v>0.30422722680138808</v>
      </c>
      <c r="M47">
        <v>-5.6534744859711896</v>
      </c>
      <c r="N47">
        <f>(Table2[[#This Row],[1W Return vs Nifty]]-AVERAGE(Table2[1W Return vs Nifty]))/_xlfn.STDEV.P(Table2[1W Return vs Nifty])</f>
        <v>-0.84031784361385686</v>
      </c>
      <c r="O47">
        <v>13154.77</v>
      </c>
      <c r="P47">
        <v>13207.645999873899</v>
      </c>
      <c r="Q47">
        <v>11019.462954853099</v>
      </c>
      <c r="R47">
        <v>30.184972975463001</v>
      </c>
      <c r="S47" s="1">
        <f>(Table2[[#This Row],[Close Price]]-Table2[[#This Row],[20D EMA]])/Table2[[#This Row],[20D EMA]]</f>
        <v>-7.1025187061423328E-2</v>
      </c>
      <c r="T47" s="1">
        <f>(Table2[[#This Row],[Close Price]]-Table2[[#This Row],[50D EMA]])/Table2[[#This Row],[50D EMA]]</f>
        <v>-7.4744280690391296E-2</v>
      </c>
      <c r="U47" s="1">
        <f>(Table2[[#This Row],[Close Price]]-Table2[[#This Row],[200D EMA]])/Table2[[#This Row],[200D EMA]]</f>
        <v>0.10898780186179335</v>
      </c>
      <c r="V47">
        <v>0.93455844010120503</v>
      </c>
      <c r="W47">
        <v>11679</v>
      </c>
      <c r="X47">
        <v>12850</v>
      </c>
      <c r="Y47">
        <v>11679</v>
      </c>
      <c r="Z47">
        <v>13464.25</v>
      </c>
      <c r="AA47">
        <v>11396.35</v>
      </c>
      <c r="AB47">
        <v>14280</v>
      </c>
      <c r="AC47" s="1">
        <f>(Table2[[#This Row],[Close Price]]/Table2[[#This Row],[Day Low]])-1</f>
        <v>4.6360989810771525E-2</v>
      </c>
      <c r="AD47" s="1">
        <f>(Table2[[#This Row],[Day High]]/Table2[[#This Row],[Close Price]])-1</f>
        <v>5.1516106199035239E-2</v>
      </c>
      <c r="AE47" s="1">
        <f>(Table2[[#This Row],[Close Price]]/Table2[[#This Row],[Current Week Low]])-1</f>
        <v>4.6360989810771525E-2</v>
      </c>
      <c r="AF47" s="1">
        <f>(Table2[[#This Row],[Current Week High]]/Table2[[#This Row],[Close Price]])-1</f>
        <v>0.10178021267629256</v>
      </c>
      <c r="AG47" s="1">
        <f>(Table2[[#This Row],[Close Price]]/Table2[[#This Row],[Current Month Low]])-1</f>
        <v>7.2312626411087821E-2</v>
      </c>
      <c r="AH47" s="1">
        <f>(Table2[[#This Row],[Current Month High]]/Table2[[#This Row],[Close Price]])-1</f>
        <v>0.16853307365931691</v>
      </c>
      <c r="AI47">
        <v>21.108469819032798</v>
      </c>
      <c r="AJ47">
        <v>186.47834495692399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-0.03</v>
      </c>
      <c r="AM47" t="s">
        <v>3143</v>
      </c>
      <c r="AN47">
        <v>-8.0500000000000007</v>
      </c>
      <c r="AO47" t="s">
        <v>3143</v>
      </c>
      <c r="AP47">
        <v>0.21910853589490101</v>
      </c>
      <c r="AQ47">
        <f>(Table2[[#This Row],[Sharpe Ratio]]-AVERAGE(Table2[Sharpe Ratio]))/_xlfn.STDEV.P(Table2[Sharpe Ratio])</f>
        <v>1.9172522077185845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23</v>
      </c>
      <c r="AT47">
        <f>_xlfn.RANK.AVG(Table2[[#This Row],[6M Return vs Nifty Z-Score]],Table2[6M Return vs Nifty Z-Score])</f>
        <v>232</v>
      </c>
      <c r="AU47">
        <f>_xlfn.RANK.AVG(Table2[[#This Row],[Sharpe Ratio Z-Score]],Table2[Sharpe Ratio Z-Score])</f>
        <v>18</v>
      </c>
      <c r="AV47">
        <f>(Table2[[#This Row],[Rank 1Y]]+Table2[[#This Row],[Rank 6M]]+Table2[[#This Row],[Rank Sharpe]])/3</f>
        <v>91</v>
      </c>
    </row>
    <row r="48" spans="1:48" x14ac:dyDescent="0.3">
      <c r="A48" t="s">
        <v>1303</v>
      </c>
      <c r="B48" t="s">
        <v>1304</v>
      </c>
      <c r="C48" t="s">
        <v>3110</v>
      </c>
      <c r="D48" t="s">
        <v>141</v>
      </c>
      <c r="E48">
        <v>8275.3348115999997</v>
      </c>
      <c r="F48">
        <v>992.4</v>
      </c>
      <c r="G48">
        <v>133.77898166753999</v>
      </c>
      <c r="H48">
        <f>(Table2[[#This Row],[1Y Return vs Nifty]]-AVERAGE(Table2[1Y Return vs Nifty]))/_xlfn.STDEV.P(Table2[1Y Return vs Nifty])</f>
        <v>1.9935856896642226</v>
      </c>
      <c r="I48">
        <v>23.062834313359101</v>
      </c>
      <c r="J48">
        <f>(Table2[[#This Row],[1M Return vs Nifty]]-AVERAGE(Table2[1M Return vs Nifty]))/_xlfn.STDEV.P(Table2[1M Return vs Nifty])</f>
        <v>2.7755382095314207</v>
      </c>
      <c r="K48">
        <v>18.620313759842201</v>
      </c>
      <c r="L48">
        <f>(Table2[[#This Row],[6M Return vs Nifty]]-AVERAGE(Table2[6M Return vs Nifty]))/_xlfn.STDEV.P(Table2[6M Return vs Nifty])</f>
        <v>0.62152308525669853</v>
      </c>
      <c r="M48">
        <v>-1.1150048411761699</v>
      </c>
      <c r="N48">
        <f>(Table2[[#This Row],[1W Return vs Nifty]]-AVERAGE(Table2[1W Return vs Nifty]))/_xlfn.STDEV.P(Table2[1W Return vs Nifty])</f>
        <v>0.14974461951639909</v>
      </c>
      <c r="O48">
        <v>934.8</v>
      </c>
      <c r="P48">
        <v>897.28620445631395</v>
      </c>
      <c r="Q48">
        <v>796.81829079732995</v>
      </c>
      <c r="R48">
        <v>60.857558416230901</v>
      </c>
      <c r="S48" s="1">
        <f>(Table2[[#This Row],[Close Price]]-Table2[[#This Row],[20D EMA]])/Table2[[#This Row],[20D EMA]]</f>
        <v>6.1617458279845987E-2</v>
      </c>
      <c r="T48" s="1">
        <f>(Table2[[#This Row],[Close Price]]-Table2[[#This Row],[50D EMA]])/Table2[[#This Row],[50D EMA]]</f>
        <v>0.10600162475619207</v>
      </c>
      <c r="U48" s="1">
        <f>(Table2[[#This Row],[Close Price]]-Table2[[#This Row],[200D EMA]])/Table2[[#This Row],[200D EMA]]</f>
        <v>0.24545333793349891</v>
      </c>
      <c r="V48">
        <v>2.60799781305266</v>
      </c>
      <c r="W48">
        <v>946.05</v>
      </c>
      <c r="X48">
        <v>1002.9</v>
      </c>
      <c r="Y48">
        <v>922</v>
      </c>
      <c r="Z48">
        <v>1105</v>
      </c>
      <c r="AA48">
        <v>775.55</v>
      </c>
      <c r="AB48">
        <v>1105</v>
      </c>
      <c r="AC48" s="1">
        <f>(Table2[[#This Row],[Close Price]]/Table2[[#This Row],[Day Low]])-1</f>
        <v>4.899318217853188E-2</v>
      </c>
      <c r="AD48" s="1">
        <f>(Table2[[#This Row],[Day High]]/Table2[[#This Row],[Close Price]])-1</f>
        <v>1.0580411124546663E-2</v>
      </c>
      <c r="AE48" s="1">
        <f>(Table2[[#This Row],[Close Price]]/Table2[[#This Row],[Current Week Low]])-1</f>
        <v>7.6355748373101884E-2</v>
      </c>
      <c r="AF48" s="1">
        <f>(Table2[[#This Row],[Current Week High]]/Table2[[#This Row],[Close Price]])-1</f>
        <v>0.11346231358323267</v>
      </c>
      <c r="AG48" s="1">
        <f>(Table2[[#This Row],[Close Price]]/Table2[[#This Row],[Current Month Low]])-1</f>
        <v>0.27960802011475727</v>
      </c>
      <c r="AH48" s="1">
        <f>(Table2[[#This Row],[Current Month High]]/Table2[[#This Row],[Close Price]])-1</f>
        <v>0.11346231358323267</v>
      </c>
      <c r="AI48">
        <v>11.8500604594921</v>
      </c>
      <c r="AJ48">
        <v>174.29519071310099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0.18</v>
      </c>
      <c r="AM48" t="s">
        <v>3142</v>
      </c>
      <c r="AN48">
        <v>15.21</v>
      </c>
      <c r="AO48" t="s">
        <v>3142</v>
      </c>
      <c r="AP48">
        <v>0.14589212371421001</v>
      </c>
      <c r="AQ48">
        <f>(Table2[[#This Row],[Sharpe Ratio]]-AVERAGE(Table2[Sharpe Ratio]))/_xlfn.STDEV.P(Table2[Sharpe Ratio])</f>
        <v>1.0528142290590039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6.5932058330277448</v>
      </c>
      <c r="AS48">
        <f>_xlfn.RANK.AVG(Table2[[#This Row],[1Y Return vs Nifty Z-Score]],Table2[1Y Return vs Nifty Z-Score])</f>
        <v>34</v>
      </c>
      <c r="AT48">
        <f>_xlfn.RANK.AVG(Table2[[#This Row],[6M Return vs Nifty Z-Score]],Table2[6M Return vs Nifty Z-Score])</f>
        <v>148</v>
      </c>
      <c r="AU48">
        <f>_xlfn.RANK.AVG(Table2[[#This Row],[Sharpe Ratio Z-Score]],Table2[Sharpe Ratio Z-Score])</f>
        <v>103</v>
      </c>
      <c r="AV48">
        <f>(Table2[[#This Row],[Rank 1Y]]+Table2[[#This Row],[Rank 6M]]+Table2[[#This Row],[Rank Sharpe]])/3</f>
        <v>95</v>
      </c>
    </row>
    <row r="49" spans="1:48" x14ac:dyDescent="0.3">
      <c r="A49" t="s">
        <v>606</v>
      </c>
      <c r="B49" t="s">
        <v>607</v>
      </c>
      <c r="C49" t="s">
        <v>3111</v>
      </c>
      <c r="D49" t="s">
        <v>163</v>
      </c>
      <c r="E49">
        <v>30760.723637800002</v>
      </c>
      <c r="F49">
        <v>7106.45</v>
      </c>
      <c r="G49">
        <v>156.80652181550701</v>
      </c>
      <c r="H49">
        <f>(Table2[[#This Row],[1Y Return vs Nifty]]-AVERAGE(Table2[1Y Return vs Nifty]))/_xlfn.STDEV.P(Table2[1Y Return vs Nifty])</f>
        <v>2.3996961104001544</v>
      </c>
      <c r="I49">
        <v>16.094903482246</v>
      </c>
      <c r="J49">
        <f>(Table2[[#This Row],[1M Return vs Nifty]]-AVERAGE(Table2[1M Return vs Nifty]))/_xlfn.STDEV.P(Table2[1M Return vs Nifty])</f>
        <v>1.9623982595925136</v>
      </c>
      <c r="K49">
        <v>89.373664898800101</v>
      </c>
      <c r="L49">
        <f>(Table2[[#This Row],[6M Return vs Nifty]]-AVERAGE(Table2[6M Return vs Nifty]))/_xlfn.STDEV.P(Table2[6M Return vs Nifty])</f>
        <v>3.2075251401716973</v>
      </c>
      <c r="M49">
        <v>-6.50319713042812</v>
      </c>
      <c r="N49">
        <f>(Table2[[#This Row],[1W Return vs Nifty]]-AVERAGE(Table2[1W Return vs Nifty]))/_xlfn.STDEV.P(Table2[1W Return vs Nifty])</f>
        <v>-1.0256839604310994</v>
      </c>
      <c r="O49">
        <v>7675.35</v>
      </c>
      <c r="P49">
        <v>7236.2391165919698</v>
      </c>
      <c r="Q49">
        <v>5434.3503647033504</v>
      </c>
      <c r="R49">
        <v>31.354610898274402</v>
      </c>
      <c r="S49" s="1">
        <f>(Table2[[#This Row],[Close Price]]-Table2[[#This Row],[20D EMA]])/Table2[[#This Row],[20D EMA]]</f>
        <v>-7.4120398418313235E-2</v>
      </c>
      <c r="T49" s="1">
        <f>(Table2[[#This Row],[Close Price]]-Table2[[#This Row],[50D EMA]])/Table2[[#This Row],[50D EMA]]</f>
        <v>-1.7935990574769235E-2</v>
      </c>
      <c r="U49" s="1">
        <f>(Table2[[#This Row],[Close Price]]-Table2[[#This Row],[200D EMA]])/Table2[[#This Row],[200D EMA]]</f>
        <v>0.30769080443489694</v>
      </c>
      <c r="V49">
        <v>0.43564419111414898</v>
      </c>
      <c r="W49">
        <v>6830.6</v>
      </c>
      <c r="X49">
        <v>7418.85</v>
      </c>
      <c r="Y49">
        <v>6830.6</v>
      </c>
      <c r="Z49">
        <v>8112.15</v>
      </c>
      <c r="AA49">
        <v>6830.6</v>
      </c>
      <c r="AB49">
        <v>8750</v>
      </c>
      <c r="AC49" s="1">
        <f>(Table2[[#This Row],[Close Price]]/Table2[[#This Row],[Day Low]])-1</f>
        <v>4.0384446461511292E-2</v>
      </c>
      <c r="AD49" s="1">
        <f>(Table2[[#This Row],[Day High]]/Table2[[#This Row],[Close Price]])-1</f>
        <v>4.3960064448494096E-2</v>
      </c>
      <c r="AE49" s="1">
        <f>(Table2[[#This Row],[Close Price]]/Table2[[#This Row],[Current Week Low]])-1</f>
        <v>4.0384446461511292E-2</v>
      </c>
      <c r="AF49" s="1">
        <f>(Table2[[#This Row],[Current Week High]]/Table2[[#This Row],[Close Price]])-1</f>
        <v>0.14151932399439948</v>
      </c>
      <c r="AG49" s="1">
        <f>(Table2[[#This Row],[Close Price]]/Table2[[#This Row],[Current Month Low]])-1</f>
        <v>4.0384446461511292E-2</v>
      </c>
      <c r="AH49" s="1">
        <f>(Table2[[#This Row],[Current Month High]]/Table2[[#This Row],[Close Price]])-1</f>
        <v>0.23127581281793308</v>
      </c>
      <c r="AI49">
        <v>23.127581281793301</v>
      </c>
      <c r="AJ49">
        <v>190.18354805120501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0.09</v>
      </c>
      <c r="AM49" t="s">
        <v>3142</v>
      </c>
      <c r="AN49">
        <v>-14.87</v>
      </c>
      <c r="AO49" t="s">
        <v>3143</v>
      </c>
      <c r="AP49">
        <v>8.4640734417951002E-2</v>
      </c>
      <c r="AQ49">
        <f>(Table2[[#This Row],[Sharpe Ratio]]-AVERAGE(Table2[Sharpe Ratio]))/_xlfn.STDEV.P(Table2[Sharpe Ratio])</f>
        <v>0.32964266716003215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6.8735782168932982</v>
      </c>
      <c r="AS49">
        <f>_xlfn.RANK.AVG(Table2[[#This Row],[1Y Return vs Nifty Z-Score]],Table2[1Y Return vs Nifty Z-Score])</f>
        <v>21</v>
      </c>
      <c r="AT49">
        <f>_xlfn.RANK.AVG(Table2[[#This Row],[6M Return vs Nifty Z-Score]],Table2[6M Return vs Nifty Z-Score])</f>
        <v>8</v>
      </c>
      <c r="AU49">
        <f>_xlfn.RANK.AVG(Table2[[#This Row],[Sharpe Ratio Z-Score]],Table2[Sharpe Ratio Z-Score])</f>
        <v>259</v>
      </c>
      <c r="AV49">
        <f>(Table2[[#This Row],[Rank 1Y]]+Table2[[#This Row],[Rank 6M]]+Table2[[#This Row],[Rank Sharpe]])/3</f>
        <v>96</v>
      </c>
    </row>
    <row r="50" spans="1:48" x14ac:dyDescent="0.3">
      <c r="A50" t="s">
        <v>271</v>
      </c>
      <c r="B50" t="s">
        <v>272</v>
      </c>
      <c r="C50" t="s">
        <v>3096</v>
      </c>
      <c r="D50" t="s">
        <v>273</v>
      </c>
      <c r="E50">
        <v>94504.286796090004</v>
      </c>
      <c r="F50">
        <v>10888.05</v>
      </c>
      <c r="G50">
        <v>148.52760579031599</v>
      </c>
      <c r="H50">
        <f>(Table2[[#This Row],[1Y Return vs Nifty]]-AVERAGE(Table2[1Y Return vs Nifty]))/_xlfn.STDEV.P(Table2[1Y Return vs Nifty])</f>
        <v>2.2536903256474745</v>
      </c>
      <c r="I50">
        <v>-0.99057705535239005</v>
      </c>
      <c r="J50">
        <f>(Table2[[#This Row],[1M Return vs Nifty]]-AVERAGE(Table2[1M Return vs Nifty]))/_xlfn.STDEV.P(Table2[1M Return vs Nifty])</f>
        <v>-3.1434217473793005E-2</v>
      </c>
      <c r="K50">
        <v>45.293338408552998</v>
      </c>
      <c r="L50">
        <f>(Table2[[#This Row],[6M Return vs Nifty]]-AVERAGE(Table2[6M Return vs Nifty]))/_xlfn.STDEV.P(Table2[6M Return vs Nifty])</f>
        <v>1.5964097223135969</v>
      </c>
      <c r="M50">
        <v>-3.1760264991159599</v>
      </c>
      <c r="N50">
        <f>(Table2[[#This Row],[1W Return vs Nifty]]-AVERAGE(Table2[1W Return vs Nifty]))/_xlfn.STDEV.P(Table2[1W Return vs Nifty])</f>
        <v>-0.29986512538183602</v>
      </c>
      <c r="O50">
        <v>11260.5</v>
      </c>
      <c r="P50">
        <v>11130.544393763799</v>
      </c>
      <c r="Q50">
        <v>9167.9704897521497</v>
      </c>
      <c r="R50">
        <v>40.087890157037002</v>
      </c>
      <c r="S50" s="1">
        <f>(Table2[[#This Row],[Close Price]]-Table2[[#This Row],[20D EMA]])/Table2[[#This Row],[20D EMA]]</f>
        <v>-3.3075795923804517E-2</v>
      </c>
      <c r="T50" s="1">
        <f>(Table2[[#This Row],[Close Price]]-Table2[[#This Row],[50D EMA]])/Table2[[#This Row],[50D EMA]]</f>
        <v>-2.178639114001147E-2</v>
      </c>
      <c r="U50" s="1">
        <f>(Table2[[#This Row],[Close Price]]-Table2[[#This Row],[200D EMA]])/Table2[[#This Row],[200D EMA]]</f>
        <v>0.18761835153925663</v>
      </c>
      <c r="V50">
        <v>0.49534752130072701</v>
      </c>
      <c r="W50">
        <v>10428.85</v>
      </c>
      <c r="X50">
        <v>11154.7</v>
      </c>
      <c r="Y50">
        <v>10428.85</v>
      </c>
      <c r="Z50">
        <v>11659</v>
      </c>
      <c r="AA50">
        <v>10428.85</v>
      </c>
      <c r="AB50">
        <v>11881.85</v>
      </c>
      <c r="AC50" s="1">
        <f>(Table2[[#This Row],[Close Price]]/Table2[[#This Row],[Day Low]])-1</f>
        <v>4.4031700523068151E-2</v>
      </c>
      <c r="AD50" s="1">
        <f>(Table2[[#This Row],[Day High]]/Table2[[#This Row],[Close Price]])-1</f>
        <v>2.4490152047428326E-2</v>
      </c>
      <c r="AE50" s="1">
        <f>(Table2[[#This Row],[Close Price]]/Table2[[#This Row],[Current Week Low]])-1</f>
        <v>4.4031700523068151E-2</v>
      </c>
      <c r="AF50" s="1">
        <f>(Table2[[#This Row],[Current Week High]]/Table2[[#This Row],[Close Price]])-1</f>
        <v>7.0806985640220255E-2</v>
      </c>
      <c r="AG50" s="1">
        <f>(Table2[[#This Row],[Close Price]]/Table2[[#This Row],[Current Month Low]])-1</f>
        <v>4.4031700523068151E-2</v>
      </c>
      <c r="AH50" s="1">
        <f>(Table2[[#This Row],[Current Month High]]/Table2[[#This Row],[Close Price]])-1</f>
        <v>9.1274378791427413E-2</v>
      </c>
      <c r="AI50">
        <v>15.897704363958599</v>
      </c>
      <c r="AJ50">
        <v>181.432227047146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0.01</v>
      </c>
      <c r="AM50" t="s">
        <v>3142</v>
      </c>
      <c r="AN50">
        <v>-6.56</v>
      </c>
      <c r="AO50" t="s">
        <v>3143</v>
      </c>
      <c r="AP50">
        <v>9.9011646791946004E-2</v>
      </c>
      <c r="AQ50">
        <f>(Table2[[#This Row],[Sharpe Ratio]]-AVERAGE(Table2[Sharpe Ratio]))/_xlfn.STDEV.P(Table2[Sharpe Ratio])</f>
        <v>0.4993144944739959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4.0181151995794382</v>
      </c>
      <c r="AS50">
        <f>_xlfn.RANK.AVG(Table2[[#This Row],[1Y Return vs Nifty Z-Score]],Table2[1Y Return vs Nifty Z-Score])</f>
        <v>27</v>
      </c>
      <c r="AT50">
        <f>_xlfn.RANK.AVG(Table2[[#This Row],[6M Return vs Nifty Z-Score]],Table2[6M Return vs Nifty Z-Score])</f>
        <v>48</v>
      </c>
      <c r="AU50">
        <f>_xlfn.RANK.AVG(Table2[[#This Row],[Sharpe Ratio Z-Score]],Table2[Sharpe Ratio Z-Score])</f>
        <v>215</v>
      </c>
      <c r="AV50">
        <f>(Table2[[#This Row],[Rank 1Y]]+Table2[[#This Row],[Rank 6M]]+Table2[[#This Row],[Rank Sharpe]])/3</f>
        <v>96.666666666666671</v>
      </c>
    </row>
    <row r="51" spans="1:48" x14ac:dyDescent="0.3">
      <c r="A51" t="s">
        <v>1571</v>
      </c>
      <c r="B51" t="s">
        <v>1572</v>
      </c>
      <c r="C51" t="s">
        <v>3103</v>
      </c>
      <c r="D51" t="s">
        <v>192</v>
      </c>
      <c r="E51">
        <v>5732.1594440999997</v>
      </c>
      <c r="F51">
        <v>1997</v>
      </c>
      <c r="G51">
        <v>92.8515523788667</v>
      </c>
      <c r="H51">
        <f>(Table2[[#This Row],[1Y Return vs Nifty]]-AVERAGE(Table2[1Y Return vs Nifty]))/_xlfn.STDEV.P(Table2[1Y Return vs Nifty])</f>
        <v>1.2717953715815242</v>
      </c>
      <c r="I51">
        <v>-9.7483366459238994</v>
      </c>
      <c r="J51">
        <f>(Table2[[#This Row],[1M Return vs Nifty]]-AVERAGE(Table2[1M Return vs Nifty]))/_xlfn.STDEV.P(Table2[1M Return vs Nifty])</f>
        <v>-1.0534426684269003</v>
      </c>
      <c r="K51">
        <v>27.284031737543199</v>
      </c>
      <c r="L51">
        <f>(Table2[[#This Row],[6M Return vs Nifty]]-AVERAGE(Table2[6M Return vs Nifty]))/_xlfn.STDEV.P(Table2[6M Return vs Nifty])</f>
        <v>0.93817794517332787</v>
      </c>
      <c r="M51">
        <v>-1.8461706220168099</v>
      </c>
      <c r="N51">
        <f>(Table2[[#This Row],[1W Return vs Nifty]]-AVERAGE(Table2[1W Return vs Nifty]))/_xlfn.STDEV.P(Table2[1W Return vs Nifty])</f>
        <v>-9.7584400150998781E-3</v>
      </c>
      <c r="O51">
        <v>2194.39</v>
      </c>
      <c r="P51">
        <v>2308.1903942000299</v>
      </c>
      <c r="Q51">
        <v>1962.6604037634399</v>
      </c>
      <c r="R51">
        <v>13.756608427498101</v>
      </c>
      <c r="S51" s="1">
        <f>(Table2[[#This Row],[Close Price]]-Table2[[#This Row],[20D EMA]])/Table2[[#This Row],[20D EMA]]</f>
        <v>-8.9952105140836347E-2</v>
      </c>
      <c r="T51" s="1">
        <f>(Table2[[#This Row],[Close Price]]-Table2[[#This Row],[50D EMA]])/Table2[[#This Row],[50D EMA]]</f>
        <v>-0.13482007159460602</v>
      </c>
      <c r="U51" s="1">
        <f>(Table2[[#This Row],[Close Price]]-Table2[[#This Row],[200D EMA]])/Table2[[#This Row],[200D EMA]]</f>
        <v>1.7496453370493034E-2</v>
      </c>
      <c r="V51">
        <v>0.57196885658003604</v>
      </c>
      <c r="W51">
        <v>1980</v>
      </c>
      <c r="X51">
        <v>2076.5</v>
      </c>
      <c r="Y51">
        <v>1980</v>
      </c>
      <c r="Z51">
        <v>2159.9</v>
      </c>
      <c r="AA51">
        <v>1980</v>
      </c>
      <c r="AB51">
        <v>2480</v>
      </c>
      <c r="AC51" s="1">
        <f>(Table2[[#This Row],[Close Price]]/Table2[[#This Row],[Day Low]])-1</f>
        <v>8.5858585858586967E-3</v>
      </c>
      <c r="AD51" s="1">
        <f>(Table2[[#This Row],[Day High]]/Table2[[#This Row],[Close Price]])-1</f>
        <v>3.980971457185789E-2</v>
      </c>
      <c r="AE51" s="1">
        <f>(Table2[[#This Row],[Close Price]]/Table2[[#This Row],[Current Week Low]])-1</f>
        <v>8.5858585858586967E-3</v>
      </c>
      <c r="AF51" s="1">
        <f>(Table2[[#This Row],[Current Week High]]/Table2[[#This Row],[Close Price]])-1</f>
        <v>8.1572358537806755E-2</v>
      </c>
      <c r="AG51" s="1">
        <f>(Table2[[#This Row],[Close Price]]/Table2[[#This Row],[Current Month Low]])-1</f>
        <v>8.5858585858586967E-3</v>
      </c>
      <c r="AH51" s="1">
        <f>(Table2[[#This Row],[Current Month High]]/Table2[[#This Row],[Close Price]])-1</f>
        <v>0.24186279419128698</v>
      </c>
      <c r="AI51">
        <v>47.826740110165197</v>
      </c>
      <c r="AJ51">
        <v>130.973860744853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-0.08</v>
      </c>
      <c r="AM51" t="s">
        <v>3143</v>
      </c>
      <c r="AN51">
        <v>-5.23</v>
      </c>
      <c r="AO51" t="s">
        <v>3143</v>
      </c>
      <c r="AP51">
        <v>0.13308175493341501</v>
      </c>
      <c r="AQ51">
        <f>(Table2[[#This Row],[Sharpe Ratio]]-AVERAGE(Table2[Sharpe Ratio]))/_xlfn.STDEV.P(Table2[Sharpe Ratio])</f>
        <v>0.90156713889259099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72</v>
      </c>
      <c r="AT51">
        <f>_xlfn.RANK.AVG(Table2[[#This Row],[6M Return vs Nifty Z-Score]],Table2[6M Return vs Nifty Z-Score])</f>
        <v>99</v>
      </c>
      <c r="AU51">
        <f>_xlfn.RANK.AVG(Table2[[#This Row],[Sharpe Ratio Z-Score]],Table2[Sharpe Ratio Z-Score])</f>
        <v>129</v>
      </c>
      <c r="AV51">
        <f>(Table2[[#This Row],[Rank 1Y]]+Table2[[#This Row],[Rank 6M]]+Table2[[#This Row],[Rank Sharpe]])/3</f>
        <v>100</v>
      </c>
    </row>
    <row r="52" spans="1:48" x14ac:dyDescent="0.3">
      <c r="A52" t="s">
        <v>517</v>
      </c>
      <c r="B52" t="s">
        <v>518</v>
      </c>
      <c r="C52" t="s">
        <v>3106</v>
      </c>
      <c r="D52" t="s">
        <v>309</v>
      </c>
      <c r="E52">
        <v>38021.258523019998</v>
      </c>
      <c r="F52">
        <v>1849.15</v>
      </c>
      <c r="G52">
        <v>81.350286442449601</v>
      </c>
      <c r="H52">
        <f>(Table2[[#This Row],[1Y Return vs Nifty]]-AVERAGE(Table2[1Y Return vs Nifty]))/_xlfn.STDEV.P(Table2[1Y Return vs Nifty])</f>
        <v>1.068960682404072</v>
      </c>
      <c r="I52">
        <v>-1.3436267271140201</v>
      </c>
      <c r="J52">
        <f>(Table2[[#This Row],[1M Return vs Nifty]]-AVERAGE(Table2[1M Return vs Nifty]))/_xlfn.STDEV.P(Table2[1M Return vs Nifty])</f>
        <v>-7.2634223527288738E-2</v>
      </c>
      <c r="K52">
        <v>19.1167595789397</v>
      </c>
      <c r="L52">
        <f>(Table2[[#This Row],[6M Return vs Nifty]]-AVERAGE(Table2[6M Return vs Nifty]))/_xlfn.STDEV.P(Table2[6M Return vs Nifty])</f>
        <v>0.63966794889458789</v>
      </c>
      <c r="M52">
        <v>-4.6474793033005097</v>
      </c>
      <c r="N52">
        <f>(Table2[[#This Row],[1W Return vs Nifty]]-AVERAGE(Table2[1W Return vs Nifty]))/_xlfn.STDEV.P(Table2[1W Return vs Nifty])</f>
        <v>-0.62086103407137738</v>
      </c>
      <c r="O52">
        <v>1958.57</v>
      </c>
      <c r="P52">
        <v>1896.5747982827099</v>
      </c>
      <c r="Q52">
        <v>1572.5533573704899</v>
      </c>
      <c r="R52">
        <v>24.218292713584901</v>
      </c>
      <c r="S52" s="1">
        <f>(Table2[[#This Row],[Close Price]]-Table2[[#This Row],[20D EMA]])/Table2[[#This Row],[20D EMA]]</f>
        <v>-5.5867290931649036E-2</v>
      </c>
      <c r="T52" s="1">
        <f>(Table2[[#This Row],[Close Price]]-Table2[[#This Row],[50D EMA]])/Table2[[#This Row],[50D EMA]]</f>
        <v>-2.5005498504805369E-2</v>
      </c>
      <c r="U52" s="1">
        <f>(Table2[[#This Row],[Close Price]]-Table2[[#This Row],[200D EMA]])/Table2[[#This Row],[200D EMA]]</f>
        <v>0.17589014791333699</v>
      </c>
      <c r="V52">
        <v>0.67827767223407398</v>
      </c>
      <c r="W52">
        <v>1826.15</v>
      </c>
      <c r="X52">
        <v>1902.75</v>
      </c>
      <c r="Y52">
        <v>1826.15</v>
      </c>
      <c r="Z52">
        <v>2054.0500000000002</v>
      </c>
      <c r="AA52">
        <v>1826.15</v>
      </c>
      <c r="AB52">
        <v>2175.9</v>
      </c>
      <c r="AC52" s="1">
        <f>(Table2[[#This Row],[Close Price]]/Table2[[#This Row],[Day Low]])-1</f>
        <v>1.2594803274648791E-2</v>
      </c>
      <c r="AD52" s="1">
        <f>(Table2[[#This Row],[Day High]]/Table2[[#This Row],[Close Price]])-1</f>
        <v>2.8986290998566755E-2</v>
      </c>
      <c r="AE52" s="1">
        <f>(Table2[[#This Row],[Close Price]]/Table2[[#This Row],[Current Week Low]])-1</f>
        <v>1.2594803274648791E-2</v>
      </c>
      <c r="AF52" s="1">
        <f>(Table2[[#This Row],[Current Week High]]/Table2[[#This Row],[Close Price]])-1</f>
        <v>0.11080766838817846</v>
      </c>
      <c r="AG52" s="1">
        <f>(Table2[[#This Row],[Close Price]]/Table2[[#This Row],[Current Month Low]])-1</f>
        <v>1.2594803274648791E-2</v>
      </c>
      <c r="AH52" s="1">
        <f>(Table2[[#This Row],[Current Month High]]/Table2[[#This Row],[Close Price]])-1</f>
        <v>0.17670280939891292</v>
      </c>
      <c r="AI52">
        <v>18.949246951301902</v>
      </c>
      <c r="AJ52">
        <v>127.168304668304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0.15</v>
      </c>
      <c r="AM52" t="s">
        <v>3142</v>
      </c>
      <c r="AN52">
        <v>-7.96</v>
      </c>
      <c r="AO52" t="s">
        <v>3143</v>
      </c>
      <c r="AP52">
        <v>0.173608712484108</v>
      </c>
      <c r="AQ52">
        <f>(Table2[[#This Row],[Sharpe Ratio]]-AVERAGE(Table2[Sharpe Ratio]))/_xlfn.STDEV.P(Table2[Sharpe Ratio])</f>
        <v>1.3800533173724314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2.3951866910724253</v>
      </c>
      <c r="AS52">
        <f>_xlfn.RANK.AVG(Table2[[#This Row],[1Y Return vs Nifty Z-Score]],Table2[1Y Return vs Nifty Z-Score])</f>
        <v>93</v>
      </c>
      <c r="AT52">
        <f>_xlfn.RANK.AVG(Table2[[#This Row],[6M Return vs Nifty Z-Score]],Table2[6M Return vs Nifty Z-Score])</f>
        <v>145</v>
      </c>
      <c r="AU52">
        <f>_xlfn.RANK.AVG(Table2[[#This Row],[Sharpe Ratio Z-Score]],Table2[Sharpe Ratio Z-Score])</f>
        <v>65</v>
      </c>
      <c r="AV52">
        <f>(Table2[[#This Row],[Rank 1Y]]+Table2[[#This Row],[Rank 6M]]+Table2[[#This Row],[Rank Sharpe]])/3</f>
        <v>101</v>
      </c>
    </row>
    <row r="53" spans="1:48" x14ac:dyDescent="0.3">
      <c r="A53" t="s">
        <v>1133</v>
      </c>
      <c r="B53" t="s">
        <v>1134</v>
      </c>
      <c r="C53" t="s">
        <v>3099</v>
      </c>
      <c r="D53" t="s">
        <v>125</v>
      </c>
      <c r="E53">
        <v>10419.567784895</v>
      </c>
      <c r="F53">
        <v>1697.05</v>
      </c>
      <c r="G53">
        <v>46.308503649388101</v>
      </c>
      <c r="H53">
        <f>(Table2[[#This Row],[1Y Return vs Nifty]]-AVERAGE(Table2[1Y Return vs Nifty]))/_xlfn.STDEV.P(Table2[1Y Return vs Nifty])</f>
        <v>0.45096878826405828</v>
      </c>
      <c r="I53">
        <v>-5.9971096127938699</v>
      </c>
      <c r="J53">
        <f>(Table2[[#This Row],[1M Return vs Nifty]]-AVERAGE(Table2[1M Return vs Nifty]))/_xlfn.STDEV.P(Table2[1M Return vs Nifty])</f>
        <v>-0.61568393690953305</v>
      </c>
      <c r="K53">
        <v>40.286897054649501</v>
      </c>
      <c r="L53">
        <f>(Table2[[#This Row],[6M Return vs Nifty]]-AVERAGE(Table2[6M Return vs Nifty]))/_xlfn.STDEV.P(Table2[6M Return vs Nifty])</f>
        <v>1.4134266208689892</v>
      </c>
      <c r="M53">
        <v>-7.4590736939506499</v>
      </c>
      <c r="N53">
        <f>(Table2[[#This Row],[1W Return vs Nifty]]-AVERAGE(Table2[1W Return vs Nifty]))/_xlfn.STDEV.P(Table2[1W Return vs Nifty])</f>
        <v>-1.2342074449970835</v>
      </c>
      <c r="O53">
        <v>1801.89</v>
      </c>
      <c r="P53">
        <v>1746.81782724301</v>
      </c>
      <c r="Q53">
        <v>1434.1253631659899</v>
      </c>
      <c r="R53">
        <v>30.234630372945901</v>
      </c>
      <c r="S53" s="1">
        <f>(Table2[[#This Row],[Close Price]]-Table2[[#This Row],[20D EMA]])/Table2[[#This Row],[20D EMA]]</f>
        <v>-5.8183351924923354E-2</v>
      </c>
      <c r="T53" s="1">
        <f>(Table2[[#This Row],[Close Price]]-Table2[[#This Row],[50D EMA]])/Table2[[#This Row],[50D EMA]]</f>
        <v>-2.8490565224857056E-2</v>
      </c>
      <c r="U53" s="1">
        <f>(Table2[[#This Row],[Close Price]]-Table2[[#This Row],[200D EMA]])/Table2[[#This Row],[200D EMA]]</f>
        <v>0.18333448636148159</v>
      </c>
      <c r="V53">
        <v>0.54721453596069103</v>
      </c>
      <c r="W53">
        <v>1664.5</v>
      </c>
      <c r="X53">
        <v>1719</v>
      </c>
      <c r="Y53">
        <v>1643.4</v>
      </c>
      <c r="Z53">
        <v>1856.2</v>
      </c>
      <c r="AA53">
        <v>1643.4</v>
      </c>
      <c r="AB53">
        <v>1954.45</v>
      </c>
      <c r="AC53" s="1">
        <f>(Table2[[#This Row],[Close Price]]/Table2[[#This Row],[Day Low]])-1</f>
        <v>1.955542204866334E-2</v>
      </c>
      <c r="AD53" s="1">
        <f>(Table2[[#This Row],[Day High]]/Table2[[#This Row],[Close Price]])-1</f>
        <v>1.2934209363306914E-2</v>
      </c>
      <c r="AE53" s="1">
        <f>(Table2[[#This Row],[Close Price]]/Table2[[#This Row],[Current Week Low]])-1</f>
        <v>3.2645734452963371E-2</v>
      </c>
      <c r="AF53" s="1">
        <f>(Table2[[#This Row],[Current Week High]]/Table2[[#This Row],[Close Price]])-1</f>
        <v>9.3780383606847151E-2</v>
      </c>
      <c r="AG53" s="1">
        <f>(Table2[[#This Row],[Close Price]]/Table2[[#This Row],[Current Month Low]])-1</f>
        <v>3.2645734452963371E-2</v>
      </c>
      <c r="AH53" s="1">
        <f>(Table2[[#This Row],[Current Month High]]/Table2[[#This Row],[Close Price]])-1</f>
        <v>0.15167496538110248</v>
      </c>
      <c r="AI53">
        <v>29.6367225479508</v>
      </c>
      <c r="AJ53">
        <v>76.207039767417697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0.33</v>
      </c>
      <c r="AM53" t="s">
        <v>3142</v>
      </c>
      <c r="AN53">
        <v>-8.58</v>
      </c>
      <c r="AO53" t="s">
        <v>3143</v>
      </c>
      <c r="AP53">
        <v>0.16593548160372601</v>
      </c>
      <c r="AQ53">
        <f>(Table2[[#This Row],[Sharpe Ratio]]-AVERAGE(Table2[Sharpe Ratio]))/_xlfn.STDEV.P(Table2[Sharpe Ratio])</f>
        <v>1.2894584357814569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1.3039624630078881</v>
      </c>
      <c r="AS53">
        <f>_xlfn.RANK.AVG(Table2[[#This Row],[1Y Return vs Nifty Z-Score]],Table2[1Y Return vs Nifty Z-Score])</f>
        <v>179</v>
      </c>
      <c r="AT53">
        <f>_xlfn.RANK.AVG(Table2[[#This Row],[6M Return vs Nifty Z-Score]],Table2[6M Return vs Nifty Z-Score])</f>
        <v>56</v>
      </c>
      <c r="AU53">
        <f>_xlfn.RANK.AVG(Table2[[#This Row],[Sharpe Ratio Z-Score]],Table2[Sharpe Ratio Z-Score])</f>
        <v>75</v>
      </c>
      <c r="AV53">
        <f>(Table2[[#This Row],[Rank 1Y]]+Table2[[#This Row],[Rank 6M]]+Table2[[#This Row],[Rank Sharpe]])/3</f>
        <v>103.33333333333333</v>
      </c>
    </row>
    <row r="54" spans="1:48" x14ac:dyDescent="0.3">
      <c r="A54" t="s">
        <v>522</v>
      </c>
      <c r="B54" t="s">
        <v>523</v>
      </c>
      <c r="C54" t="s">
        <v>3108</v>
      </c>
      <c r="D54" t="s">
        <v>238</v>
      </c>
      <c r="E54">
        <v>37958.053467124999</v>
      </c>
      <c r="F54">
        <v>9449.75</v>
      </c>
      <c r="G54">
        <v>62.811250138712403</v>
      </c>
      <c r="H54">
        <f>(Table2[[#This Row],[1Y Return vs Nifty]]-AVERAGE(Table2[1Y Return vs Nifty]))/_xlfn.STDEV.P(Table2[1Y Return vs Nifty])</f>
        <v>0.74200887665446313</v>
      </c>
      <c r="I54">
        <v>5.4371574378417904</v>
      </c>
      <c r="J54">
        <f>(Table2[[#This Row],[1M Return vs Nifty]]-AVERAGE(Table2[1M Return vs Nifty]))/_xlfn.STDEV.P(Table2[1M Return vs Nifty])</f>
        <v>0.71866618258737736</v>
      </c>
      <c r="K54">
        <v>13.260605628334201</v>
      </c>
      <c r="L54">
        <f>(Table2[[#This Row],[6M Return vs Nifty]]-AVERAGE(Table2[6M Return vs Nifty]))/_xlfn.STDEV.P(Table2[6M Return vs Nifty])</f>
        <v>0.42562824750402201</v>
      </c>
      <c r="M54">
        <v>-2.7121055508096799</v>
      </c>
      <c r="N54">
        <f>(Table2[[#This Row],[1W Return vs Nifty]]-AVERAGE(Table2[1W Return vs Nifty]))/_xlfn.STDEV.P(Table2[1W Return vs Nifty])</f>
        <v>-0.19866124990707018</v>
      </c>
      <c r="O54">
        <v>9895.49</v>
      </c>
      <c r="P54">
        <v>9569.21555019671</v>
      </c>
      <c r="Q54">
        <v>7996.7950658647796</v>
      </c>
      <c r="R54">
        <v>32.650435255528002</v>
      </c>
      <c r="S54" s="1">
        <f>(Table2[[#This Row],[Close Price]]-Table2[[#This Row],[20D EMA]])/Table2[[#This Row],[20D EMA]]</f>
        <v>-4.5044762816192005E-2</v>
      </c>
      <c r="T54" s="1">
        <f>(Table2[[#This Row],[Close Price]]-Table2[[#This Row],[50D EMA]])/Table2[[#This Row],[50D EMA]]</f>
        <v>-1.248436191765522E-2</v>
      </c>
      <c r="U54" s="1">
        <f>(Table2[[#This Row],[Close Price]]-Table2[[#This Row],[200D EMA]])/Table2[[#This Row],[200D EMA]]</f>
        <v>0.18169215569088698</v>
      </c>
      <c r="V54">
        <v>0.684425415204159</v>
      </c>
      <c r="W54">
        <v>9405.7000000000007</v>
      </c>
      <c r="X54">
        <v>9879.9500000000007</v>
      </c>
      <c r="Y54">
        <v>9405.7000000000007</v>
      </c>
      <c r="Z54">
        <v>10338.450000000001</v>
      </c>
      <c r="AA54">
        <v>9163.15</v>
      </c>
      <c r="AB54">
        <v>11000</v>
      </c>
      <c r="AC54" s="1">
        <f>(Table2[[#This Row],[Close Price]]/Table2[[#This Row],[Day Low]])-1</f>
        <v>4.683330320975454E-3</v>
      </c>
      <c r="AD54" s="1">
        <f>(Table2[[#This Row],[Day High]]/Table2[[#This Row],[Close Price]])-1</f>
        <v>4.5525013889256449E-2</v>
      </c>
      <c r="AE54" s="1">
        <f>(Table2[[#This Row],[Close Price]]/Table2[[#This Row],[Current Week Low]])-1</f>
        <v>4.683330320975454E-3</v>
      </c>
      <c r="AF54" s="1">
        <f>(Table2[[#This Row],[Current Week High]]/Table2[[#This Row],[Close Price]])-1</f>
        <v>9.404481600042347E-2</v>
      </c>
      <c r="AG54" s="1">
        <f>(Table2[[#This Row],[Close Price]]/Table2[[#This Row],[Current Month Low]])-1</f>
        <v>3.127745371406121E-2</v>
      </c>
      <c r="AH54" s="1">
        <f>(Table2[[#This Row],[Current Month High]]/Table2[[#This Row],[Close Price]])-1</f>
        <v>0.16405195904653569</v>
      </c>
      <c r="AI54">
        <v>16.4051959046535</v>
      </c>
      <c r="AJ54">
        <v>107.88556092088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0.21</v>
      </c>
      <c r="AM54" t="s">
        <v>3142</v>
      </c>
      <c r="AN54">
        <v>-5.79</v>
      </c>
      <c r="AO54" t="s">
        <v>3143</v>
      </c>
      <c r="AP54">
        <v>0.27647057231782102</v>
      </c>
      <c r="AQ54">
        <f>(Table2[[#This Row],[Sharpe Ratio]]-AVERAGE(Table2[Sharpe Ratio]))/_xlfn.STDEV.P(Table2[Sharpe Ratio])</f>
        <v>2.5945036782611859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4.2821457350999781</v>
      </c>
      <c r="AS54">
        <f>_xlfn.RANK.AVG(Table2[[#This Row],[1Y Return vs Nifty Z-Score]],Table2[1Y Return vs Nifty Z-Score])</f>
        <v>127</v>
      </c>
      <c r="AT54">
        <f>_xlfn.RANK.AVG(Table2[[#This Row],[6M Return vs Nifty Z-Score]],Table2[6M Return vs Nifty Z-Score])</f>
        <v>201</v>
      </c>
      <c r="AU54">
        <f>_xlfn.RANK.AVG(Table2[[#This Row],[Sharpe Ratio Z-Score]],Table2[Sharpe Ratio Z-Score])</f>
        <v>3</v>
      </c>
      <c r="AV54">
        <f>(Table2[[#This Row],[Rank 1Y]]+Table2[[#This Row],[Rank 6M]]+Table2[[#This Row],[Rank Sharpe]])/3</f>
        <v>110.33333333333333</v>
      </c>
    </row>
    <row r="55" spans="1:48" x14ac:dyDescent="0.3">
      <c r="A55" t="s">
        <v>743</v>
      </c>
      <c r="B55" t="s">
        <v>744</v>
      </c>
      <c r="C55" t="s">
        <v>3108</v>
      </c>
      <c r="D55" t="s">
        <v>166</v>
      </c>
      <c r="E55">
        <v>21941.453919824999</v>
      </c>
      <c r="F55">
        <v>690.25</v>
      </c>
      <c r="G55">
        <v>83.284281511284107</v>
      </c>
      <c r="H55">
        <f>(Table2[[#This Row],[1Y Return vs Nifty]]-AVERAGE(Table2[1Y Return vs Nifty]))/_xlfn.STDEV.P(Table2[1Y Return vs Nifty])</f>
        <v>1.1030683441889952</v>
      </c>
      <c r="I55">
        <v>2.9104549116527001</v>
      </c>
      <c r="J55">
        <f>(Table2[[#This Row],[1M Return vs Nifty]]-AVERAGE(Table2[1M Return vs Nifty]))/_xlfn.STDEV.P(Table2[1M Return vs Nifty])</f>
        <v>0.42380637191275022</v>
      </c>
      <c r="K55">
        <v>22.855337784475701</v>
      </c>
      <c r="L55">
        <f>(Table2[[#This Row],[6M Return vs Nifty]]-AVERAGE(Table2[6M Return vs Nifty]))/_xlfn.STDEV.P(Table2[6M Return vs Nifty])</f>
        <v>0.77631124234070126</v>
      </c>
      <c r="M55">
        <v>-5.2186909960189896</v>
      </c>
      <c r="N55">
        <f>(Table2[[#This Row],[1W Return vs Nifty]]-AVERAGE(Table2[1W Return vs Nifty]))/_xlfn.STDEV.P(Table2[1W Return vs Nifty])</f>
        <v>-0.74547027456949322</v>
      </c>
      <c r="O55">
        <v>741.72</v>
      </c>
      <c r="P55">
        <v>726.13380122041099</v>
      </c>
      <c r="Q55">
        <v>610.82411368636997</v>
      </c>
      <c r="R55">
        <v>31.708809223568899</v>
      </c>
      <c r="S55" s="1">
        <f>(Table2[[#This Row],[Close Price]]-Table2[[#This Row],[20D EMA]])/Table2[[#This Row],[20D EMA]]</f>
        <v>-6.9392762767621241E-2</v>
      </c>
      <c r="T55" s="1">
        <f>(Table2[[#This Row],[Close Price]]-Table2[[#This Row],[50D EMA]])/Table2[[#This Row],[50D EMA]]</f>
        <v>-4.9417615816948868E-2</v>
      </c>
      <c r="U55" s="1">
        <f>(Table2[[#This Row],[Close Price]]-Table2[[#This Row],[200D EMA]])/Table2[[#This Row],[200D EMA]]</f>
        <v>0.13003069874613948</v>
      </c>
      <c r="V55">
        <v>0.84742675270998602</v>
      </c>
      <c r="W55">
        <v>662.15</v>
      </c>
      <c r="X55">
        <v>716.1</v>
      </c>
      <c r="Y55">
        <v>662.15</v>
      </c>
      <c r="Z55">
        <v>783.9</v>
      </c>
      <c r="AA55">
        <v>641.75</v>
      </c>
      <c r="AB55">
        <v>821.95</v>
      </c>
      <c r="AC55" s="1">
        <f>(Table2[[#This Row],[Close Price]]/Table2[[#This Row],[Day Low]])-1</f>
        <v>4.2437514158423451E-2</v>
      </c>
      <c r="AD55" s="1">
        <f>(Table2[[#This Row],[Day High]]/Table2[[#This Row],[Close Price]])-1</f>
        <v>3.7450199203187262E-2</v>
      </c>
      <c r="AE55" s="1">
        <f>(Table2[[#This Row],[Close Price]]/Table2[[#This Row],[Current Week Low]])-1</f>
        <v>4.2437514158423451E-2</v>
      </c>
      <c r="AF55" s="1">
        <f>(Table2[[#This Row],[Current Week High]]/Table2[[#This Row],[Close Price]])-1</f>
        <v>0.13567547989858753</v>
      </c>
      <c r="AG55" s="1">
        <f>(Table2[[#This Row],[Close Price]]/Table2[[#This Row],[Current Month Low]])-1</f>
        <v>7.5574600701207695E-2</v>
      </c>
      <c r="AH55" s="1">
        <f>(Table2[[#This Row],[Current Month High]]/Table2[[#This Row],[Close Price]])-1</f>
        <v>0.19080043462513596</v>
      </c>
      <c r="AI55">
        <v>22.267294458529499</v>
      </c>
      <c r="AJ55">
        <v>121.233974358974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0.14000000000000001</v>
      </c>
      <c r="AM55" t="s">
        <v>3142</v>
      </c>
      <c r="AN55">
        <v>-8.27</v>
      </c>
      <c r="AO55" t="s">
        <v>3143</v>
      </c>
      <c r="AP55">
        <v>0.13630302515921799</v>
      </c>
      <c r="AQ55">
        <f>(Table2[[#This Row],[Sharpe Ratio]]-AVERAGE(Table2[Sharpe Ratio]))/_xlfn.STDEV.P(Table2[Sharpe Ratio])</f>
        <v>0.93959943574752736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2.497315119620481</v>
      </c>
      <c r="AS55">
        <f>_xlfn.RANK.AVG(Table2[[#This Row],[1Y Return vs Nifty Z-Score]],Table2[1Y Return vs Nifty Z-Score])</f>
        <v>90</v>
      </c>
      <c r="AT55">
        <f>_xlfn.RANK.AVG(Table2[[#This Row],[6M Return vs Nifty Z-Score]],Table2[6M Return vs Nifty Z-Score])</f>
        <v>120</v>
      </c>
      <c r="AU55">
        <f>_xlfn.RANK.AVG(Table2[[#This Row],[Sharpe Ratio Z-Score]],Table2[Sharpe Ratio Z-Score])</f>
        <v>124</v>
      </c>
      <c r="AV55">
        <f>(Table2[[#This Row],[Rank 1Y]]+Table2[[#This Row],[Rank 6M]]+Table2[[#This Row],[Rank Sharpe]])/3</f>
        <v>111.33333333333333</v>
      </c>
    </row>
    <row r="56" spans="1:48" x14ac:dyDescent="0.3">
      <c r="A56" t="s">
        <v>666</v>
      </c>
      <c r="B56" t="s">
        <v>667</v>
      </c>
      <c r="C56" t="s">
        <v>3095</v>
      </c>
      <c r="D56" t="s">
        <v>437</v>
      </c>
      <c r="E56">
        <v>26235.494999999999</v>
      </c>
      <c r="F56">
        <v>747.45</v>
      </c>
      <c r="G56">
        <v>128.170025399906</v>
      </c>
      <c r="H56">
        <f>(Table2[[#This Row],[1Y Return vs Nifty]]-AVERAGE(Table2[1Y Return vs Nifty]))/_xlfn.STDEV.P(Table2[1Y Return vs Nifty])</f>
        <v>1.8946669352031915</v>
      </c>
      <c r="I56">
        <v>6.4602337665152696</v>
      </c>
      <c r="J56">
        <f>(Table2[[#This Row],[1M Return vs Nifty]]-AVERAGE(Table2[1M Return vs Nifty]))/_xlfn.STDEV.P(Table2[1M Return vs Nifty])</f>
        <v>0.83805660922115321</v>
      </c>
      <c r="K56">
        <v>17.408618014324102</v>
      </c>
      <c r="L56">
        <f>(Table2[[#This Row],[6M Return vs Nifty]]-AVERAGE(Table2[6M Return vs Nifty]))/_xlfn.STDEV.P(Table2[6M Return vs Nifty])</f>
        <v>0.577236169691561</v>
      </c>
      <c r="M56">
        <v>5.1805703043219298</v>
      </c>
      <c r="N56">
        <f>(Table2[[#This Row],[1W Return vs Nifty]]-AVERAGE(Table2[1W Return vs Nifty]))/_xlfn.STDEV.P(Table2[1W Return vs Nifty])</f>
        <v>1.5231178318990906</v>
      </c>
      <c r="O56">
        <v>734.73</v>
      </c>
      <c r="P56">
        <v>752.63693857877797</v>
      </c>
      <c r="Q56">
        <v>659.73637843405697</v>
      </c>
      <c r="R56">
        <v>60.319577184552401</v>
      </c>
      <c r="S56" s="1">
        <f>(Table2[[#This Row],[Close Price]]-Table2[[#This Row],[20D EMA]])/Table2[[#This Row],[20D EMA]]</f>
        <v>1.7312482136295004E-2</v>
      </c>
      <c r="T56" s="1">
        <f>(Table2[[#This Row],[Close Price]]-Table2[[#This Row],[50D EMA]])/Table2[[#This Row],[50D EMA]]</f>
        <v>-6.8916874961951037E-3</v>
      </c>
      <c r="U56" s="1">
        <f>(Table2[[#This Row],[Close Price]]-Table2[[#This Row],[200D EMA]])/Table2[[#This Row],[200D EMA]]</f>
        <v>0.13295253139464458</v>
      </c>
      <c r="V56">
        <v>1.0237698831858599</v>
      </c>
      <c r="W56">
        <v>726.4</v>
      </c>
      <c r="X56">
        <v>754</v>
      </c>
      <c r="Y56">
        <v>711.35</v>
      </c>
      <c r="Z56">
        <v>758.95</v>
      </c>
      <c r="AA56">
        <v>647.79999999999995</v>
      </c>
      <c r="AB56">
        <v>782</v>
      </c>
      <c r="AC56" s="1">
        <f>(Table2[[#This Row],[Close Price]]/Table2[[#This Row],[Day Low]])-1</f>
        <v>2.8978524229074987E-2</v>
      </c>
      <c r="AD56" s="1">
        <f>(Table2[[#This Row],[Day High]]/Table2[[#This Row],[Close Price]])-1</f>
        <v>8.7631279684259322E-3</v>
      </c>
      <c r="AE56" s="1">
        <f>(Table2[[#This Row],[Close Price]]/Table2[[#This Row],[Current Week Low]])-1</f>
        <v>5.074857665003174E-2</v>
      </c>
      <c r="AF56" s="1">
        <f>(Table2[[#This Row],[Current Week High]]/Table2[[#This Row],[Close Price]])-1</f>
        <v>1.5385644524717357E-2</v>
      </c>
      <c r="AG56" s="1">
        <f>(Table2[[#This Row],[Close Price]]/Table2[[#This Row],[Current Month Low]])-1</f>
        <v>0.15382834208088925</v>
      </c>
      <c r="AH56" s="1">
        <f>(Table2[[#This Row],[Current Month High]]/Table2[[#This Row],[Close Price]])-1</f>
        <v>4.6223827680781149E-2</v>
      </c>
      <c r="AI56">
        <v>29.774566860659501</v>
      </c>
      <c r="AJ56">
        <v>166.94642857142799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0.08</v>
      </c>
      <c r="AM56" t="s">
        <v>3142</v>
      </c>
      <c r="AN56">
        <v>6.81</v>
      </c>
      <c r="AO56" t="s">
        <v>3142</v>
      </c>
      <c r="AP56">
        <v>0.12676432468573201</v>
      </c>
      <c r="AQ56">
        <f>(Table2[[#This Row],[Sharpe Ratio]]-AVERAGE(Table2[Sharpe Ratio]))/_xlfn.STDEV.P(Table2[Sharpe Ratio])</f>
        <v>0.82697967317311949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38</v>
      </c>
      <c r="AT56">
        <f>_xlfn.RANK.AVG(Table2[[#This Row],[6M Return vs Nifty Z-Score]],Table2[6M Return vs Nifty Z-Score])</f>
        <v>159</v>
      </c>
      <c r="AU56">
        <f>_xlfn.RANK.AVG(Table2[[#This Row],[Sharpe Ratio Z-Score]],Table2[Sharpe Ratio Z-Score])</f>
        <v>147</v>
      </c>
      <c r="AV56">
        <f>(Table2[[#This Row],[Rank 1Y]]+Table2[[#This Row],[Rank 6M]]+Table2[[#This Row],[Rank Sharpe]])/3</f>
        <v>114.66666666666667</v>
      </c>
    </row>
    <row r="57" spans="1:48" x14ac:dyDescent="0.3">
      <c r="A57" t="s">
        <v>674</v>
      </c>
      <c r="B57" t="s">
        <v>675</v>
      </c>
      <c r="C57" t="s">
        <v>3101</v>
      </c>
      <c r="D57" t="s">
        <v>676</v>
      </c>
      <c r="E57">
        <v>25465.460946650001</v>
      </c>
      <c r="F57">
        <v>2514.1</v>
      </c>
      <c r="G57">
        <v>60.697124434023102</v>
      </c>
      <c r="H57">
        <f>(Table2[[#This Row],[1Y Return vs Nifty]]-AVERAGE(Table2[1Y Return vs Nifty]))/_xlfn.STDEV.P(Table2[1Y Return vs Nifty])</f>
        <v>0.70472445661206362</v>
      </c>
      <c r="I57">
        <v>15.192245025878201</v>
      </c>
      <c r="J57">
        <f>(Table2[[#This Row],[1M Return vs Nifty]]-AVERAGE(Table2[1M Return vs Nifty]))/_xlfn.STDEV.P(Table2[1M Return vs Nifty])</f>
        <v>1.8570602948777302</v>
      </c>
      <c r="K57">
        <v>51.578178430318303</v>
      </c>
      <c r="L57">
        <f>(Table2[[#This Row],[6M Return vs Nifty]]-AVERAGE(Table2[6M Return vs Nifty]))/_xlfn.STDEV.P(Table2[6M Return vs Nifty])</f>
        <v>1.8261177000908948</v>
      </c>
      <c r="M57">
        <v>8.9802526645535306</v>
      </c>
      <c r="N57">
        <f>(Table2[[#This Row],[1W Return vs Nifty]]-AVERAGE(Table2[1W Return vs Nifty]))/_xlfn.STDEV.P(Table2[1W Return vs Nifty])</f>
        <v>2.3520146123364949</v>
      </c>
      <c r="O57">
        <v>2443.25</v>
      </c>
      <c r="P57">
        <v>2347.0660545742799</v>
      </c>
      <c r="Q57">
        <v>1957.2027002775701</v>
      </c>
      <c r="R57">
        <v>60.479555320437399</v>
      </c>
      <c r="S57" s="1">
        <f>(Table2[[#This Row],[Close Price]]-Table2[[#This Row],[20D EMA]])/Table2[[#This Row],[20D EMA]]</f>
        <v>2.8998260513660046E-2</v>
      </c>
      <c r="T57" s="1">
        <f>(Table2[[#This Row],[Close Price]]-Table2[[#This Row],[50D EMA]])/Table2[[#This Row],[50D EMA]]</f>
        <v>7.1167125910317569E-2</v>
      </c>
      <c r="U57" s="1">
        <f>(Table2[[#This Row],[Close Price]]-Table2[[#This Row],[200D EMA]])/Table2[[#This Row],[200D EMA]]</f>
        <v>0.28453736531400181</v>
      </c>
      <c r="V57">
        <v>1.3034567404484301</v>
      </c>
      <c r="W57">
        <v>2500.35</v>
      </c>
      <c r="X57">
        <v>2631.5</v>
      </c>
      <c r="Y57">
        <v>2430</v>
      </c>
      <c r="Z57">
        <v>2631.5</v>
      </c>
      <c r="AA57">
        <v>2277.0500000000002</v>
      </c>
      <c r="AB57">
        <v>2669.7</v>
      </c>
      <c r="AC57" s="1">
        <f>(Table2[[#This Row],[Close Price]]/Table2[[#This Row],[Day Low]])-1</f>
        <v>5.4992301077849692E-3</v>
      </c>
      <c r="AD57" s="1">
        <f>(Table2[[#This Row],[Day High]]/Table2[[#This Row],[Close Price]])-1</f>
        <v>4.6696631001153621E-2</v>
      </c>
      <c r="AE57" s="1">
        <f>(Table2[[#This Row],[Close Price]]/Table2[[#This Row],[Current Week Low]])-1</f>
        <v>3.460905349794241E-2</v>
      </c>
      <c r="AF57" s="1">
        <f>(Table2[[#This Row],[Current Week High]]/Table2[[#This Row],[Close Price]])-1</f>
        <v>4.6696631001153621E-2</v>
      </c>
      <c r="AG57" s="1">
        <f>(Table2[[#This Row],[Close Price]]/Table2[[#This Row],[Current Month Low]])-1</f>
        <v>0.10410399420302574</v>
      </c>
      <c r="AH57" s="1">
        <f>(Table2[[#This Row],[Current Month High]]/Table2[[#This Row],[Close Price]])-1</f>
        <v>6.1890935125890056E-2</v>
      </c>
      <c r="AI57">
        <v>6.8613022552802096</v>
      </c>
      <c r="AJ57">
        <v>101.111911047116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0.32</v>
      </c>
      <c r="AM57" t="s">
        <v>3142</v>
      </c>
      <c r="AN57">
        <v>7.25</v>
      </c>
      <c r="AO57" t="s">
        <v>3142</v>
      </c>
      <c r="AP57">
        <v>0.108746886554396</v>
      </c>
      <c r="AQ57">
        <f>(Table2[[#This Row],[Sharpe Ratio]]-AVERAGE(Table2[Sharpe Ratio]))/_xlfn.STDEV.P(Table2[Sharpe Ratio])</f>
        <v>0.61425472073433196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7.3541717846515153</v>
      </c>
      <c r="AS57">
        <f>_xlfn.RANK.AVG(Table2[[#This Row],[1Y Return vs Nifty Z-Score]],Table2[1Y Return vs Nifty Z-Score])</f>
        <v>135</v>
      </c>
      <c r="AT57">
        <f>_xlfn.RANK.AVG(Table2[[#This Row],[6M Return vs Nifty Z-Score]],Table2[6M Return vs Nifty Z-Score])</f>
        <v>38</v>
      </c>
      <c r="AU57">
        <f>_xlfn.RANK.AVG(Table2[[#This Row],[Sharpe Ratio Z-Score]],Table2[Sharpe Ratio Z-Score])</f>
        <v>186</v>
      </c>
      <c r="AV57">
        <f>(Table2[[#This Row],[Rank 1Y]]+Table2[[#This Row],[Rank 6M]]+Table2[[#This Row],[Rank Sharpe]])/3</f>
        <v>119.66666666666667</v>
      </c>
    </row>
    <row r="58" spans="1:48" x14ac:dyDescent="0.3">
      <c r="A58" t="s">
        <v>963</v>
      </c>
      <c r="B58" t="s">
        <v>964</v>
      </c>
      <c r="C58" t="s">
        <v>3111</v>
      </c>
      <c r="D58" t="s">
        <v>432</v>
      </c>
      <c r="E58">
        <v>14311.58222025</v>
      </c>
      <c r="F58">
        <v>1133.7</v>
      </c>
      <c r="G58">
        <v>55.403155601059701</v>
      </c>
      <c r="H58">
        <f>(Table2[[#This Row],[1Y Return vs Nifty]]-AVERAGE(Table2[1Y Return vs Nifty]))/_xlfn.STDEV.P(Table2[1Y Return vs Nifty])</f>
        <v>0.61136077571940495</v>
      </c>
      <c r="I58">
        <v>12.7173301162948</v>
      </c>
      <c r="J58">
        <f>(Table2[[#This Row],[1M Return vs Nifty]]-AVERAGE(Table2[1M Return vs Nifty]))/_xlfn.STDEV.P(Table2[1M Return vs Nifty])</f>
        <v>1.5682439684159737</v>
      </c>
      <c r="K58">
        <v>76.341044642252001</v>
      </c>
      <c r="L58">
        <f>(Table2[[#This Row],[6M Return vs Nifty]]-AVERAGE(Table2[6M Return vs Nifty]))/_xlfn.STDEV.P(Table2[6M Return vs Nifty])</f>
        <v>2.7311889352876411</v>
      </c>
      <c r="M58">
        <v>12.916892391834899</v>
      </c>
      <c r="N58">
        <f>(Table2[[#This Row],[1W Return vs Nifty]]-AVERAGE(Table2[1W Return vs Nifty]))/_xlfn.STDEV.P(Table2[1W Return vs Nifty])</f>
        <v>3.2107885008692767</v>
      </c>
      <c r="O58">
        <v>1059.8</v>
      </c>
      <c r="P58">
        <v>1019.40900719169</v>
      </c>
      <c r="Q58">
        <v>814.32940271466305</v>
      </c>
      <c r="R58">
        <v>66.570901641293403</v>
      </c>
      <c r="S58" s="1">
        <f>(Table2[[#This Row],[Close Price]]-Table2[[#This Row],[20D EMA]])/Table2[[#This Row],[20D EMA]]</f>
        <v>6.9730137761841948E-2</v>
      </c>
      <c r="T58" s="1">
        <f>(Table2[[#This Row],[Close Price]]-Table2[[#This Row],[50D EMA]])/Table2[[#This Row],[50D EMA]]</f>
        <v>0.11211495288153636</v>
      </c>
      <c r="U58" s="1">
        <f>(Table2[[#This Row],[Close Price]]-Table2[[#This Row],[200D EMA]])/Table2[[#This Row],[200D EMA]]</f>
        <v>0.39218846356361131</v>
      </c>
      <c r="V58">
        <v>0.71810083957472903</v>
      </c>
      <c r="W58">
        <v>1060.05</v>
      </c>
      <c r="X58">
        <v>1171</v>
      </c>
      <c r="Y58">
        <v>954.6</v>
      </c>
      <c r="Z58">
        <v>1171</v>
      </c>
      <c r="AA58">
        <v>954.6</v>
      </c>
      <c r="AB58">
        <v>1171</v>
      </c>
      <c r="AC58" s="1">
        <f>(Table2[[#This Row],[Close Price]]/Table2[[#This Row],[Day Low]])-1</f>
        <v>6.9477854818169149E-2</v>
      </c>
      <c r="AD58" s="1">
        <f>(Table2[[#This Row],[Day High]]/Table2[[#This Row],[Close Price]])-1</f>
        <v>3.2901120225809155E-2</v>
      </c>
      <c r="AE58" s="1">
        <f>(Table2[[#This Row],[Close Price]]/Table2[[#This Row],[Current Week Low]])-1</f>
        <v>0.18761785040854817</v>
      </c>
      <c r="AF58" s="1">
        <f>(Table2[[#This Row],[Current Week High]]/Table2[[#This Row],[Close Price]])-1</f>
        <v>3.2901120225809155E-2</v>
      </c>
      <c r="AG58" s="1">
        <f>(Table2[[#This Row],[Close Price]]/Table2[[#This Row],[Current Month Low]])-1</f>
        <v>0.18761785040854817</v>
      </c>
      <c r="AH58" s="1">
        <f>(Table2[[#This Row],[Current Month High]]/Table2[[#This Row],[Close Price]])-1</f>
        <v>3.2901120225809155E-2</v>
      </c>
      <c r="AI58">
        <v>3.2901120225809102</v>
      </c>
      <c r="AJ58">
        <v>151.933333333333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0.19</v>
      </c>
      <c r="AM58" t="s">
        <v>3142</v>
      </c>
      <c r="AN58">
        <v>4.99</v>
      </c>
      <c r="AO58" t="s">
        <v>3142</v>
      </c>
      <c r="AP58">
        <v>0.105871388071274</v>
      </c>
      <c r="AQ58">
        <f>(Table2[[#This Row],[Sharpe Ratio]]-AVERAGE(Table2[Sharpe Ratio]))/_xlfn.STDEV.P(Table2[Sharpe Ratio])</f>
        <v>0.5803048176681419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8.7018869979604396</v>
      </c>
      <c r="AS58">
        <f>_xlfn.RANK.AVG(Table2[[#This Row],[1Y Return vs Nifty Z-Score]],Table2[1Y Return vs Nifty Z-Score])</f>
        <v>151</v>
      </c>
      <c r="AT58">
        <f>_xlfn.RANK.AVG(Table2[[#This Row],[6M Return vs Nifty Z-Score]],Table2[6M Return vs Nifty Z-Score])</f>
        <v>15</v>
      </c>
      <c r="AU58">
        <f>_xlfn.RANK.AVG(Table2[[#This Row],[Sharpe Ratio Z-Score]],Table2[Sharpe Ratio Z-Score])</f>
        <v>194</v>
      </c>
      <c r="AV58">
        <f>(Table2[[#This Row],[Rank 1Y]]+Table2[[#This Row],[Rank 6M]]+Table2[[#This Row],[Rank Sharpe]])/3</f>
        <v>120</v>
      </c>
    </row>
    <row r="59" spans="1:48" x14ac:dyDescent="0.3">
      <c r="A59" t="s">
        <v>68</v>
      </c>
      <c r="B59" t="s">
        <v>69</v>
      </c>
      <c r="C59" t="s">
        <v>3103</v>
      </c>
      <c r="D59" t="s">
        <v>62</v>
      </c>
      <c r="E59">
        <v>326144.22917554498</v>
      </c>
      <c r="F59">
        <v>2720.85</v>
      </c>
      <c r="G59">
        <v>46.947550421898598</v>
      </c>
      <c r="H59">
        <f>(Table2[[#This Row],[1Y Return vs Nifty]]-AVERAGE(Table2[1Y Return vs Nifty]))/_xlfn.STDEV.P(Table2[1Y Return vs Nifty])</f>
        <v>0.46223892619397045</v>
      </c>
      <c r="I59">
        <v>-0.38022985195641501</v>
      </c>
      <c r="J59">
        <f>(Table2[[#This Row],[1M Return vs Nifty]]-AVERAGE(Table2[1M Return vs Nifty]))/_xlfn.STDEV.P(Table2[1M Return vs Nifty])</f>
        <v>3.9791761434994931E-2</v>
      </c>
      <c r="K59">
        <v>22.623678080768901</v>
      </c>
      <c r="L59">
        <f>(Table2[[#This Row],[6M Return vs Nifty]]-AVERAGE(Table2[6M Return vs Nifty]))/_xlfn.STDEV.P(Table2[6M Return vs Nifty])</f>
        <v>0.76784418798662246</v>
      </c>
      <c r="M59">
        <v>-1.3542534406955899</v>
      </c>
      <c r="N59">
        <f>(Table2[[#This Row],[1W Return vs Nifty]]-AVERAGE(Table2[1W Return vs Nifty]))/_xlfn.STDEV.P(Table2[1W Return vs Nifty])</f>
        <v>9.7552784761633538E-2</v>
      </c>
      <c r="O59">
        <v>2961.33</v>
      </c>
      <c r="P59">
        <v>2919.6098672457101</v>
      </c>
      <c r="Q59">
        <v>2496.6824307964898</v>
      </c>
      <c r="R59">
        <v>23.032814490168501</v>
      </c>
      <c r="S59" s="1">
        <f>(Table2[[#This Row],[Close Price]]-Table2[[#This Row],[20D EMA]])/Table2[[#This Row],[20D EMA]]</f>
        <v>-8.1206755072889561E-2</v>
      </c>
      <c r="T59" s="1">
        <f>(Table2[[#This Row],[Close Price]]-Table2[[#This Row],[50D EMA]])/Table2[[#This Row],[50D EMA]]</f>
        <v>-6.8077543330546247E-2</v>
      </c>
      <c r="U59" s="1">
        <f>(Table2[[#This Row],[Close Price]]-Table2[[#This Row],[200D EMA]])/Table2[[#This Row],[200D EMA]]</f>
        <v>8.9786176422924691E-2</v>
      </c>
      <c r="V59">
        <v>1.18236120359549</v>
      </c>
      <c r="W59">
        <v>2679.3</v>
      </c>
      <c r="X59">
        <v>2825.05</v>
      </c>
      <c r="Y59">
        <v>2679.3</v>
      </c>
      <c r="Z59">
        <v>3008.95</v>
      </c>
      <c r="AA59">
        <v>2679.3</v>
      </c>
      <c r="AB59">
        <v>3220.3</v>
      </c>
      <c r="AC59" s="1">
        <f>(Table2[[#This Row],[Close Price]]/Table2[[#This Row],[Day Low]])-1</f>
        <v>1.5507781883327576E-2</v>
      </c>
      <c r="AD59" s="1">
        <f>(Table2[[#This Row],[Day High]]/Table2[[#This Row],[Close Price]])-1</f>
        <v>3.829685576198627E-2</v>
      </c>
      <c r="AE59" s="1">
        <f>(Table2[[#This Row],[Close Price]]/Table2[[#This Row],[Current Week Low]])-1</f>
        <v>1.5507781883327576E-2</v>
      </c>
      <c r="AF59" s="1">
        <f>(Table2[[#This Row],[Current Week High]]/Table2[[#This Row],[Close Price]])-1</f>
        <v>0.10588602826322657</v>
      </c>
      <c r="AG59" s="1">
        <f>(Table2[[#This Row],[Close Price]]/Table2[[#This Row],[Current Month Low]])-1</f>
        <v>1.5507781883327576E-2</v>
      </c>
      <c r="AH59" s="1">
        <f>(Table2[[#This Row],[Current Month High]]/Table2[[#This Row],[Close Price]])-1</f>
        <v>0.18356395979197693</v>
      </c>
      <c r="AI59">
        <v>18.422551776099301</v>
      </c>
      <c r="AJ59">
        <v>87.644827586206802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0.06</v>
      </c>
      <c r="AM59" t="s">
        <v>3142</v>
      </c>
      <c r="AN59">
        <v>-13.71</v>
      </c>
      <c r="AO59" t="s">
        <v>3143</v>
      </c>
      <c r="AP59">
        <v>0.172909909527559</v>
      </c>
      <c r="AQ59">
        <f>(Table2[[#This Row],[Sharpe Ratio]]-AVERAGE(Table2[Sharpe Ratio]))/_xlfn.STDEV.P(Table2[Sharpe Ratio])</f>
        <v>1.3718028200146837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2.739230480391905</v>
      </c>
      <c r="AS59">
        <f>_xlfn.RANK.AVG(Table2[[#This Row],[1Y Return vs Nifty Z-Score]],Table2[1Y Return vs Nifty Z-Score])</f>
        <v>173</v>
      </c>
      <c r="AT59">
        <f>_xlfn.RANK.AVG(Table2[[#This Row],[6M Return vs Nifty Z-Score]],Table2[6M Return vs Nifty Z-Score])</f>
        <v>122</v>
      </c>
      <c r="AU59">
        <f>_xlfn.RANK.AVG(Table2[[#This Row],[Sharpe Ratio Z-Score]],Table2[Sharpe Ratio Z-Score])</f>
        <v>66</v>
      </c>
      <c r="AV59">
        <f>(Table2[[#This Row],[Rank 1Y]]+Table2[[#This Row],[Rank 6M]]+Table2[[#This Row],[Rank Sharpe]])/3</f>
        <v>120.33333333333333</v>
      </c>
    </row>
    <row r="60" spans="1:48" x14ac:dyDescent="0.3">
      <c r="A60" t="s">
        <v>1500</v>
      </c>
      <c r="B60" t="s">
        <v>1501</v>
      </c>
      <c r="C60" t="s">
        <v>3104</v>
      </c>
      <c r="D60" t="s">
        <v>394</v>
      </c>
      <c r="E60">
        <v>6461.8041904000002</v>
      </c>
      <c r="F60">
        <v>208</v>
      </c>
      <c r="G60">
        <v>151.063945823094</v>
      </c>
      <c r="H60">
        <f>(Table2[[#This Row],[1Y Return vs Nifty]]-AVERAGE(Table2[1Y Return vs Nifty]))/_xlfn.STDEV.P(Table2[1Y Return vs Nifty])</f>
        <v>2.2984208574898779</v>
      </c>
      <c r="I60">
        <v>1.5837243233156599</v>
      </c>
      <c r="J60">
        <f>(Table2[[#This Row],[1M Return vs Nifty]]-AVERAGE(Table2[1M Return vs Nifty]))/_xlfn.STDEV.P(Table2[1M Return vs Nifty])</f>
        <v>0.26898025920714236</v>
      </c>
      <c r="K60">
        <v>11.9941926974001</v>
      </c>
      <c r="L60">
        <f>(Table2[[#This Row],[6M Return vs Nifty]]-AVERAGE(Table2[6M Return vs Nifty]))/_xlfn.STDEV.P(Table2[6M Return vs Nifty])</f>
        <v>0.37934144427777489</v>
      </c>
      <c r="M60">
        <v>2.6370608873633099</v>
      </c>
      <c r="N60">
        <f>(Table2[[#This Row],[1W Return vs Nifty]]-AVERAGE(Table2[1W Return vs Nifty]))/_xlfn.STDEV.P(Table2[1W Return vs Nifty])</f>
        <v>0.96825388095538234</v>
      </c>
      <c r="O60">
        <v>212.33</v>
      </c>
      <c r="P60">
        <v>212.961817763619</v>
      </c>
      <c r="Q60">
        <v>187.56318445370599</v>
      </c>
      <c r="R60">
        <v>40.646487241644103</v>
      </c>
      <c r="S60" s="1">
        <f>(Table2[[#This Row],[Close Price]]-Table2[[#This Row],[20D EMA]])/Table2[[#This Row],[20D EMA]]</f>
        <v>-2.0392784816088222E-2</v>
      </c>
      <c r="T60" s="1">
        <f>(Table2[[#This Row],[Close Price]]-Table2[[#This Row],[50D EMA]])/Table2[[#This Row],[50D EMA]]</f>
        <v>-2.3299095658201319E-2</v>
      </c>
      <c r="U60" s="1">
        <f>(Table2[[#This Row],[Close Price]]-Table2[[#This Row],[200D EMA]])/Table2[[#This Row],[200D EMA]]</f>
        <v>0.10895963195452246</v>
      </c>
      <c r="V60">
        <v>1.8390371046762</v>
      </c>
      <c r="W60">
        <v>206.96</v>
      </c>
      <c r="X60">
        <v>209.9</v>
      </c>
      <c r="Y60">
        <v>202</v>
      </c>
      <c r="Z60">
        <v>211.4</v>
      </c>
      <c r="AA60">
        <v>202</v>
      </c>
      <c r="AB60">
        <v>225.95</v>
      </c>
      <c r="AC60" s="1">
        <f>(Table2[[#This Row],[Close Price]]/Table2[[#This Row],[Day Low]])-1</f>
        <v>5.0251256281406143E-3</v>
      </c>
      <c r="AD60" s="1">
        <f>(Table2[[#This Row],[Day High]]/Table2[[#This Row],[Close Price]])-1</f>
        <v>9.1346153846154632E-3</v>
      </c>
      <c r="AE60" s="1">
        <f>(Table2[[#This Row],[Close Price]]/Table2[[#This Row],[Current Week Low]])-1</f>
        <v>2.9702970297029729E-2</v>
      </c>
      <c r="AF60" s="1">
        <f>(Table2[[#This Row],[Current Week High]]/Table2[[#This Row],[Close Price]])-1</f>
        <v>1.6346153846153788E-2</v>
      </c>
      <c r="AG60" s="1">
        <f>(Table2[[#This Row],[Close Price]]/Table2[[#This Row],[Current Month Low]])-1</f>
        <v>2.9702970297029729E-2</v>
      </c>
      <c r="AH60" s="1">
        <f>(Table2[[#This Row],[Current Month High]]/Table2[[#This Row],[Close Price]])-1</f>
        <v>8.6298076923076783E-2</v>
      </c>
      <c r="AI60">
        <v>10.413461538461499</v>
      </c>
      <c r="AJ60">
        <v>191.72510518934001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0.03</v>
      </c>
      <c r="AM60" t="s">
        <v>3142</v>
      </c>
      <c r="AN60">
        <v>-3.37</v>
      </c>
      <c r="AO60" t="s">
        <v>3143</v>
      </c>
      <c r="AP60">
        <v>0.13653718804437501</v>
      </c>
      <c r="AQ60">
        <f>(Table2[[#This Row],[Sharpe Ratio]]-AVERAGE(Table2[Sharpe Ratio]))/_xlfn.STDEV.P(Table2[Sharpe Ratio])</f>
        <v>0.94236410674264082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25</v>
      </c>
      <c r="AT60">
        <f>_xlfn.RANK.AVG(Table2[[#This Row],[6M Return vs Nifty Z-Score]],Table2[6M Return vs Nifty Z-Score])</f>
        <v>215</v>
      </c>
      <c r="AU60">
        <f>_xlfn.RANK.AVG(Table2[[#This Row],[Sharpe Ratio Z-Score]],Table2[Sharpe Ratio Z-Score])</f>
        <v>123</v>
      </c>
      <c r="AV60">
        <f>(Table2[[#This Row],[Rank 1Y]]+Table2[[#This Row],[Rank 6M]]+Table2[[#This Row],[Rank Sharpe]])/3</f>
        <v>121</v>
      </c>
    </row>
    <row r="61" spans="1:48" x14ac:dyDescent="0.3">
      <c r="A61" t="s">
        <v>373</v>
      </c>
      <c r="B61" t="s">
        <v>374</v>
      </c>
      <c r="C61" t="s">
        <v>3108</v>
      </c>
      <c r="D61" t="s">
        <v>276</v>
      </c>
      <c r="E61">
        <v>61173.252928050002</v>
      </c>
      <c r="F61">
        <v>5431.15</v>
      </c>
      <c r="G61">
        <v>60.823405814461601</v>
      </c>
      <c r="H61">
        <f>(Table2[[#This Row],[1Y Return vs Nifty]]-AVERAGE(Table2[1Y Return vs Nifty]))/_xlfn.STDEV.P(Table2[1Y Return vs Nifty])</f>
        <v>0.70695153706492386</v>
      </c>
      <c r="I61">
        <v>4.80364982673792</v>
      </c>
      <c r="J61">
        <f>(Table2[[#This Row],[1M Return vs Nifty]]-AVERAGE(Table2[1M Return vs Nifty]))/_xlfn.STDEV.P(Table2[1M Return vs Nifty])</f>
        <v>0.64473744252601439</v>
      </c>
      <c r="K61">
        <v>19.1617565150394</v>
      </c>
      <c r="L61">
        <f>(Table2[[#This Row],[6M Return vs Nifty]]-AVERAGE(Table2[6M Return vs Nifty]))/_xlfn.STDEV.P(Table2[6M Return vs Nifty])</f>
        <v>0.64131256596707353</v>
      </c>
      <c r="M61">
        <v>5.3593091059665801</v>
      </c>
      <c r="N61">
        <f>(Table2[[#This Row],[1W Return vs Nifty]]-AVERAGE(Table2[1W Return vs Nifty]))/_xlfn.STDEV.P(Table2[1W Return vs Nifty])</f>
        <v>1.5621095167759969</v>
      </c>
      <c r="O61">
        <v>5131.42</v>
      </c>
      <c r="P61">
        <v>4994.46707796993</v>
      </c>
      <c r="Q61">
        <v>4465.3033262142299</v>
      </c>
      <c r="R61">
        <v>69.333694482035597</v>
      </c>
      <c r="S61" s="1">
        <f>(Table2[[#This Row],[Close Price]]-Table2[[#This Row],[20D EMA]])/Table2[[#This Row],[20D EMA]]</f>
        <v>5.8410732311913578E-2</v>
      </c>
      <c r="T61" s="1">
        <f>(Table2[[#This Row],[Close Price]]-Table2[[#This Row],[50D EMA]])/Table2[[#This Row],[50D EMA]]</f>
        <v>8.7433336773052761E-2</v>
      </c>
      <c r="U61" s="1">
        <f>(Table2[[#This Row],[Close Price]]-Table2[[#This Row],[200D EMA]])/Table2[[#This Row],[200D EMA]]</f>
        <v>0.21630035032908576</v>
      </c>
      <c r="V61">
        <v>0.58239578797224401</v>
      </c>
      <c r="W61">
        <v>5159.1499999999996</v>
      </c>
      <c r="X61">
        <v>5450</v>
      </c>
      <c r="Y61">
        <v>4960.95</v>
      </c>
      <c r="Z61">
        <v>5450</v>
      </c>
      <c r="AA61">
        <v>4809</v>
      </c>
      <c r="AB61">
        <v>5450</v>
      </c>
      <c r="AC61" s="1">
        <f>(Table2[[#This Row],[Close Price]]/Table2[[#This Row],[Day Low]])-1</f>
        <v>5.2721863097603183E-2</v>
      </c>
      <c r="AD61" s="1">
        <f>(Table2[[#This Row],[Day High]]/Table2[[#This Row],[Close Price]])-1</f>
        <v>3.4707198291339392E-3</v>
      </c>
      <c r="AE61" s="1">
        <f>(Table2[[#This Row],[Close Price]]/Table2[[#This Row],[Current Week Low]])-1</f>
        <v>9.478023362460819E-2</v>
      </c>
      <c r="AF61" s="1">
        <f>(Table2[[#This Row],[Current Week High]]/Table2[[#This Row],[Close Price]])-1</f>
        <v>3.4707198291339392E-3</v>
      </c>
      <c r="AG61" s="1">
        <f>(Table2[[#This Row],[Close Price]]/Table2[[#This Row],[Current Month Low]])-1</f>
        <v>0.12937201081305871</v>
      </c>
      <c r="AH61" s="1">
        <f>(Table2[[#This Row],[Current Month High]]/Table2[[#This Row],[Close Price]])-1</f>
        <v>3.4707198291339392E-3</v>
      </c>
      <c r="AI61">
        <v>7.5269510140577998</v>
      </c>
      <c r="AJ61">
        <v>117.224277572242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0.31</v>
      </c>
      <c r="AM61" t="s">
        <v>3142</v>
      </c>
      <c r="AN61">
        <v>5.03</v>
      </c>
      <c r="AO61" t="s">
        <v>3142</v>
      </c>
      <c r="AP61">
        <v>0.15855831574439</v>
      </c>
      <c r="AQ61">
        <f>(Table2[[#This Row],[Sharpe Ratio]]-AVERAGE(Table2[Sharpe Ratio]))/_xlfn.STDEV.P(Table2[Sharpe Ratio])</f>
        <v>1.2023590798618742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4.7574701421958823</v>
      </c>
      <c r="AS61">
        <f>_xlfn.RANK.AVG(Table2[[#This Row],[1Y Return vs Nifty Z-Score]],Table2[1Y Return vs Nifty Z-Score])</f>
        <v>134</v>
      </c>
      <c r="AT61">
        <f>_xlfn.RANK.AVG(Table2[[#This Row],[6M Return vs Nifty Z-Score]],Table2[6M Return vs Nifty Z-Score])</f>
        <v>144</v>
      </c>
      <c r="AU61">
        <f>_xlfn.RANK.AVG(Table2[[#This Row],[Sharpe Ratio Z-Score]],Table2[Sharpe Ratio Z-Score])</f>
        <v>92</v>
      </c>
      <c r="AV61">
        <f>(Table2[[#This Row],[Rank 1Y]]+Table2[[#This Row],[Rank 6M]]+Table2[[#This Row],[Rank Sharpe]])/3</f>
        <v>123.33333333333333</v>
      </c>
    </row>
    <row r="62" spans="1:48" x14ac:dyDescent="0.3">
      <c r="A62" t="s">
        <v>25</v>
      </c>
      <c r="B62" t="s">
        <v>26</v>
      </c>
      <c r="C62" t="s">
        <v>3098</v>
      </c>
      <c r="D62" t="s">
        <v>27</v>
      </c>
      <c r="E62">
        <v>997124.07746615994</v>
      </c>
      <c r="F62">
        <v>1666</v>
      </c>
      <c r="G62">
        <v>54.1222315188691</v>
      </c>
      <c r="H62">
        <f>(Table2[[#This Row],[1Y Return vs Nifty]]-AVERAGE(Table2[1Y Return vs Nifty]))/_xlfn.STDEV.P(Table2[1Y Return vs Nifty])</f>
        <v>0.58877058090890388</v>
      </c>
      <c r="I62">
        <v>2.4188991515051499</v>
      </c>
      <c r="J62">
        <f>(Table2[[#This Row],[1M Return vs Nifty]]-AVERAGE(Table2[1M Return vs Nifty]))/_xlfn.STDEV.P(Table2[1M Return vs Nifty])</f>
        <v>0.36644305475497801</v>
      </c>
      <c r="K62">
        <v>17.313846383410201</v>
      </c>
      <c r="L62">
        <f>(Table2[[#This Row],[6M Return vs Nifty]]-AVERAGE(Table2[6M Return vs Nifty]))/_xlfn.STDEV.P(Table2[6M Return vs Nifty])</f>
        <v>0.57377231068918433</v>
      </c>
      <c r="M62">
        <v>1.1198837993598101</v>
      </c>
      <c r="N62">
        <f>(Table2[[#This Row],[1W Return vs Nifty]]-AVERAGE(Table2[1W Return vs Nifty]))/_xlfn.STDEV.P(Table2[1W Return vs Nifty])</f>
        <v>0.63728326700047133</v>
      </c>
      <c r="O62">
        <v>1684.11</v>
      </c>
      <c r="P62">
        <v>1633.2868218275801</v>
      </c>
      <c r="Q62">
        <v>1400.2563296999999</v>
      </c>
      <c r="R62">
        <v>36.342893041292101</v>
      </c>
      <c r="S62" s="1">
        <f>(Table2[[#This Row],[Close Price]]-Table2[[#This Row],[20D EMA]])/Table2[[#This Row],[20D EMA]]</f>
        <v>-1.0753454346806267E-2</v>
      </c>
      <c r="T62" s="1">
        <f>(Table2[[#This Row],[Close Price]]-Table2[[#This Row],[50D EMA]])/Table2[[#This Row],[50D EMA]]</f>
        <v>2.0029046787884593E-2</v>
      </c>
      <c r="U62" s="1">
        <f>(Table2[[#This Row],[Close Price]]-Table2[[#This Row],[200D EMA]])/Table2[[#This Row],[200D EMA]]</f>
        <v>0.18978215963996731</v>
      </c>
      <c r="V62">
        <v>0.57960419481476599</v>
      </c>
      <c r="W62">
        <v>1655.85</v>
      </c>
      <c r="X62">
        <v>1684.75</v>
      </c>
      <c r="Y62">
        <v>1655.85</v>
      </c>
      <c r="Z62">
        <v>1712.9</v>
      </c>
      <c r="AA62">
        <v>1630.15</v>
      </c>
      <c r="AB62">
        <v>1742.25</v>
      </c>
      <c r="AC62" s="1">
        <f>(Table2[[#This Row],[Close Price]]/Table2[[#This Row],[Day Low]])-1</f>
        <v>6.129782287042973E-3</v>
      </c>
      <c r="AD62" s="1">
        <f>(Table2[[#This Row],[Day High]]/Table2[[#This Row],[Close Price]])-1</f>
        <v>1.1254501800720185E-2</v>
      </c>
      <c r="AE62" s="1">
        <f>(Table2[[#This Row],[Close Price]]/Table2[[#This Row],[Current Week Low]])-1</f>
        <v>6.129782287042973E-3</v>
      </c>
      <c r="AF62" s="1">
        <f>(Table2[[#This Row],[Current Week High]]/Table2[[#This Row],[Close Price]])-1</f>
        <v>2.8151260504201803E-2</v>
      </c>
      <c r="AG62" s="1">
        <f>(Table2[[#This Row],[Close Price]]/Table2[[#This Row],[Current Month Low]])-1</f>
        <v>2.1991841241603582E-2</v>
      </c>
      <c r="AH62" s="1">
        <f>(Table2[[#This Row],[Current Month High]]/Table2[[#This Row],[Close Price]])-1</f>
        <v>4.5768307322929136E-2</v>
      </c>
      <c r="AI62">
        <v>6.7827130852341</v>
      </c>
      <c r="AJ62">
        <v>86.051705846222504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0.12</v>
      </c>
      <c r="AM62" t="s">
        <v>3142</v>
      </c>
      <c r="AN62">
        <v>-0.72</v>
      </c>
      <c r="AO62" t="s">
        <v>3143</v>
      </c>
      <c r="AP62">
        <v>0.17386552143258499</v>
      </c>
      <c r="AQ62">
        <f>(Table2[[#This Row],[Sharpe Ratio]]-AVERAGE(Table2[Sharpe Ratio]))/_xlfn.STDEV.P(Table2[Sharpe Ratio])</f>
        <v>1.3830853617148293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3.5493545750683673</v>
      </c>
      <c r="AS62">
        <f>_xlfn.RANK.AVG(Table2[[#This Row],[1Y Return vs Nifty Z-Score]],Table2[1Y Return vs Nifty Z-Score])</f>
        <v>152</v>
      </c>
      <c r="AT62">
        <f>_xlfn.RANK.AVG(Table2[[#This Row],[6M Return vs Nifty Z-Score]],Table2[6M Return vs Nifty Z-Score])</f>
        <v>160</v>
      </c>
      <c r="AU62">
        <f>_xlfn.RANK.AVG(Table2[[#This Row],[Sharpe Ratio Z-Score]],Table2[Sharpe Ratio Z-Score])</f>
        <v>64</v>
      </c>
      <c r="AV62">
        <f>(Table2[[#This Row],[Rank 1Y]]+Table2[[#This Row],[Rank 6M]]+Table2[[#This Row],[Rank Sharpe]])/3</f>
        <v>125.33333333333333</v>
      </c>
    </row>
    <row r="63" spans="1:48" x14ac:dyDescent="0.3">
      <c r="A63" t="s">
        <v>131</v>
      </c>
      <c r="B63" t="s">
        <v>132</v>
      </c>
      <c r="C63" t="s">
        <v>3108</v>
      </c>
      <c r="D63" t="s">
        <v>133</v>
      </c>
      <c r="E63">
        <v>199081.82640781399</v>
      </c>
      <c r="F63">
        <v>272.35000000000002</v>
      </c>
      <c r="G63">
        <v>81.129441722799697</v>
      </c>
      <c r="H63">
        <f>(Table2[[#This Row],[1Y Return vs Nifty]]-AVERAGE(Table2[1Y Return vs Nifty]))/_xlfn.STDEV.P(Table2[1Y Return vs Nifty])</f>
        <v>1.0650658963592741</v>
      </c>
      <c r="I63">
        <v>-0.50357199356414695</v>
      </c>
      <c r="J63">
        <f>(Table2[[#This Row],[1M Return vs Nifty]]-AVERAGE(Table2[1M Return vs Nifty]))/_xlfn.STDEV.P(Table2[1M Return vs Nifty])</f>
        <v>2.539804466552938E-2</v>
      </c>
      <c r="K63">
        <v>7.4901748557534802</v>
      </c>
      <c r="L63">
        <f>(Table2[[#This Row],[6M Return vs Nifty]]-AVERAGE(Table2[6M Return vs Nifty]))/_xlfn.STDEV.P(Table2[6M Return vs Nifty])</f>
        <v>0.21472168837396247</v>
      </c>
      <c r="M63">
        <v>-0.81118594353836804</v>
      </c>
      <c r="N63">
        <f>(Table2[[#This Row],[1W Return vs Nifty]]-AVERAGE(Table2[1W Return vs Nifty]))/_xlfn.STDEV.P(Table2[1W Return vs Nifty])</f>
        <v>0.21602239808120138</v>
      </c>
      <c r="O63">
        <v>280.43</v>
      </c>
      <c r="P63">
        <v>286.09743849188402</v>
      </c>
      <c r="Q63">
        <v>256.45251708496897</v>
      </c>
      <c r="R63">
        <v>36.669684586754201</v>
      </c>
      <c r="S63" s="1">
        <f>(Table2[[#This Row],[Close Price]]-Table2[[#This Row],[20D EMA]])/Table2[[#This Row],[20D EMA]]</f>
        <v>-2.8812894483471754E-2</v>
      </c>
      <c r="T63" s="1">
        <f>(Table2[[#This Row],[Close Price]]-Table2[[#This Row],[50D EMA]])/Table2[[#This Row],[50D EMA]]</f>
        <v>-4.8051595863113548E-2</v>
      </c>
      <c r="U63" s="1">
        <f>(Table2[[#This Row],[Close Price]]-Table2[[#This Row],[200D EMA]])/Table2[[#This Row],[200D EMA]]</f>
        <v>6.1989966391181199E-2</v>
      </c>
      <c r="V63">
        <v>0.59848784526794796</v>
      </c>
      <c r="W63">
        <v>257.45</v>
      </c>
      <c r="X63">
        <v>276</v>
      </c>
      <c r="Y63">
        <v>257.45</v>
      </c>
      <c r="Z63">
        <v>287.45</v>
      </c>
      <c r="AA63">
        <v>257.45</v>
      </c>
      <c r="AB63">
        <v>291.05</v>
      </c>
      <c r="AC63" s="1">
        <f>(Table2[[#This Row],[Close Price]]/Table2[[#This Row],[Day Low]])-1</f>
        <v>5.7875315595261378E-2</v>
      </c>
      <c r="AD63" s="1">
        <f>(Table2[[#This Row],[Day High]]/Table2[[#This Row],[Close Price]])-1</f>
        <v>1.3401872590416586E-2</v>
      </c>
      <c r="AE63" s="1">
        <f>(Table2[[#This Row],[Close Price]]/Table2[[#This Row],[Current Week Low]])-1</f>
        <v>5.7875315595261378E-2</v>
      </c>
      <c r="AF63" s="1">
        <f>(Table2[[#This Row],[Current Week High]]/Table2[[#This Row],[Close Price]])-1</f>
        <v>5.5443363319258143E-2</v>
      </c>
      <c r="AG63" s="1">
        <f>(Table2[[#This Row],[Close Price]]/Table2[[#This Row],[Current Month Low]])-1</f>
        <v>5.7875315595261378E-2</v>
      </c>
      <c r="AH63" s="1">
        <f>(Table2[[#This Row],[Current Month High]]/Table2[[#This Row],[Close Price]])-1</f>
        <v>6.8661648613915771E-2</v>
      </c>
      <c r="AI63">
        <v>25.0229484119698</v>
      </c>
      <c r="AJ63">
        <v>114.448818897637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-0.04</v>
      </c>
      <c r="AM63" t="s">
        <v>3143</v>
      </c>
      <c r="AN63">
        <v>-3.56</v>
      </c>
      <c r="AO63" t="s">
        <v>3143</v>
      </c>
      <c r="AP63">
        <v>0.19571011164857199</v>
      </c>
      <c r="AQ63">
        <f>(Table2[[#This Row],[Sharpe Ratio]]-AVERAGE(Table2[Sharpe Ratio]))/_xlfn.STDEV.P(Table2[Sharpe Ratio])</f>
        <v>1.6409960247551396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96</v>
      </c>
      <c r="AT63">
        <f>_xlfn.RANK.AVG(Table2[[#This Row],[6M Return vs Nifty Z-Score]],Table2[6M Return vs Nifty Z-Score])</f>
        <v>253</v>
      </c>
      <c r="AU63">
        <f>_xlfn.RANK.AVG(Table2[[#This Row],[Sharpe Ratio Z-Score]],Table2[Sharpe Ratio Z-Score])</f>
        <v>29</v>
      </c>
      <c r="AV63">
        <f>(Table2[[#This Row],[Rank 1Y]]+Table2[[#This Row],[Rank 6M]]+Table2[[#This Row],[Rank Sharpe]])/3</f>
        <v>126</v>
      </c>
    </row>
    <row r="64" spans="1:48" x14ac:dyDescent="0.3">
      <c r="A64" t="s">
        <v>1669</v>
      </c>
      <c r="B64" t="s">
        <v>1670</v>
      </c>
      <c r="C64" t="s">
        <v>3099</v>
      </c>
      <c r="D64" t="s">
        <v>125</v>
      </c>
      <c r="E64">
        <v>4981.7532600000004</v>
      </c>
      <c r="F64">
        <v>536.85</v>
      </c>
      <c r="G64">
        <v>121.74254894177</v>
      </c>
      <c r="H64">
        <f>(Table2[[#This Row],[1Y Return vs Nifty]]-AVERAGE(Table2[1Y Return vs Nifty]))/_xlfn.STDEV.P(Table2[1Y Return vs Nifty])</f>
        <v>1.7813128751554728</v>
      </c>
      <c r="I64">
        <v>-3.6511566714805703E-2</v>
      </c>
      <c r="J64">
        <f>(Table2[[#This Row],[1M Return vs Nifty]]-AVERAGE(Table2[1M Return vs Nifty]))/_xlfn.STDEV.P(Table2[1M Return vs Nifty])</f>
        <v>7.9902818221963851E-2</v>
      </c>
      <c r="K64">
        <v>53.839266723960797</v>
      </c>
      <c r="L64">
        <f>(Table2[[#This Row],[6M Return vs Nifty]]-AVERAGE(Table2[6M Return vs Nifty]))/_xlfn.STDEV.P(Table2[6M Return vs Nifty])</f>
        <v>1.9087594248937245</v>
      </c>
      <c r="M64">
        <v>-5.7473660828547404</v>
      </c>
      <c r="N64">
        <f>(Table2[[#This Row],[1W Return vs Nifty]]-AVERAGE(Table2[1W Return vs Nifty]))/_xlfn.STDEV.P(Table2[1W Return vs Nifty])</f>
        <v>-0.86080019845000122</v>
      </c>
      <c r="O64">
        <v>603.59</v>
      </c>
      <c r="P64">
        <v>589.27853352465195</v>
      </c>
      <c r="Q64">
        <v>475.935985796745</v>
      </c>
      <c r="R64">
        <v>21.376724400791101</v>
      </c>
      <c r="S64" s="1">
        <f>(Table2[[#This Row],[Close Price]]-Table2[[#This Row],[20D EMA]])/Table2[[#This Row],[20D EMA]]</f>
        <v>-0.11057174572143343</v>
      </c>
      <c r="T64" s="1">
        <f>(Table2[[#This Row],[Close Price]]-Table2[[#This Row],[50D EMA]])/Table2[[#This Row],[50D EMA]]</f>
        <v>-8.8970716803582026E-2</v>
      </c>
      <c r="U64" s="1">
        <f>(Table2[[#This Row],[Close Price]]-Table2[[#This Row],[200D EMA]])/Table2[[#This Row],[200D EMA]]</f>
        <v>0.12798783034084166</v>
      </c>
      <c r="V64">
        <v>1.1193834631581201</v>
      </c>
      <c r="W64">
        <v>536.85</v>
      </c>
      <c r="X64">
        <v>548.1</v>
      </c>
      <c r="Y64">
        <v>536.85</v>
      </c>
      <c r="Z64">
        <v>659</v>
      </c>
      <c r="AA64">
        <v>536.85</v>
      </c>
      <c r="AB64">
        <v>659</v>
      </c>
      <c r="AC64" s="1">
        <f>(Table2[[#This Row],[Close Price]]/Table2[[#This Row],[Day Low]])-1</f>
        <v>0</v>
      </c>
      <c r="AD64" s="1">
        <f>(Table2[[#This Row],[Day High]]/Table2[[#This Row],[Close Price]])-1</f>
        <v>2.0955574182732528E-2</v>
      </c>
      <c r="AE64" s="1">
        <f>(Table2[[#This Row],[Close Price]]/Table2[[#This Row],[Current Week Low]])-1</f>
        <v>0</v>
      </c>
      <c r="AF64" s="1">
        <f>(Table2[[#This Row],[Current Week High]]/Table2[[#This Row],[Close Price]])-1</f>
        <v>0.22753096768184777</v>
      </c>
      <c r="AG64" s="1">
        <f>(Table2[[#This Row],[Close Price]]/Table2[[#This Row],[Current Month Low]])-1</f>
        <v>0</v>
      </c>
      <c r="AH64" s="1">
        <f>(Table2[[#This Row],[Current Month High]]/Table2[[#This Row],[Close Price]])-1</f>
        <v>0.22753096768184777</v>
      </c>
      <c r="AI64">
        <v>35.484772282760503</v>
      </c>
      <c r="AJ64">
        <v>156.49784997610999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0.04</v>
      </c>
      <c r="AM64" t="s">
        <v>3142</v>
      </c>
      <c r="AN64">
        <v>-14.22</v>
      </c>
      <c r="AO64" t="s">
        <v>3143</v>
      </c>
      <c r="AP64">
        <v>6.7737953202391996E-2</v>
      </c>
      <c r="AQ64">
        <f>(Table2[[#This Row],[Sharpe Ratio]]-AVERAGE(Table2[Sharpe Ratio]))/_xlfn.STDEV.P(Table2[Sharpe Ratio])</f>
        <v>0.13007803960571515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3.0392529594268751</v>
      </c>
      <c r="AS64">
        <f>_xlfn.RANK.AVG(Table2[[#This Row],[1Y Return vs Nifty Z-Score]],Table2[1Y Return vs Nifty Z-Score])</f>
        <v>43</v>
      </c>
      <c r="AT64">
        <f>_xlfn.RANK.AVG(Table2[[#This Row],[6M Return vs Nifty Z-Score]],Table2[6M Return vs Nifty Z-Score])</f>
        <v>34</v>
      </c>
      <c r="AU64">
        <f>_xlfn.RANK.AVG(Table2[[#This Row],[Sharpe Ratio Z-Score]],Table2[Sharpe Ratio Z-Score])</f>
        <v>303</v>
      </c>
      <c r="AV64">
        <f>(Table2[[#This Row],[Rank 1Y]]+Table2[[#This Row],[Rank 6M]]+Table2[[#This Row],[Rank Sharpe]])/3</f>
        <v>126.66666666666667</v>
      </c>
    </row>
    <row r="65" spans="1:48" x14ac:dyDescent="0.3">
      <c r="A65" t="s">
        <v>1659</v>
      </c>
      <c r="B65" t="s">
        <v>1660</v>
      </c>
      <c r="C65" t="s">
        <v>3098</v>
      </c>
      <c r="D65" t="s">
        <v>1030</v>
      </c>
      <c r="E65">
        <v>5069.8671285500004</v>
      </c>
      <c r="F65">
        <v>590.5</v>
      </c>
      <c r="G65">
        <v>84.250328180883699</v>
      </c>
      <c r="H65">
        <f>(Table2[[#This Row],[1Y Return vs Nifty]]-AVERAGE(Table2[1Y Return vs Nifty]))/_xlfn.STDEV.P(Table2[1Y Return vs Nifty])</f>
        <v>1.1201054057648612</v>
      </c>
      <c r="I65">
        <v>-8.8661495222403008</v>
      </c>
      <c r="J65">
        <f>(Table2[[#This Row],[1M Return vs Nifty]]-AVERAGE(Table2[1M Return vs Nifty]))/_xlfn.STDEV.P(Table2[1M Return vs Nifty])</f>
        <v>-0.95049365659317675</v>
      </c>
      <c r="K65">
        <v>104.893479294515</v>
      </c>
      <c r="L65">
        <f>(Table2[[#This Row],[6M Return vs Nifty]]-AVERAGE(Table2[6M Return vs Nifty]))/_xlfn.STDEV.P(Table2[6M Return vs Nifty])</f>
        <v>3.7747671332809047</v>
      </c>
      <c r="M65">
        <v>-11.100040476215799</v>
      </c>
      <c r="N65">
        <f>(Table2[[#This Row],[1W Return vs Nifty]]-AVERAGE(Table2[1W Return vs Nifty]))/_xlfn.STDEV.P(Table2[1W Return vs Nifty])</f>
        <v>-2.0284805861117436</v>
      </c>
      <c r="O65">
        <v>679.26</v>
      </c>
      <c r="P65">
        <v>638.47499269511502</v>
      </c>
      <c r="Q65">
        <v>455.77537807147399</v>
      </c>
      <c r="R65">
        <v>24.388808453664801</v>
      </c>
      <c r="S65" s="1">
        <f>(Table2[[#This Row],[Close Price]]-Table2[[#This Row],[20D EMA]])/Table2[[#This Row],[20D EMA]]</f>
        <v>-0.13067161322615786</v>
      </c>
      <c r="T65" s="1">
        <f>(Table2[[#This Row],[Close Price]]-Table2[[#This Row],[50D EMA]])/Table2[[#This Row],[50D EMA]]</f>
        <v>-7.5139971406873993E-2</v>
      </c>
      <c r="U65" s="1">
        <f>(Table2[[#This Row],[Close Price]]-Table2[[#This Row],[200D EMA]])/Table2[[#This Row],[200D EMA]]</f>
        <v>0.29559433969115967</v>
      </c>
      <c r="V65">
        <v>0.15569388415629901</v>
      </c>
      <c r="W65">
        <v>582.6</v>
      </c>
      <c r="X65">
        <v>625</v>
      </c>
      <c r="Y65">
        <v>582.6</v>
      </c>
      <c r="Z65">
        <v>728.8</v>
      </c>
      <c r="AA65">
        <v>582.6</v>
      </c>
      <c r="AB65">
        <v>825.05</v>
      </c>
      <c r="AC65" s="1">
        <f>(Table2[[#This Row],[Close Price]]/Table2[[#This Row],[Day Low]])-1</f>
        <v>1.3559903879162283E-2</v>
      </c>
      <c r="AD65" s="1">
        <f>(Table2[[#This Row],[Day High]]/Table2[[#This Row],[Close Price]])-1</f>
        <v>5.8425063505503916E-2</v>
      </c>
      <c r="AE65" s="1">
        <f>(Table2[[#This Row],[Close Price]]/Table2[[#This Row],[Current Week Low]])-1</f>
        <v>1.3559903879162283E-2</v>
      </c>
      <c r="AF65" s="1">
        <f>(Table2[[#This Row],[Current Week High]]/Table2[[#This Row],[Close Price]])-1</f>
        <v>0.23420829805249777</v>
      </c>
      <c r="AG65" s="1">
        <f>(Table2[[#This Row],[Close Price]]/Table2[[#This Row],[Current Month Low]])-1</f>
        <v>1.3559903879162283E-2</v>
      </c>
      <c r="AH65" s="1">
        <f>(Table2[[#This Row],[Current Month High]]/Table2[[#This Row],[Close Price]])-1</f>
        <v>0.39720575783234535</v>
      </c>
      <c r="AI65">
        <v>47.976291278577399</v>
      </c>
      <c r="AJ65">
        <v>173.63299351251101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0.17</v>
      </c>
      <c r="AM65" t="s">
        <v>3142</v>
      </c>
      <c r="AN65">
        <v>-16.510000000000002</v>
      </c>
      <c r="AO65" t="s">
        <v>3143</v>
      </c>
      <c r="AP65">
        <v>7.1280264850372005E-2</v>
      </c>
      <c r="AQ65">
        <f>(Table2[[#This Row],[Sharpe Ratio]]-AVERAGE(Table2[Sharpe Ratio]))/_xlfn.STDEV.P(Table2[Sharpe Ratio])</f>
        <v>0.17190074888031248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2.0877990452211583</v>
      </c>
      <c r="AS65">
        <f>_xlfn.RANK.AVG(Table2[[#This Row],[1Y Return vs Nifty Z-Score]],Table2[1Y Return vs Nifty Z-Score])</f>
        <v>87</v>
      </c>
      <c r="AT65">
        <f>_xlfn.RANK.AVG(Table2[[#This Row],[6M Return vs Nifty Z-Score]],Table2[6M Return vs Nifty Z-Score])</f>
        <v>3</v>
      </c>
      <c r="AU65">
        <f>_xlfn.RANK.AVG(Table2[[#This Row],[Sharpe Ratio Z-Score]],Table2[Sharpe Ratio Z-Score])</f>
        <v>293</v>
      </c>
      <c r="AV65">
        <f>(Table2[[#This Row],[Rank 1Y]]+Table2[[#This Row],[Rank 6M]]+Table2[[#This Row],[Rank Sharpe]])/3</f>
        <v>127.66666666666667</v>
      </c>
    </row>
    <row r="66" spans="1:48" x14ac:dyDescent="0.3">
      <c r="A66" t="s">
        <v>877</v>
      </c>
      <c r="B66" t="s">
        <v>878</v>
      </c>
      <c r="C66" t="s">
        <v>3101</v>
      </c>
      <c r="D66" t="s">
        <v>51</v>
      </c>
      <c r="E66">
        <v>16763.917813715001</v>
      </c>
      <c r="F66">
        <v>1058.3499999999999</v>
      </c>
      <c r="G66">
        <v>193.38543102396599</v>
      </c>
      <c r="H66">
        <f>(Table2[[#This Row],[1Y Return vs Nifty]]-AVERAGE(Table2[1Y Return vs Nifty]))/_xlfn.STDEV.P(Table2[1Y Return vs Nifty])</f>
        <v>3.0447965472360106</v>
      </c>
      <c r="I66">
        <v>7.8286511556216298E-2</v>
      </c>
      <c r="J66">
        <f>(Table2[[#This Row],[1M Return vs Nifty]]-AVERAGE(Table2[1M Return vs Nifty]))/_xlfn.STDEV.P(Table2[1M Return vs Nifty])</f>
        <v>9.3299464354208772E-2</v>
      </c>
      <c r="K66">
        <v>49.009634476054003</v>
      </c>
      <c r="L66">
        <f>(Table2[[#This Row],[6M Return vs Nifty]]-AVERAGE(Table2[6M Return vs Nifty]))/_xlfn.STDEV.P(Table2[6M Return vs Nifty])</f>
        <v>1.7322386139848285</v>
      </c>
      <c r="M66">
        <v>-2.4157685276637402</v>
      </c>
      <c r="N66">
        <f>(Table2[[#This Row],[1W Return vs Nifty]]-AVERAGE(Table2[1W Return vs Nifty]))/_xlfn.STDEV.P(Table2[1W Return vs Nifty])</f>
        <v>-0.13401563453118331</v>
      </c>
      <c r="O66">
        <v>1139.51</v>
      </c>
      <c r="P66">
        <v>1070.9942084162701</v>
      </c>
      <c r="Q66">
        <v>814.25349692720499</v>
      </c>
      <c r="R66">
        <v>28.726358500184599</v>
      </c>
      <c r="S66" s="1">
        <f>(Table2[[#This Row],[Close Price]]-Table2[[#This Row],[20D EMA]])/Table2[[#This Row],[20D EMA]]</f>
        <v>-7.1223596107098733E-2</v>
      </c>
      <c r="T66" s="1">
        <f>(Table2[[#This Row],[Close Price]]-Table2[[#This Row],[50D EMA]])/Table2[[#This Row],[50D EMA]]</f>
        <v>-1.1806047424820151E-2</v>
      </c>
      <c r="U66" s="1">
        <f>(Table2[[#This Row],[Close Price]]-Table2[[#This Row],[200D EMA]])/Table2[[#This Row],[200D EMA]]</f>
        <v>0.29977949618141753</v>
      </c>
      <c r="V66">
        <v>0.27879076179644102</v>
      </c>
      <c r="W66">
        <v>1041.3</v>
      </c>
      <c r="X66">
        <v>1131.3499999999999</v>
      </c>
      <c r="Y66">
        <v>1041.3</v>
      </c>
      <c r="Z66">
        <v>1199</v>
      </c>
      <c r="AA66">
        <v>1041.3</v>
      </c>
      <c r="AB66">
        <v>1232</v>
      </c>
      <c r="AC66" s="1">
        <f>(Table2[[#This Row],[Close Price]]/Table2[[#This Row],[Day Low]])-1</f>
        <v>1.6373763564774713E-2</v>
      </c>
      <c r="AD66" s="1">
        <f>(Table2[[#This Row],[Day High]]/Table2[[#This Row],[Close Price]])-1</f>
        <v>6.8975291727689347E-2</v>
      </c>
      <c r="AE66" s="1">
        <f>(Table2[[#This Row],[Close Price]]/Table2[[#This Row],[Current Week Low]])-1</f>
        <v>1.6373763564774713E-2</v>
      </c>
      <c r="AF66" s="1">
        <f>(Table2[[#This Row],[Current Week High]]/Table2[[#This Row],[Close Price]])-1</f>
        <v>0.13289554495204814</v>
      </c>
      <c r="AG66" s="1">
        <f>(Table2[[#This Row],[Close Price]]/Table2[[#This Row],[Current Month Low]])-1</f>
        <v>1.6373763564774713E-2</v>
      </c>
      <c r="AH66" s="1">
        <f>(Table2[[#This Row],[Current Month High]]/Table2[[#This Row],[Close Price]])-1</f>
        <v>0.16407615628100358</v>
      </c>
      <c r="AI66">
        <v>17.839089148202401</v>
      </c>
      <c r="AJ66">
        <v>232.03137254901901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0.22</v>
      </c>
      <c r="AM66" t="s">
        <v>3142</v>
      </c>
      <c r="AN66">
        <v>-9.0500000000000007</v>
      </c>
      <c r="AO66" t="s">
        <v>3143</v>
      </c>
      <c r="AP66">
        <v>5.9113914726565998E-2</v>
      </c>
      <c r="AQ66">
        <f>(Table2[[#This Row],[Sharpe Ratio]]-AVERAGE(Table2[Sharpe Ratio]))/_xlfn.STDEV.P(Table2[Sharpe Ratio])</f>
        <v>2.8257338947406566E-2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4.7645763299912716</v>
      </c>
      <c r="AS66">
        <f>_xlfn.RANK.AVG(Table2[[#This Row],[1Y Return vs Nifty Z-Score]],Table2[1Y Return vs Nifty Z-Score])</f>
        <v>10</v>
      </c>
      <c r="AT66">
        <f>_xlfn.RANK.AVG(Table2[[#This Row],[6M Return vs Nifty Z-Score]],Table2[6M Return vs Nifty Z-Score])</f>
        <v>43</v>
      </c>
      <c r="AU66">
        <f>_xlfn.RANK.AVG(Table2[[#This Row],[Sharpe Ratio Z-Score]],Table2[Sharpe Ratio Z-Score])</f>
        <v>335</v>
      </c>
      <c r="AV66">
        <f>(Table2[[#This Row],[Rank 1Y]]+Table2[[#This Row],[Rank 6M]]+Table2[[#This Row],[Rank Sharpe]])/3</f>
        <v>129.33333333333334</v>
      </c>
    </row>
    <row r="67" spans="1:48" x14ac:dyDescent="0.3">
      <c r="A67" t="s">
        <v>253</v>
      </c>
      <c r="B67" t="s">
        <v>254</v>
      </c>
      <c r="C67" t="s">
        <v>3101</v>
      </c>
      <c r="D67" t="s">
        <v>51</v>
      </c>
      <c r="E67">
        <v>98387.558612069901</v>
      </c>
      <c r="F67">
        <v>2156.6999999999998</v>
      </c>
      <c r="G67">
        <v>62.117778278096203</v>
      </c>
      <c r="H67">
        <f>(Table2[[#This Row],[1Y Return vs Nifty]]-AVERAGE(Table2[1Y Return vs Nifty]))/_xlfn.STDEV.P(Table2[1Y Return vs Nifty])</f>
        <v>0.72977890561657799</v>
      </c>
      <c r="I67">
        <v>3.16179474997065</v>
      </c>
      <c r="J67">
        <f>(Table2[[#This Row],[1M Return vs Nifty]]-AVERAGE(Table2[1M Return vs Nifty]))/_xlfn.STDEV.P(Table2[1M Return vs Nifty])</f>
        <v>0.45313709698753729</v>
      </c>
      <c r="K67">
        <v>28.131939128350599</v>
      </c>
      <c r="L67">
        <f>(Table2[[#This Row],[6M Return vs Nifty]]-AVERAGE(Table2[6M Return vs Nifty]))/_xlfn.STDEV.P(Table2[6M Return vs Nifty])</f>
        <v>0.96916856568399679</v>
      </c>
      <c r="M67">
        <v>0.57612351468017997</v>
      </c>
      <c r="N67">
        <f>(Table2[[#This Row],[1W Return vs Nifty]]-AVERAGE(Table2[1W Return vs Nifty]))/_xlfn.STDEV.P(Table2[1W Return vs Nifty])</f>
        <v>0.51866252279879044</v>
      </c>
      <c r="O67">
        <v>2174.54</v>
      </c>
      <c r="P67">
        <v>2139.4592680473202</v>
      </c>
      <c r="Q67">
        <v>1803.5964778310699</v>
      </c>
      <c r="R67">
        <v>47.841628722886298</v>
      </c>
      <c r="S67" s="1">
        <f>(Table2[[#This Row],[Close Price]]-Table2[[#This Row],[20D EMA]])/Table2[[#This Row],[20D EMA]]</f>
        <v>-8.2040339566069823E-3</v>
      </c>
      <c r="T67" s="1">
        <f>(Table2[[#This Row],[Close Price]]-Table2[[#This Row],[50D EMA]])/Table2[[#This Row],[50D EMA]]</f>
        <v>8.0584529979929147E-3</v>
      </c>
      <c r="U67" s="1">
        <f>(Table2[[#This Row],[Close Price]]-Table2[[#This Row],[200D EMA]])/Table2[[#This Row],[200D EMA]]</f>
        <v>0.19577745161354357</v>
      </c>
      <c r="V67">
        <v>0.59331644366899805</v>
      </c>
      <c r="W67">
        <v>2115</v>
      </c>
      <c r="X67">
        <v>2162.0500000000002</v>
      </c>
      <c r="Y67">
        <v>2062.1999999999998</v>
      </c>
      <c r="Z67">
        <v>2206.9499999999998</v>
      </c>
      <c r="AA67">
        <v>2062.1999999999998</v>
      </c>
      <c r="AB67">
        <v>2304.9</v>
      </c>
      <c r="AC67" s="1">
        <f>(Table2[[#This Row],[Close Price]]/Table2[[#This Row],[Day Low]])-1</f>
        <v>1.9716312056737406E-2</v>
      </c>
      <c r="AD67" s="1">
        <f>(Table2[[#This Row],[Day High]]/Table2[[#This Row],[Close Price]])-1</f>
        <v>2.4806417211482579E-3</v>
      </c>
      <c r="AE67" s="1">
        <f>(Table2[[#This Row],[Close Price]]/Table2[[#This Row],[Current Week Low]])-1</f>
        <v>4.5824847250509171E-2</v>
      </c>
      <c r="AF67" s="1">
        <f>(Table2[[#This Row],[Current Week High]]/Table2[[#This Row],[Close Price]])-1</f>
        <v>2.3299485324801861E-2</v>
      </c>
      <c r="AG67" s="1">
        <f>(Table2[[#This Row],[Close Price]]/Table2[[#This Row],[Current Month Low]])-1</f>
        <v>4.5824847250509171E-2</v>
      </c>
      <c r="AH67" s="1">
        <f>(Table2[[#This Row],[Current Month High]]/Table2[[#This Row],[Close Price]])-1</f>
        <v>6.8716094032549968E-2</v>
      </c>
      <c r="AI67">
        <v>7.2008160615755603</v>
      </c>
      <c r="AJ67">
        <v>92.048085485307197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0.06</v>
      </c>
      <c r="AM67" t="s">
        <v>3142</v>
      </c>
      <c r="AN67">
        <v>-5.66</v>
      </c>
      <c r="AO67" t="s">
        <v>3143</v>
      </c>
      <c r="AP67">
        <v>0.114775162641073</v>
      </c>
      <c r="AQ67">
        <f>(Table2[[#This Row],[Sharpe Ratio]]-AVERAGE(Table2[Sharpe Ratio]))/_xlfn.STDEV.P(Table2[Sharpe Ratio])</f>
        <v>0.68542825464512425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3.3561753457320269</v>
      </c>
      <c r="AS67">
        <f>_xlfn.RANK.AVG(Table2[[#This Row],[1Y Return vs Nifty Z-Score]],Table2[1Y Return vs Nifty Z-Score])</f>
        <v>130</v>
      </c>
      <c r="AT67">
        <f>_xlfn.RANK.AVG(Table2[[#This Row],[6M Return vs Nifty Z-Score]],Table2[6M Return vs Nifty Z-Score])</f>
        <v>97</v>
      </c>
      <c r="AU67">
        <f>_xlfn.RANK.AVG(Table2[[#This Row],[Sharpe Ratio Z-Score]],Table2[Sharpe Ratio Z-Score])</f>
        <v>170</v>
      </c>
      <c r="AV67">
        <f>(Table2[[#This Row],[Rank 1Y]]+Table2[[#This Row],[Rank 6M]]+Table2[[#This Row],[Rank Sharpe]])/3</f>
        <v>132.33333333333334</v>
      </c>
    </row>
    <row r="68" spans="1:48" x14ac:dyDescent="0.3">
      <c r="A68" t="s">
        <v>248</v>
      </c>
      <c r="B68" t="s">
        <v>249</v>
      </c>
      <c r="C68" t="s">
        <v>3109</v>
      </c>
      <c r="D68" t="s">
        <v>250</v>
      </c>
      <c r="E68">
        <v>98394.752691375004</v>
      </c>
      <c r="F68">
        <v>691.25</v>
      </c>
      <c r="G68">
        <v>50.993938085081297</v>
      </c>
      <c r="H68">
        <f>(Table2[[#This Row],[1Y Return vs Nifty]]-AVERAGE(Table2[1Y Return vs Nifty]))/_xlfn.STDEV.P(Table2[1Y Return vs Nifty])</f>
        <v>0.53360044313397614</v>
      </c>
      <c r="I68">
        <v>0.49459654397436997</v>
      </c>
      <c r="J68">
        <f>(Table2[[#This Row],[1M Return vs Nifty]]-AVERAGE(Table2[1M Return vs Nifty]))/_xlfn.STDEV.P(Table2[1M Return vs Nifty])</f>
        <v>0.14188179490892885</v>
      </c>
      <c r="K68">
        <v>12.613562988561201</v>
      </c>
      <c r="L68">
        <f>(Table2[[#This Row],[6M Return vs Nifty]]-AVERAGE(Table2[6M Return vs Nifty]))/_xlfn.STDEV.P(Table2[6M Return vs Nifty])</f>
        <v>0.40197914015948966</v>
      </c>
      <c r="M68">
        <v>2.4250298072364802E-2</v>
      </c>
      <c r="N68">
        <f>(Table2[[#This Row],[1W Return vs Nifty]]-AVERAGE(Table2[1W Return vs Nifty]))/_xlfn.STDEV.P(Table2[1W Return vs Nifty])</f>
        <v>0.39827195088057094</v>
      </c>
      <c r="O68">
        <v>683.42</v>
      </c>
      <c r="P68">
        <v>672.48947304332705</v>
      </c>
      <c r="Q68">
        <v>596.38420182975199</v>
      </c>
      <c r="R68">
        <v>55.998227964365398</v>
      </c>
      <c r="S68" s="1">
        <f>(Table2[[#This Row],[Close Price]]-Table2[[#This Row],[20D EMA]])/Table2[[#This Row],[20D EMA]]</f>
        <v>1.1457083491849875E-2</v>
      </c>
      <c r="T68" s="1">
        <f>(Table2[[#This Row],[Close Price]]-Table2[[#This Row],[50D EMA]])/Table2[[#This Row],[50D EMA]]</f>
        <v>2.7897131046189991E-2</v>
      </c>
      <c r="U68" s="1">
        <f>(Table2[[#This Row],[Close Price]]-Table2[[#This Row],[200D EMA]])/Table2[[#This Row],[200D EMA]]</f>
        <v>0.15906826149853157</v>
      </c>
      <c r="V68">
        <v>0.90184484928654196</v>
      </c>
      <c r="W68">
        <v>656.45</v>
      </c>
      <c r="X68">
        <v>695.35</v>
      </c>
      <c r="Y68">
        <v>649</v>
      </c>
      <c r="Z68">
        <v>714.5</v>
      </c>
      <c r="AA68">
        <v>645.9</v>
      </c>
      <c r="AB68">
        <v>715.4</v>
      </c>
      <c r="AC68" s="1">
        <f>(Table2[[#This Row],[Close Price]]/Table2[[#This Row],[Day Low]])-1</f>
        <v>5.3012415263919532E-2</v>
      </c>
      <c r="AD68" s="1">
        <f>(Table2[[#This Row],[Day High]]/Table2[[#This Row],[Close Price]])-1</f>
        <v>5.9312839059675326E-3</v>
      </c>
      <c r="AE68" s="1">
        <f>(Table2[[#This Row],[Close Price]]/Table2[[#This Row],[Current Week Low]])-1</f>
        <v>6.510015408320502E-2</v>
      </c>
      <c r="AF68" s="1">
        <f>(Table2[[#This Row],[Current Week High]]/Table2[[#This Row],[Close Price]])-1</f>
        <v>3.3634719710669003E-2</v>
      </c>
      <c r="AG68" s="1">
        <f>(Table2[[#This Row],[Close Price]]/Table2[[#This Row],[Current Month Low]])-1</f>
        <v>7.0212107137327839E-2</v>
      </c>
      <c r="AH68" s="1">
        <f>(Table2[[#This Row],[Current Month High]]/Table2[[#This Row],[Close Price]])-1</f>
        <v>3.4936708860759502E-2</v>
      </c>
      <c r="AI68">
        <v>4.2242314647377999</v>
      </c>
      <c r="AJ68">
        <v>86.019913885898802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0.08</v>
      </c>
      <c r="AM68" t="s">
        <v>3142</v>
      </c>
      <c r="AN68">
        <v>-0.35</v>
      </c>
      <c r="AO68" t="s">
        <v>3143</v>
      </c>
      <c r="AP68">
        <v>0.19385853809933601</v>
      </c>
      <c r="AQ68">
        <f>(Table2[[#This Row],[Sharpe Ratio]]-AVERAGE(Table2[Sharpe Ratio]))/_xlfn.STDEV.P(Table2[Sharpe Ratio])</f>
        <v>1.6191352090094697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3.0948685380924355</v>
      </c>
      <c r="AS68">
        <f>_xlfn.RANK.AVG(Table2[[#This Row],[1Y Return vs Nifty Z-Score]],Table2[1Y Return vs Nifty Z-Score])</f>
        <v>165</v>
      </c>
      <c r="AT68">
        <f>_xlfn.RANK.AVG(Table2[[#This Row],[6M Return vs Nifty Z-Score]],Table2[6M Return vs Nifty Z-Score])</f>
        <v>206</v>
      </c>
      <c r="AU68">
        <f>_xlfn.RANK.AVG(Table2[[#This Row],[Sharpe Ratio Z-Score]],Table2[Sharpe Ratio Z-Score])</f>
        <v>31</v>
      </c>
      <c r="AV68">
        <f>(Table2[[#This Row],[Rank 1Y]]+Table2[[#This Row],[Rank 6M]]+Table2[[#This Row],[Rank Sharpe]])/3</f>
        <v>134</v>
      </c>
    </row>
    <row r="69" spans="1:48" x14ac:dyDescent="0.3">
      <c r="A69" t="s">
        <v>268</v>
      </c>
      <c r="B69" t="s">
        <v>269</v>
      </c>
      <c r="C69" t="s">
        <v>3111</v>
      </c>
      <c r="D69" t="s">
        <v>270</v>
      </c>
      <c r="E69">
        <v>94696.485206675003</v>
      </c>
      <c r="F69">
        <v>10464.85</v>
      </c>
      <c r="G69">
        <v>78.829303854108204</v>
      </c>
      <c r="H69">
        <f>(Table2[[#This Row],[1Y Return vs Nifty]]-AVERAGE(Table2[1Y Return vs Nifty]))/_xlfn.STDEV.P(Table2[1Y Return vs Nifty])</f>
        <v>1.0245009922660584</v>
      </c>
      <c r="I69">
        <v>-2.62989535054587</v>
      </c>
      <c r="J69">
        <f>(Table2[[#This Row],[1M Return vs Nifty]]-AVERAGE(Table2[1M Return vs Nifty]))/_xlfn.STDEV.P(Table2[1M Return vs Nifty])</f>
        <v>-0.22273852700216693</v>
      </c>
      <c r="K69">
        <v>11.7618863199072</v>
      </c>
      <c r="L69">
        <f>(Table2[[#This Row],[6M Return vs Nifty]]-AVERAGE(Table2[6M Return vs Nifty]))/_xlfn.STDEV.P(Table2[6M Return vs Nifty])</f>
        <v>0.37085075429778158</v>
      </c>
      <c r="M69">
        <v>-4.0440145290220304</v>
      </c>
      <c r="N69">
        <f>(Table2[[#This Row],[1W Return vs Nifty]]-AVERAGE(Table2[1W Return vs Nifty]))/_xlfn.STDEV.P(Table2[1W Return vs Nifty])</f>
        <v>-0.48921581716005441</v>
      </c>
      <c r="O69">
        <v>11048.17</v>
      </c>
      <c r="P69">
        <v>10969.2211018039</v>
      </c>
      <c r="Q69">
        <v>9453.0473213677597</v>
      </c>
      <c r="R69">
        <v>29.350816598826999</v>
      </c>
      <c r="S69" s="1">
        <f>(Table2[[#This Row],[Close Price]]-Table2[[#This Row],[20D EMA]])/Table2[[#This Row],[20D EMA]]</f>
        <v>-5.2797884174483167E-2</v>
      </c>
      <c r="T69" s="1">
        <f>(Table2[[#This Row],[Close Price]]-Table2[[#This Row],[50D EMA]])/Table2[[#This Row],[50D EMA]]</f>
        <v>-4.5980575751267794E-2</v>
      </c>
      <c r="U69" s="1">
        <f>(Table2[[#This Row],[Close Price]]-Table2[[#This Row],[200D EMA]])/Table2[[#This Row],[200D EMA]]</f>
        <v>0.10703455131819262</v>
      </c>
      <c r="V69">
        <v>0.72881539583738397</v>
      </c>
      <c r="W69">
        <v>10185.299999999999</v>
      </c>
      <c r="X69">
        <v>10525</v>
      </c>
      <c r="Y69">
        <v>10185.299999999999</v>
      </c>
      <c r="Z69">
        <v>11624.8</v>
      </c>
      <c r="AA69">
        <v>10185.299999999999</v>
      </c>
      <c r="AB69">
        <v>11680</v>
      </c>
      <c r="AC69" s="1">
        <f>(Table2[[#This Row],[Close Price]]/Table2[[#This Row],[Day Low]])-1</f>
        <v>2.7446417876743956E-2</v>
      </c>
      <c r="AD69" s="1">
        <f>(Table2[[#This Row],[Day High]]/Table2[[#This Row],[Close Price]])-1</f>
        <v>5.747812916573114E-3</v>
      </c>
      <c r="AE69" s="1">
        <f>(Table2[[#This Row],[Close Price]]/Table2[[#This Row],[Current Week Low]])-1</f>
        <v>2.7446417876743956E-2</v>
      </c>
      <c r="AF69" s="1">
        <f>(Table2[[#This Row],[Current Week High]]/Table2[[#This Row],[Close Price]])-1</f>
        <v>0.11084248699216892</v>
      </c>
      <c r="AG69" s="1">
        <f>(Table2[[#This Row],[Close Price]]/Table2[[#This Row],[Current Month Low]])-1</f>
        <v>2.7446417876743956E-2</v>
      </c>
      <c r="AH69" s="1">
        <f>(Table2[[#This Row],[Current Month High]]/Table2[[#This Row],[Close Price]])-1</f>
        <v>0.11611728787321351</v>
      </c>
      <c r="AI69">
        <v>27.0730110799485</v>
      </c>
      <c r="AJ69">
        <v>109.470860814476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3142</v>
      </c>
      <c r="AN69">
        <v>-6.88</v>
      </c>
      <c r="AO69" t="s">
        <v>3143</v>
      </c>
      <c r="AP69">
        <v>0.16050308854739601</v>
      </c>
      <c r="AQ69">
        <f>(Table2[[#This Row],[Sharpe Ratio]]-AVERAGE(Table2[Sharpe Ratio]))/_xlfn.STDEV.P(Table2[Sharpe Ratio])</f>
        <v>1.225320263300278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1.9087176657018965</v>
      </c>
      <c r="AS69">
        <f>_xlfn.RANK.AVG(Table2[[#This Row],[1Y Return vs Nifty Z-Score]],Table2[1Y Return vs Nifty Z-Score])</f>
        <v>101</v>
      </c>
      <c r="AT69">
        <f>_xlfn.RANK.AVG(Table2[[#This Row],[6M Return vs Nifty Z-Score]],Table2[6M Return vs Nifty Z-Score])</f>
        <v>216</v>
      </c>
      <c r="AU69">
        <f>_xlfn.RANK.AVG(Table2[[#This Row],[Sharpe Ratio Z-Score]],Table2[Sharpe Ratio Z-Score])</f>
        <v>88</v>
      </c>
      <c r="AV69">
        <f>(Table2[[#This Row],[Rank 1Y]]+Table2[[#This Row],[Rank 6M]]+Table2[[#This Row],[Rank Sharpe]])/3</f>
        <v>135</v>
      </c>
    </row>
    <row r="70" spans="1:48" x14ac:dyDescent="0.3">
      <c r="A70" t="s">
        <v>559</v>
      </c>
      <c r="B70" t="s">
        <v>560</v>
      </c>
      <c r="C70" t="s">
        <v>3097</v>
      </c>
      <c r="D70" t="s">
        <v>419</v>
      </c>
      <c r="E70">
        <v>33605.593486829901</v>
      </c>
      <c r="F70">
        <v>1789.65</v>
      </c>
      <c r="G70">
        <v>36.924274716204401</v>
      </c>
      <c r="H70">
        <f>(Table2[[#This Row],[1Y Return vs Nifty]]-AVERAGE(Table2[1Y Return vs Nifty]))/_xlfn.STDEV.P(Table2[1Y Return vs Nifty])</f>
        <v>0.28546986237578903</v>
      </c>
      <c r="I70">
        <v>-1.4772156948683299</v>
      </c>
      <c r="J70">
        <f>(Table2[[#This Row],[1M Return vs Nifty]]-AVERAGE(Table2[1M Return vs Nifty]))/_xlfn.STDEV.P(Table2[1M Return vs Nifty])</f>
        <v>-8.8223719058313846E-2</v>
      </c>
      <c r="K70">
        <v>56.474938192061799</v>
      </c>
      <c r="L70">
        <f>(Table2[[#This Row],[6M Return vs Nifty]]-AVERAGE(Table2[6M Return vs Nifty]))/_xlfn.STDEV.P(Table2[6M Return vs Nifty])</f>
        <v>2.005091990388804</v>
      </c>
      <c r="M70">
        <v>-3.19505750130689</v>
      </c>
      <c r="N70">
        <f>(Table2[[#This Row],[1W Return vs Nifty]]-AVERAGE(Table2[1W Return vs Nifty]))/_xlfn.STDEV.P(Table2[1W Return vs Nifty])</f>
        <v>-0.30401671884387416</v>
      </c>
      <c r="O70">
        <v>1928.97</v>
      </c>
      <c r="P70">
        <v>1844.95434772102</v>
      </c>
      <c r="Q70">
        <v>1460.9208212936101</v>
      </c>
      <c r="R70">
        <v>21.688864809209399</v>
      </c>
      <c r="S70" s="1">
        <f>(Table2[[#This Row],[Close Price]]-Table2[[#This Row],[20D EMA]])/Table2[[#This Row],[20D EMA]]</f>
        <v>-7.2225073484813107E-2</v>
      </c>
      <c r="T70" s="1">
        <f>(Table2[[#This Row],[Close Price]]-Table2[[#This Row],[50D EMA]])/Table2[[#This Row],[50D EMA]]</f>
        <v>-2.9975997936932473E-2</v>
      </c>
      <c r="U70" s="1">
        <f>(Table2[[#This Row],[Close Price]]-Table2[[#This Row],[200D EMA]])/Table2[[#This Row],[200D EMA]]</f>
        <v>0.22501505483049267</v>
      </c>
      <c r="V70">
        <v>0.399731459384643</v>
      </c>
      <c r="W70">
        <v>1765.15</v>
      </c>
      <c r="X70">
        <v>1884.95</v>
      </c>
      <c r="Y70">
        <v>1765.15</v>
      </c>
      <c r="Z70">
        <v>2022.75</v>
      </c>
      <c r="AA70">
        <v>1765.15</v>
      </c>
      <c r="AB70">
        <v>2154.9499999999998</v>
      </c>
      <c r="AC70" s="1">
        <f>(Table2[[#This Row],[Close Price]]/Table2[[#This Row],[Day Low]])-1</f>
        <v>1.3879840240206276E-2</v>
      </c>
      <c r="AD70" s="1">
        <f>(Table2[[#This Row],[Day High]]/Table2[[#This Row],[Close Price]])-1</f>
        <v>5.3250635599139562E-2</v>
      </c>
      <c r="AE70" s="1">
        <f>(Table2[[#This Row],[Close Price]]/Table2[[#This Row],[Current Week Low]])-1</f>
        <v>1.3879840240206276E-2</v>
      </c>
      <c r="AF70" s="1">
        <f>(Table2[[#This Row],[Current Week High]]/Table2[[#This Row],[Close Price]])-1</f>
        <v>0.13024893135529281</v>
      </c>
      <c r="AG70" s="1">
        <f>(Table2[[#This Row],[Close Price]]/Table2[[#This Row],[Current Month Low]])-1</f>
        <v>1.3879840240206276E-2</v>
      </c>
      <c r="AH70" s="1">
        <f>(Table2[[#This Row],[Current Month High]]/Table2[[#This Row],[Close Price]])-1</f>
        <v>0.20411812365546322</v>
      </c>
      <c r="AI70">
        <v>20.4118123655463</v>
      </c>
      <c r="AJ70">
        <v>86.208511081052905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0.17</v>
      </c>
      <c r="AM70" t="s">
        <v>3142</v>
      </c>
      <c r="AN70">
        <v>-8.19</v>
      </c>
      <c r="AO70" t="s">
        <v>3143</v>
      </c>
      <c r="AP70">
        <v>0.11714282959705299</v>
      </c>
      <c r="AQ70">
        <f>(Table2[[#This Row],[Sharpe Ratio]]-AVERAGE(Table2[Sharpe Ratio]))/_xlfn.STDEV.P(Table2[Sharpe Ratio])</f>
        <v>0.71338238646621599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2.6117038013286211</v>
      </c>
      <c r="AS70">
        <f>_xlfn.RANK.AVG(Table2[[#This Row],[1Y Return vs Nifty Z-Score]],Table2[1Y Return vs Nifty Z-Score])</f>
        <v>222</v>
      </c>
      <c r="AT70">
        <f>_xlfn.RANK.AVG(Table2[[#This Row],[6M Return vs Nifty Z-Score]],Table2[6M Return vs Nifty Z-Score])</f>
        <v>29</v>
      </c>
      <c r="AU70">
        <f>_xlfn.RANK.AVG(Table2[[#This Row],[Sharpe Ratio Z-Score]],Table2[Sharpe Ratio Z-Score])</f>
        <v>165</v>
      </c>
      <c r="AV70">
        <f>(Table2[[#This Row],[Rank 1Y]]+Table2[[#This Row],[Rank 6M]]+Table2[[#This Row],[Rank Sharpe]])/3</f>
        <v>138.66666666666666</v>
      </c>
    </row>
    <row r="71" spans="1:48" x14ac:dyDescent="0.3">
      <c r="A71" t="s">
        <v>1107</v>
      </c>
      <c r="B71" t="s">
        <v>1108</v>
      </c>
      <c r="C71" t="s">
        <v>3108</v>
      </c>
      <c r="D71" t="s">
        <v>276</v>
      </c>
      <c r="E71">
        <v>10883.1640176</v>
      </c>
      <c r="F71">
        <v>5362.2</v>
      </c>
      <c r="G71">
        <v>38.025217449041797</v>
      </c>
      <c r="H71">
        <f>(Table2[[#This Row],[1Y Return vs Nifty]]-AVERAGE(Table2[1Y Return vs Nifty]))/_xlfn.STDEV.P(Table2[1Y Return vs Nifty])</f>
        <v>0.30488593172430928</v>
      </c>
      <c r="I71">
        <v>1.4128829779987</v>
      </c>
      <c r="J71">
        <f>(Table2[[#This Row],[1M Return vs Nifty]]-AVERAGE(Table2[1M Return vs Nifty]))/_xlfn.STDEV.P(Table2[1M Return vs Nifty])</f>
        <v>0.24904350519141155</v>
      </c>
      <c r="K71">
        <v>15.6735394508682</v>
      </c>
      <c r="L71">
        <f>(Table2[[#This Row],[6M Return vs Nifty]]-AVERAGE(Table2[6M Return vs Nifty]))/_xlfn.STDEV.P(Table2[6M Return vs Nifty])</f>
        <v>0.51381985571763023</v>
      </c>
      <c r="M71">
        <v>-0.75303115085470096</v>
      </c>
      <c r="N71">
        <f>(Table2[[#This Row],[1W Return vs Nifty]]-AVERAGE(Table2[1W Return vs Nifty]))/_xlfn.STDEV.P(Table2[1W Return vs Nifty])</f>
        <v>0.22870880601019422</v>
      </c>
      <c r="O71">
        <v>5508.85</v>
      </c>
      <c r="P71">
        <v>5407.3450939777704</v>
      </c>
      <c r="Q71">
        <v>4691.6943765085398</v>
      </c>
      <c r="R71">
        <v>40.208303746392801</v>
      </c>
      <c r="S71" s="1">
        <f>(Table2[[#This Row],[Close Price]]-Table2[[#This Row],[20D EMA]])/Table2[[#This Row],[20D EMA]]</f>
        <v>-2.6620801074634548E-2</v>
      </c>
      <c r="T71" s="1">
        <f>(Table2[[#This Row],[Close Price]]-Table2[[#This Row],[50D EMA]])/Table2[[#This Row],[50D EMA]]</f>
        <v>-8.3488464659023202E-3</v>
      </c>
      <c r="U71" s="1">
        <f>(Table2[[#This Row],[Close Price]]-Table2[[#This Row],[200D EMA]])/Table2[[#This Row],[200D EMA]]</f>
        <v>0.14291332079274016</v>
      </c>
      <c r="V71">
        <v>0.87972125366032905</v>
      </c>
      <c r="W71">
        <v>5240</v>
      </c>
      <c r="X71">
        <v>5507.55</v>
      </c>
      <c r="Y71">
        <v>5240</v>
      </c>
      <c r="Z71">
        <v>5875</v>
      </c>
      <c r="AA71">
        <v>4971.1000000000004</v>
      </c>
      <c r="AB71">
        <v>5950</v>
      </c>
      <c r="AC71" s="1">
        <f>(Table2[[#This Row],[Close Price]]/Table2[[#This Row],[Day Low]])-1</f>
        <v>2.3320610687022958E-2</v>
      </c>
      <c r="AD71" s="1">
        <f>(Table2[[#This Row],[Day High]]/Table2[[#This Row],[Close Price]])-1</f>
        <v>2.7106411547499265E-2</v>
      </c>
      <c r="AE71" s="1">
        <f>(Table2[[#This Row],[Close Price]]/Table2[[#This Row],[Current Week Low]])-1</f>
        <v>2.3320610687022958E-2</v>
      </c>
      <c r="AF71" s="1">
        <f>(Table2[[#This Row],[Current Week High]]/Table2[[#This Row],[Close Price]])-1</f>
        <v>9.563238969079868E-2</v>
      </c>
      <c r="AG71" s="1">
        <f>(Table2[[#This Row],[Close Price]]/Table2[[#This Row],[Current Month Low]])-1</f>
        <v>7.8674739997183663E-2</v>
      </c>
      <c r="AH71" s="1">
        <f>(Table2[[#This Row],[Current Month High]]/Table2[[#This Row],[Close Price]])-1</f>
        <v>0.10961918615493649</v>
      </c>
      <c r="AI71">
        <v>11.8757226511506</v>
      </c>
      <c r="AJ71">
        <v>78.027888446215101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0.12</v>
      </c>
      <c r="AM71" t="s">
        <v>3142</v>
      </c>
      <c r="AN71">
        <v>-0.05</v>
      </c>
      <c r="AO71" t="s">
        <v>3143</v>
      </c>
      <c r="AP71">
        <v>0.19473889503992001</v>
      </c>
      <c r="AQ71">
        <f>(Table2[[#This Row],[Sharpe Ratio]]-AVERAGE(Table2[Sharpe Ratio]))/_xlfn.STDEV.P(Table2[Sharpe Ratio])</f>
        <v>1.6295292443295732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2.9259873429731189</v>
      </c>
      <c r="AS71">
        <f>_xlfn.RANK.AVG(Table2[[#This Row],[1Y Return vs Nifty Z-Score]],Table2[1Y Return vs Nifty Z-Score])</f>
        <v>216</v>
      </c>
      <c r="AT71">
        <f>_xlfn.RANK.AVG(Table2[[#This Row],[6M Return vs Nifty Z-Score]],Table2[6M Return vs Nifty Z-Score])</f>
        <v>171</v>
      </c>
      <c r="AU71">
        <f>_xlfn.RANK.AVG(Table2[[#This Row],[Sharpe Ratio Z-Score]],Table2[Sharpe Ratio Z-Score])</f>
        <v>30</v>
      </c>
      <c r="AV71">
        <f>(Table2[[#This Row],[Rank 1Y]]+Table2[[#This Row],[Rank 6M]]+Table2[[#This Row],[Rank Sharpe]])/3</f>
        <v>139</v>
      </c>
    </row>
    <row r="72" spans="1:48" x14ac:dyDescent="0.3">
      <c r="A72" t="s">
        <v>112</v>
      </c>
      <c r="B72" t="s">
        <v>113</v>
      </c>
      <c r="C72" t="s">
        <v>3108</v>
      </c>
      <c r="D72" t="s">
        <v>114</v>
      </c>
      <c r="E72">
        <v>241323.279610725</v>
      </c>
      <c r="F72">
        <v>6776.45</v>
      </c>
      <c r="G72">
        <v>70.945719693674306</v>
      </c>
      <c r="H72">
        <f>(Table2[[#This Row],[1Y Return vs Nifty]]-AVERAGE(Table2[1Y Return vs Nifty]))/_xlfn.STDEV.P(Table2[1Y Return vs Nifty])</f>
        <v>0.88546722401601829</v>
      </c>
      <c r="I72">
        <v>3.3674710720731902</v>
      </c>
      <c r="J72">
        <f>(Table2[[#This Row],[1M Return vs Nifty]]-AVERAGE(Table2[1M Return vs Nifty]))/_xlfn.STDEV.P(Table2[1M Return vs Nifty])</f>
        <v>0.47713900491568495</v>
      </c>
      <c r="K72">
        <v>11.1366950577296</v>
      </c>
      <c r="L72">
        <f>(Table2[[#This Row],[6M Return vs Nifty]]-AVERAGE(Table2[6M Return vs Nifty]))/_xlfn.STDEV.P(Table2[6M Return vs Nifty])</f>
        <v>0.34800030463454334</v>
      </c>
      <c r="M72">
        <v>-8.7241916341746908</v>
      </c>
      <c r="N72">
        <f>(Table2[[#This Row],[1W Return vs Nifty]]-AVERAGE(Table2[1W Return vs Nifty]))/_xlfn.STDEV.P(Table2[1W Return vs Nifty])</f>
        <v>-1.5101916163322342</v>
      </c>
      <c r="O72">
        <v>7287.96</v>
      </c>
      <c r="P72">
        <v>7179.1932777883303</v>
      </c>
      <c r="Q72">
        <v>6293.78692569137</v>
      </c>
      <c r="R72">
        <v>26.156138610112102</v>
      </c>
      <c r="S72" s="1">
        <f>(Table2[[#This Row],[Close Price]]-Table2[[#This Row],[20D EMA]])/Table2[[#This Row],[20D EMA]]</f>
        <v>-7.0185621216362362E-2</v>
      </c>
      <c r="T72" s="1">
        <f>(Table2[[#This Row],[Close Price]]-Table2[[#This Row],[50D EMA]])/Table2[[#This Row],[50D EMA]]</f>
        <v>-5.6098681593428595E-2</v>
      </c>
      <c r="U72" s="1">
        <f>(Table2[[#This Row],[Close Price]]-Table2[[#This Row],[200D EMA]])/Table2[[#This Row],[200D EMA]]</f>
        <v>7.6688817083779726E-2</v>
      </c>
      <c r="V72">
        <v>1.12935166460318</v>
      </c>
      <c r="W72">
        <v>6656.15</v>
      </c>
      <c r="X72">
        <v>6897.85</v>
      </c>
      <c r="Y72">
        <v>6656.15</v>
      </c>
      <c r="Z72">
        <v>7873.45</v>
      </c>
      <c r="AA72">
        <v>6656.15</v>
      </c>
      <c r="AB72">
        <v>8129.9</v>
      </c>
      <c r="AC72" s="1">
        <f>(Table2[[#This Row],[Close Price]]/Table2[[#This Row],[Day Low]])-1</f>
        <v>1.8073510963545036E-2</v>
      </c>
      <c r="AD72" s="1">
        <f>(Table2[[#This Row],[Day High]]/Table2[[#This Row],[Close Price]])-1</f>
        <v>1.7914984984763516E-2</v>
      </c>
      <c r="AE72" s="1">
        <f>(Table2[[#This Row],[Close Price]]/Table2[[#This Row],[Current Week Low]])-1</f>
        <v>1.8073510963545036E-2</v>
      </c>
      <c r="AF72" s="1">
        <f>(Table2[[#This Row],[Current Week High]]/Table2[[#This Row],[Close Price]])-1</f>
        <v>0.16188417239114883</v>
      </c>
      <c r="AG72" s="1">
        <f>(Table2[[#This Row],[Close Price]]/Table2[[#This Row],[Current Month Low]])-1</f>
        <v>1.8073510963545036E-2</v>
      </c>
      <c r="AH72" s="1">
        <f>(Table2[[#This Row],[Current Month High]]/Table2[[#This Row],[Close Price]])-1</f>
        <v>0.19972847139726557</v>
      </c>
      <c r="AI72">
        <v>19.9728471397265</v>
      </c>
      <c r="AJ72">
        <v>108.763093037584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0.05</v>
      </c>
      <c r="AM72" t="s">
        <v>3142</v>
      </c>
      <c r="AN72">
        <v>-11.73</v>
      </c>
      <c r="AO72" t="s">
        <v>3143</v>
      </c>
      <c r="AP72">
        <v>0.16019674557183899</v>
      </c>
      <c r="AQ72">
        <f>(Table2[[#This Row],[Sharpe Ratio]]-AVERAGE(Table2[Sharpe Ratio]))/_xlfn.STDEV.P(Table2[Sharpe Ratio])</f>
        <v>1.2217033897786211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1.4221183070126335</v>
      </c>
      <c r="AS72">
        <f>_xlfn.RANK.AVG(Table2[[#This Row],[1Y Return vs Nifty Z-Score]],Table2[1Y Return vs Nifty Z-Score])</f>
        <v>108</v>
      </c>
      <c r="AT72">
        <f>_xlfn.RANK.AVG(Table2[[#This Row],[6M Return vs Nifty Z-Score]],Table2[6M Return vs Nifty Z-Score])</f>
        <v>221</v>
      </c>
      <c r="AU72">
        <f>_xlfn.RANK.AVG(Table2[[#This Row],[Sharpe Ratio Z-Score]],Table2[Sharpe Ratio Z-Score])</f>
        <v>89</v>
      </c>
      <c r="AV72">
        <f>(Table2[[#This Row],[Rank 1Y]]+Table2[[#This Row],[Rank 6M]]+Table2[[#This Row],[Rank Sharpe]])/3</f>
        <v>139.33333333333334</v>
      </c>
    </row>
    <row r="73" spans="1:48" x14ac:dyDescent="0.3">
      <c r="A73" t="s">
        <v>329</v>
      </c>
      <c r="B73" t="s">
        <v>330</v>
      </c>
      <c r="C73" t="s">
        <v>3095</v>
      </c>
      <c r="D73" t="s">
        <v>67</v>
      </c>
      <c r="E73">
        <v>78947.409136185001</v>
      </c>
      <c r="F73">
        <v>485.35</v>
      </c>
      <c r="G73">
        <v>115.053312981229</v>
      </c>
      <c r="H73">
        <f>(Table2[[#This Row],[1Y Return vs Nifty]]-AVERAGE(Table2[1Y Return vs Nifty]))/_xlfn.STDEV.P(Table2[1Y Return vs Nifty])</f>
        <v>1.6633424617773394</v>
      </c>
      <c r="I73">
        <v>-6.9717140038318597</v>
      </c>
      <c r="J73">
        <f>(Table2[[#This Row],[1M Return vs Nifty]]-AVERAGE(Table2[1M Return vs Nifty]))/_xlfn.STDEV.P(Table2[1M Return vs Nifty])</f>
        <v>-0.72941781070177225</v>
      </c>
      <c r="K73">
        <v>11.725978470128499</v>
      </c>
      <c r="L73">
        <f>(Table2[[#This Row],[6M Return vs Nifty]]-AVERAGE(Table2[6M Return vs Nifty]))/_xlfn.STDEV.P(Table2[6M Return vs Nifty])</f>
        <v>0.36953833910019002</v>
      </c>
      <c r="M73">
        <v>-0.643776150944389</v>
      </c>
      <c r="N73">
        <f>(Table2[[#This Row],[1W Return vs Nifty]]-AVERAGE(Table2[1W Return vs Nifty]))/_xlfn.STDEV.P(Table2[1W Return vs Nifty])</f>
        <v>0.25254267134067054</v>
      </c>
      <c r="O73">
        <v>544.04999999999995</v>
      </c>
      <c r="P73">
        <v>570.17171967917204</v>
      </c>
      <c r="Q73">
        <v>479.89067888152198</v>
      </c>
      <c r="R73">
        <v>23.526225365682301</v>
      </c>
      <c r="S73" s="1">
        <f>(Table2[[#This Row],[Close Price]]-Table2[[#This Row],[20D EMA]])/Table2[[#This Row],[20D EMA]]</f>
        <v>-0.10789449499126907</v>
      </c>
      <c r="T73" s="1">
        <f>(Table2[[#This Row],[Close Price]]-Table2[[#This Row],[50D EMA]])/Table2[[#This Row],[50D EMA]]</f>
        <v>-0.14876521712949928</v>
      </c>
      <c r="U73" s="1">
        <f>(Table2[[#This Row],[Close Price]]-Table2[[#This Row],[200D EMA]])/Table2[[#This Row],[200D EMA]]</f>
        <v>1.1376176614228156E-2</v>
      </c>
      <c r="V73">
        <v>0.46719102106003901</v>
      </c>
      <c r="W73">
        <v>481.95</v>
      </c>
      <c r="X73">
        <v>516</v>
      </c>
      <c r="Y73">
        <v>481.95</v>
      </c>
      <c r="Z73">
        <v>534.65</v>
      </c>
      <c r="AA73">
        <v>481.95</v>
      </c>
      <c r="AB73">
        <v>594</v>
      </c>
      <c r="AC73" s="1">
        <f>(Table2[[#This Row],[Close Price]]/Table2[[#This Row],[Day Low]])-1</f>
        <v>7.0546737213403876E-3</v>
      </c>
      <c r="AD73" s="1">
        <f>(Table2[[#This Row],[Day High]]/Table2[[#This Row],[Close Price]])-1</f>
        <v>6.3150303904398797E-2</v>
      </c>
      <c r="AE73" s="1">
        <f>(Table2[[#This Row],[Close Price]]/Table2[[#This Row],[Current Week Low]])-1</f>
        <v>7.0546737213403876E-3</v>
      </c>
      <c r="AF73" s="1">
        <f>(Table2[[#This Row],[Current Week High]]/Table2[[#This Row],[Close Price]])-1</f>
        <v>0.10157618213660236</v>
      </c>
      <c r="AG73" s="1">
        <f>(Table2[[#This Row],[Close Price]]/Table2[[#This Row],[Current Month Low]])-1</f>
        <v>7.0546737213403876E-3</v>
      </c>
      <c r="AH73" s="1">
        <f>(Table2[[#This Row],[Current Month High]]/Table2[[#This Row],[Close Price]])-1</f>
        <v>0.22385907077366851</v>
      </c>
      <c r="AI73">
        <v>58.215720613989802</v>
      </c>
      <c r="AJ73">
        <v>148.30320600272799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-0.13</v>
      </c>
      <c r="AM73" t="s">
        <v>3143</v>
      </c>
      <c r="AN73">
        <v>-15.5</v>
      </c>
      <c r="AO73" t="s">
        <v>3143</v>
      </c>
      <c r="AP73">
        <v>0.11842677379757099</v>
      </c>
      <c r="AQ73">
        <f>(Table2[[#This Row],[Sharpe Ratio]]-AVERAGE(Table2[Sharpe Ratio]))/_xlfn.STDEV.P(Table2[Sharpe Ratio])</f>
        <v>0.72854142111910736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46</v>
      </c>
      <c r="AT73">
        <f>_xlfn.RANK.AVG(Table2[[#This Row],[6M Return vs Nifty Z-Score]],Table2[6M Return vs Nifty Z-Score])</f>
        <v>218</v>
      </c>
      <c r="AU73">
        <f>_xlfn.RANK.AVG(Table2[[#This Row],[Sharpe Ratio Z-Score]],Table2[Sharpe Ratio Z-Score])</f>
        <v>162</v>
      </c>
      <c r="AV73">
        <f>(Table2[[#This Row],[Rank 1Y]]+Table2[[#This Row],[Rank 6M]]+Table2[[#This Row],[Rank Sharpe]])/3</f>
        <v>142</v>
      </c>
    </row>
    <row r="74" spans="1:48" x14ac:dyDescent="0.3">
      <c r="A74" t="s">
        <v>1307</v>
      </c>
      <c r="B74" t="s">
        <v>1308</v>
      </c>
      <c r="C74" t="s">
        <v>3111</v>
      </c>
      <c r="D74" t="s">
        <v>270</v>
      </c>
      <c r="E74">
        <v>8217.1306488600003</v>
      </c>
      <c r="F74">
        <v>1904.7</v>
      </c>
      <c r="G74">
        <v>84.885406084627704</v>
      </c>
      <c r="H74">
        <f>(Table2[[#This Row],[1Y Return vs Nifty]]-AVERAGE(Table2[1Y Return vs Nifty]))/_xlfn.STDEV.P(Table2[1Y Return vs Nifty])</f>
        <v>1.1313055492900628</v>
      </c>
      <c r="I74">
        <v>-4.7927409093434301</v>
      </c>
      <c r="J74">
        <f>(Table2[[#This Row],[1M Return vs Nifty]]-AVERAGE(Table2[1M Return vs Nifty]))/_xlfn.STDEV.P(Table2[1M Return vs Nifty])</f>
        <v>-0.4751371474869357</v>
      </c>
      <c r="K74">
        <v>35.752976035846402</v>
      </c>
      <c r="L74">
        <f>(Table2[[#This Row],[6M Return vs Nifty]]-AVERAGE(Table2[6M Return vs Nifty]))/_xlfn.STDEV.P(Table2[6M Return vs Nifty])</f>
        <v>1.2477139177573016</v>
      </c>
      <c r="M74">
        <v>-5.1218495590990099</v>
      </c>
      <c r="N74">
        <f>(Table2[[#This Row],[1W Return vs Nifty]]-AVERAGE(Table2[1W Return vs Nifty]))/_xlfn.STDEV.P(Table2[1W Return vs Nifty])</f>
        <v>-0.72434441517765435</v>
      </c>
      <c r="O74">
        <v>2120.41</v>
      </c>
      <c r="P74">
        <v>2036.6788730071301</v>
      </c>
      <c r="Q74">
        <v>1598.17958775953</v>
      </c>
      <c r="R74">
        <v>28.714482739724101</v>
      </c>
      <c r="S74" s="1">
        <f>(Table2[[#This Row],[Close Price]]-Table2[[#This Row],[20D EMA]])/Table2[[#This Row],[20D EMA]]</f>
        <v>-0.10173032573889004</v>
      </c>
      <c r="T74" s="1">
        <f>(Table2[[#This Row],[Close Price]]-Table2[[#This Row],[50D EMA]])/Table2[[#This Row],[50D EMA]]</f>
        <v>-6.480102227027322E-2</v>
      </c>
      <c r="U74" s="1">
        <f>(Table2[[#This Row],[Close Price]]-Table2[[#This Row],[200D EMA]])/Table2[[#This Row],[200D EMA]]</f>
        <v>0.19179347214049802</v>
      </c>
      <c r="V74">
        <v>0.54510282293714996</v>
      </c>
      <c r="W74">
        <v>1878.85</v>
      </c>
      <c r="X74">
        <v>2016.45</v>
      </c>
      <c r="Y74">
        <v>1878.85</v>
      </c>
      <c r="Z74">
        <v>2211.9499999999998</v>
      </c>
      <c r="AA74">
        <v>1878.85</v>
      </c>
      <c r="AB74">
        <v>2406.75</v>
      </c>
      <c r="AC74" s="1">
        <f>(Table2[[#This Row],[Close Price]]/Table2[[#This Row],[Day Low]])-1</f>
        <v>1.3758416052372491E-2</v>
      </c>
      <c r="AD74" s="1">
        <f>(Table2[[#This Row],[Day High]]/Table2[[#This Row],[Close Price]])-1</f>
        <v>5.8670656796345977E-2</v>
      </c>
      <c r="AE74" s="1">
        <f>(Table2[[#This Row],[Close Price]]/Table2[[#This Row],[Current Week Low]])-1</f>
        <v>1.3758416052372491E-2</v>
      </c>
      <c r="AF74" s="1">
        <f>(Table2[[#This Row],[Current Week High]]/Table2[[#This Row],[Close Price]])-1</f>
        <v>0.16131149262351019</v>
      </c>
      <c r="AG74" s="1">
        <f>(Table2[[#This Row],[Close Price]]/Table2[[#This Row],[Current Month Low]])-1</f>
        <v>1.3758416052372491E-2</v>
      </c>
      <c r="AH74" s="1">
        <f>(Table2[[#This Row],[Current Month High]]/Table2[[#This Row],[Close Price]])-1</f>
        <v>0.26358481650653642</v>
      </c>
      <c r="AI74">
        <v>26.358481650653601</v>
      </c>
      <c r="AJ74">
        <v>118.40385276917701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0.16</v>
      </c>
      <c r="AM74" t="s">
        <v>3142</v>
      </c>
      <c r="AN74">
        <v>-12.46</v>
      </c>
      <c r="AO74" t="s">
        <v>3143</v>
      </c>
      <c r="AP74">
        <v>7.7391445407670997E-2</v>
      </c>
      <c r="AQ74">
        <f>(Table2[[#This Row],[Sharpe Ratio]]-AVERAGE(Table2[Sharpe Ratio]))/_xlfn.STDEV.P(Table2[Sharpe Ratio])</f>
        <v>0.24405310394433816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1.4235910083271124</v>
      </c>
      <c r="AS74">
        <f>_xlfn.RANK.AVG(Table2[[#This Row],[1Y Return vs Nifty Z-Score]],Table2[1Y Return vs Nifty Z-Score])</f>
        <v>85</v>
      </c>
      <c r="AT74">
        <f>_xlfn.RANK.AVG(Table2[[#This Row],[6M Return vs Nifty Z-Score]],Table2[6M Return vs Nifty Z-Score])</f>
        <v>72</v>
      </c>
      <c r="AU74">
        <f>_xlfn.RANK.AVG(Table2[[#This Row],[Sharpe Ratio Z-Score]],Table2[Sharpe Ratio Z-Score])</f>
        <v>275</v>
      </c>
      <c r="AV74">
        <f>(Table2[[#This Row],[Rank 1Y]]+Table2[[#This Row],[Rank 6M]]+Table2[[#This Row],[Rank Sharpe]])/3</f>
        <v>144</v>
      </c>
    </row>
    <row r="75" spans="1:48" x14ac:dyDescent="0.3">
      <c r="A75" t="s">
        <v>120</v>
      </c>
      <c r="B75" t="s">
        <v>121</v>
      </c>
      <c r="C75" t="s">
        <v>3109</v>
      </c>
      <c r="D75" t="s">
        <v>122</v>
      </c>
      <c r="E75">
        <v>221013.83009430001</v>
      </c>
      <c r="F75">
        <v>253.8</v>
      </c>
      <c r="G75">
        <v>108.464768850609</v>
      </c>
      <c r="H75">
        <f>(Table2[[#This Row],[1Y Return vs Nifty]]-AVERAGE(Table2[1Y Return vs Nifty]))/_xlfn.STDEV.P(Table2[1Y Return vs Nifty])</f>
        <v>1.5471478351810826</v>
      </c>
      <c r="I75">
        <v>-4.9494601198444901</v>
      </c>
      <c r="J75">
        <f>(Table2[[#This Row],[1M Return vs Nifty]]-AVERAGE(Table2[1M Return vs Nifty]))/_xlfn.STDEV.P(Table2[1M Return vs Nifty])</f>
        <v>-0.49342588399566761</v>
      </c>
      <c r="K75">
        <v>30.276773471399199</v>
      </c>
      <c r="L75">
        <f>(Table2[[#This Row],[6M Return vs Nifty]]-AVERAGE(Table2[6M Return vs Nifty]))/_xlfn.STDEV.P(Table2[6M Return vs Nifty])</f>
        <v>1.0475612626982012</v>
      </c>
      <c r="M75">
        <v>1.25560731358233</v>
      </c>
      <c r="N75">
        <f>(Table2[[#This Row],[1W Return vs Nifty]]-AVERAGE(Table2[1W Return vs Nifty]))/_xlfn.STDEV.P(Table2[1W Return vs Nifty])</f>
        <v>0.66689121137660068</v>
      </c>
      <c r="O75">
        <v>267.52999999999997</v>
      </c>
      <c r="P75">
        <v>263.15823438035301</v>
      </c>
      <c r="Q75">
        <v>211.066248540065</v>
      </c>
      <c r="R75">
        <v>35.092572953602001</v>
      </c>
      <c r="S75" s="1">
        <f>(Table2[[#This Row],[Close Price]]-Table2[[#This Row],[20D EMA]])/Table2[[#This Row],[20D EMA]]</f>
        <v>-5.1321347138638521E-2</v>
      </c>
      <c r="T75" s="1">
        <f>(Table2[[#This Row],[Close Price]]-Table2[[#This Row],[50D EMA]])/Table2[[#This Row],[50D EMA]]</f>
        <v>-3.5561244748386518E-2</v>
      </c>
      <c r="U75" s="1">
        <f>(Table2[[#This Row],[Close Price]]-Table2[[#This Row],[200D EMA]])/Table2[[#This Row],[200D EMA]]</f>
        <v>0.20246605866888853</v>
      </c>
      <c r="V75">
        <v>0.94366944858993396</v>
      </c>
      <c r="W75">
        <v>246.5</v>
      </c>
      <c r="X75">
        <v>257.95</v>
      </c>
      <c r="Y75">
        <v>242.1</v>
      </c>
      <c r="Z75">
        <v>270.89999999999998</v>
      </c>
      <c r="AA75">
        <v>242.1</v>
      </c>
      <c r="AB75">
        <v>290</v>
      </c>
      <c r="AC75" s="1">
        <f>(Table2[[#This Row],[Close Price]]/Table2[[#This Row],[Day Low]])-1</f>
        <v>2.961460446247477E-2</v>
      </c>
      <c r="AD75" s="1">
        <f>(Table2[[#This Row],[Day High]]/Table2[[#This Row],[Close Price]])-1</f>
        <v>1.6351457840819483E-2</v>
      </c>
      <c r="AE75" s="1">
        <f>(Table2[[#This Row],[Close Price]]/Table2[[#This Row],[Current Week Low]])-1</f>
        <v>4.8327137546468446E-2</v>
      </c>
      <c r="AF75" s="1">
        <f>(Table2[[#This Row],[Current Week High]]/Table2[[#This Row],[Close Price]])-1</f>
        <v>6.7375886524822626E-2</v>
      </c>
      <c r="AG75" s="1">
        <f>(Table2[[#This Row],[Close Price]]/Table2[[#This Row],[Current Month Low]])-1</f>
        <v>4.8327137546468446E-2</v>
      </c>
      <c r="AH75" s="1">
        <f>(Table2[[#This Row],[Current Month High]]/Table2[[#This Row],[Close Price]])-1</f>
        <v>0.14263199369582336</v>
      </c>
      <c r="AI75">
        <v>17.5137903861308</v>
      </c>
      <c r="AJ75">
        <v>150.666666666666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-0.11</v>
      </c>
      <c r="AM75" t="s">
        <v>3143</v>
      </c>
      <c r="AN75">
        <v>-9.34</v>
      </c>
      <c r="AO75" t="s">
        <v>3143</v>
      </c>
      <c r="AP75">
        <v>7.0138313555998005E-2</v>
      </c>
      <c r="AQ75">
        <f>(Table2[[#This Row],[Sharpe Ratio]]-AVERAGE(Table2[Sharpe Ratio]))/_xlfn.STDEV.P(Table2[Sharpe Ratio])</f>
        <v>0.158418169780422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2.9265925950406388</v>
      </c>
      <c r="AS75">
        <f>_xlfn.RANK.AVG(Table2[[#This Row],[1Y Return vs Nifty Z-Score]],Table2[1Y Return vs Nifty Z-Score])</f>
        <v>53</v>
      </c>
      <c r="AT75">
        <f>_xlfn.RANK.AVG(Table2[[#This Row],[6M Return vs Nifty Z-Score]],Table2[6M Return vs Nifty Z-Score])</f>
        <v>86</v>
      </c>
      <c r="AU75">
        <f>_xlfn.RANK.AVG(Table2[[#This Row],[Sharpe Ratio Z-Score]],Table2[Sharpe Ratio Z-Score])</f>
        <v>295</v>
      </c>
      <c r="AV75">
        <f>(Table2[[#This Row],[Rank 1Y]]+Table2[[#This Row],[Rank 6M]]+Table2[[#This Row],[Rank Sharpe]])/3</f>
        <v>144.66666666666666</v>
      </c>
    </row>
    <row r="76" spans="1:48" x14ac:dyDescent="0.3">
      <c r="A76" t="s">
        <v>1014</v>
      </c>
      <c r="B76" t="s">
        <v>1015</v>
      </c>
      <c r="C76" t="s">
        <v>3108</v>
      </c>
      <c r="D76" t="s">
        <v>276</v>
      </c>
      <c r="E76">
        <v>12922.61157261</v>
      </c>
      <c r="F76">
        <v>1627.35</v>
      </c>
      <c r="G76">
        <v>61.125566831916899</v>
      </c>
      <c r="H76">
        <f>(Table2[[#This Row],[1Y Return vs Nifty]]-AVERAGE(Table2[1Y Return vs Nifty]))/_xlfn.STDEV.P(Table2[1Y Return vs Nifty])</f>
        <v>0.71228040576476226</v>
      </c>
      <c r="I76">
        <v>8.4388533988927605</v>
      </c>
      <c r="J76">
        <f>(Table2[[#This Row],[1M Return vs Nifty]]-AVERAGE(Table2[1M Return vs Nifty]))/_xlfn.STDEV.P(Table2[1M Return vs Nifty])</f>
        <v>1.0689565288408429</v>
      </c>
      <c r="K76">
        <v>14.7636303848269</v>
      </c>
      <c r="L76">
        <f>(Table2[[#This Row],[6M Return vs Nifty]]-AVERAGE(Table2[6M Return vs Nifty]))/_xlfn.STDEV.P(Table2[6M Return vs Nifty])</f>
        <v>0.48056310283327142</v>
      </c>
      <c r="M76">
        <v>-0.99259439424260398</v>
      </c>
      <c r="N76">
        <f>(Table2[[#This Row],[1W Return vs Nifty]]-AVERAGE(Table2[1W Return vs Nifty]))/_xlfn.STDEV.P(Table2[1W Return vs Nifty])</f>
        <v>0.1764483320206601</v>
      </c>
      <c r="O76">
        <v>1742.34</v>
      </c>
      <c r="P76">
        <v>1781.33778727084</v>
      </c>
      <c r="Q76">
        <v>1587.6642765051599</v>
      </c>
      <c r="R76">
        <v>31.693084606680301</v>
      </c>
      <c r="S76" s="1">
        <f>(Table2[[#This Row],[Close Price]]-Table2[[#This Row],[20D EMA]])/Table2[[#This Row],[20D EMA]]</f>
        <v>-6.5997451702882334E-2</v>
      </c>
      <c r="T76" s="1">
        <f>(Table2[[#This Row],[Close Price]]-Table2[[#This Row],[50D EMA]])/Table2[[#This Row],[50D EMA]]</f>
        <v>-8.6445023718248484E-2</v>
      </c>
      <c r="U76" s="1">
        <f>(Table2[[#This Row],[Close Price]]-Table2[[#This Row],[200D EMA]])/Table2[[#This Row],[200D EMA]]</f>
        <v>2.4996294293525345E-2</v>
      </c>
      <c r="V76">
        <v>1.2327778220966501</v>
      </c>
      <c r="W76">
        <v>1604</v>
      </c>
      <c r="X76">
        <v>1727.15</v>
      </c>
      <c r="Y76">
        <v>1604</v>
      </c>
      <c r="Z76">
        <v>1879.45</v>
      </c>
      <c r="AA76">
        <v>1604</v>
      </c>
      <c r="AB76">
        <v>1890</v>
      </c>
      <c r="AC76" s="1">
        <f>(Table2[[#This Row],[Close Price]]/Table2[[#This Row],[Day Low]])-1</f>
        <v>1.4557356608478678E-2</v>
      </c>
      <c r="AD76" s="1">
        <f>(Table2[[#This Row],[Day High]]/Table2[[#This Row],[Close Price]])-1</f>
        <v>6.1326696776968781E-2</v>
      </c>
      <c r="AE76" s="1">
        <f>(Table2[[#This Row],[Close Price]]/Table2[[#This Row],[Current Week Low]])-1</f>
        <v>1.4557356608478678E-2</v>
      </c>
      <c r="AF76" s="1">
        <f>(Table2[[#This Row],[Current Week High]]/Table2[[#This Row],[Close Price]])-1</f>
        <v>0.15491443143761341</v>
      </c>
      <c r="AG76" s="1">
        <f>(Table2[[#This Row],[Close Price]]/Table2[[#This Row],[Current Month Low]])-1</f>
        <v>1.4557356608478678E-2</v>
      </c>
      <c r="AH76" s="1">
        <f>(Table2[[#This Row],[Current Month High]]/Table2[[#This Row],[Close Price]])-1</f>
        <v>0.16139736381233294</v>
      </c>
      <c r="AI76">
        <v>64.930715580544998</v>
      </c>
      <c r="AJ76">
        <v>102.595704948646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-0.16</v>
      </c>
      <c r="AM76" t="s">
        <v>3143</v>
      </c>
      <c r="AN76">
        <v>-6.91</v>
      </c>
      <c r="AO76" t="s">
        <v>3143</v>
      </c>
      <c r="AP76">
        <v>0.13745041286224399</v>
      </c>
      <c r="AQ76">
        <f>(Table2[[#This Row],[Sharpe Ratio]]-AVERAGE(Table2[Sharpe Ratio]))/_xlfn.STDEV.P(Table2[Sharpe Ratio])</f>
        <v>0.95314620043049048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132</v>
      </c>
      <c r="AT76">
        <f>_xlfn.RANK.AVG(Table2[[#This Row],[6M Return vs Nifty Z-Score]],Table2[6M Return vs Nifty Z-Score])</f>
        <v>183</v>
      </c>
      <c r="AU76">
        <f>_xlfn.RANK.AVG(Table2[[#This Row],[Sharpe Ratio Z-Score]],Table2[Sharpe Ratio Z-Score])</f>
        <v>120</v>
      </c>
      <c r="AV76">
        <f>(Table2[[#This Row],[Rank 1Y]]+Table2[[#This Row],[Rank 6M]]+Table2[[#This Row],[Rank Sharpe]])/3</f>
        <v>145</v>
      </c>
    </row>
    <row r="77" spans="1:48" x14ac:dyDescent="0.3">
      <c r="A77" t="s">
        <v>614</v>
      </c>
      <c r="B77" t="s">
        <v>615</v>
      </c>
      <c r="C77" t="s">
        <v>3097</v>
      </c>
      <c r="D77" t="s">
        <v>397</v>
      </c>
      <c r="E77">
        <v>29657.1</v>
      </c>
      <c r="F77">
        <v>1419</v>
      </c>
      <c r="G77">
        <v>88.017544336468006</v>
      </c>
      <c r="H77">
        <f>(Table2[[#This Row],[1Y Return vs Nifty]]-AVERAGE(Table2[1Y Return vs Nifty]))/_xlfn.STDEV.P(Table2[1Y Return vs Nifty])</f>
        <v>1.1865434937289641</v>
      </c>
      <c r="I77">
        <v>5.4580552770565101</v>
      </c>
      <c r="J77">
        <f>(Table2[[#This Row],[1M Return vs Nifty]]-AVERAGE(Table2[1M Return vs Nifty]))/_xlfn.STDEV.P(Table2[1M Return vs Nifty])</f>
        <v>0.72110490770459756</v>
      </c>
      <c r="K77">
        <v>24.803387174195901</v>
      </c>
      <c r="L77">
        <f>(Table2[[#This Row],[6M Return vs Nifty]]-AVERAGE(Table2[6M Return vs Nifty]))/_xlfn.STDEV.P(Table2[6M Return vs Nifty])</f>
        <v>0.84751154089615066</v>
      </c>
      <c r="M77">
        <v>-1.5319520174097701</v>
      </c>
      <c r="N77">
        <f>(Table2[[#This Row],[1W Return vs Nifty]]-AVERAGE(Table2[1W Return vs Nifty]))/_xlfn.STDEV.P(Table2[1W Return vs Nifty])</f>
        <v>5.8788023878380363E-2</v>
      </c>
      <c r="O77">
        <v>1483.42</v>
      </c>
      <c r="P77">
        <v>1429.90177862571</v>
      </c>
      <c r="Q77">
        <v>1173.72934380164</v>
      </c>
      <c r="R77">
        <v>34.430217342228801</v>
      </c>
      <c r="S77" s="1">
        <f>(Table2[[#This Row],[Close Price]]-Table2[[#This Row],[20D EMA]])/Table2[[#This Row],[20D EMA]]</f>
        <v>-4.3426676194199938E-2</v>
      </c>
      <c r="T77" s="1">
        <f>(Table2[[#This Row],[Close Price]]-Table2[[#This Row],[50D EMA]])/Table2[[#This Row],[50D EMA]]</f>
        <v>-7.6241450907123011E-3</v>
      </c>
      <c r="U77" s="1">
        <f>(Table2[[#This Row],[Close Price]]-Table2[[#This Row],[200D EMA]])/Table2[[#This Row],[200D EMA]]</f>
        <v>0.20896696286380884</v>
      </c>
      <c r="V77">
        <v>1.34220458264414</v>
      </c>
      <c r="W77">
        <v>1381.2</v>
      </c>
      <c r="X77">
        <v>1478.6</v>
      </c>
      <c r="Y77">
        <v>1381.2</v>
      </c>
      <c r="Z77">
        <v>1604.9</v>
      </c>
      <c r="AA77">
        <v>1344.6</v>
      </c>
      <c r="AB77">
        <v>1640</v>
      </c>
      <c r="AC77" s="1">
        <f>(Table2[[#This Row],[Close Price]]/Table2[[#This Row],[Day Low]])-1</f>
        <v>2.7367506516073004E-2</v>
      </c>
      <c r="AD77" s="1">
        <f>(Table2[[#This Row],[Day High]]/Table2[[#This Row],[Close Price]])-1</f>
        <v>4.200140944326991E-2</v>
      </c>
      <c r="AE77" s="1">
        <f>(Table2[[#This Row],[Close Price]]/Table2[[#This Row],[Current Week Low]])-1</f>
        <v>2.7367506516073004E-2</v>
      </c>
      <c r="AF77" s="1">
        <f>(Table2[[#This Row],[Current Week High]]/Table2[[#This Row],[Close Price]])-1</f>
        <v>0.13100775193798464</v>
      </c>
      <c r="AG77" s="1">
        <f>(Table2[[#This Row],[Close Price]]/Table2[[#This Row],[Current Month Low]])-1</f>
        <v>5.5332440874609645E-2</v>
      </c>
      <c r="AH77" s="1">
        <f>(Table2[[#This Row],[Current Month High]]/Table2[[#This Row],[Close Price]])-1</f>
        <v>0.15574348132487659</v>
      </c>
      <c r="AI77">
        <v>17.2938689217759</v>
      </c>
      <c r="AJ77">
        <v>124.881141045958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0.16</v>
      </c>
      <c r="AM77" t="s">
        <v>3142</v>
      </c>
      <c r="AN77">
        <v>-3.59</v>
      </c>
      <c r="AO77" t="s">
        <v>3143</v>
      </c>
      <c r="AP77">
        <v>8.6665932480634006E-2</v>
      </c>
      <c r="AQ77">
        <f>(Table2[[#This Row],[Sharpe Ratio]]-AVERAGE(Table2[Sharpe Ratio]))/_xlfn.STDEV.P(Table2[Sharpe Ratio])</f>
        <v>0.35355340066293228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3.1675013668710252</v>
      </c>
      <c r="AS77">
        <f>_xlfn.RANK.AVG(Table2[[#This Row],[1Y Return vs Nifty Z-Score]],Table2[1Y Return vs Nifty Z-Score])</f>
        <v>80</v>
      </c>
      <c r="AT77">
        <f>_xlfn.RANK.AVG(Table2[[#This Row],[6M Return vs Nifty Z-Score]],Table2[6M Return vs Nifty Z-Score])</f>
        <v>109</v>
      </c>
      <c r="AU77">
        <f>_xlfn.RANK.AVG(Table2[[#This Row],[Sharpe Ratio Z-Score]],Table2[Sharpe Ratio Z-Score])</f>
        <v>251</v>
      </c>
      <c r="AV77">
        <f>(Table2[[#This Row],[Rank 1Y]]+Table2[[#This Row],[Rank 6M]]+Table2[[#This Row],[Rank Sharpe]])/3</f>
        <v>146.66666666666666</v>
      </c>
    </row>
    <row r="78" spans="1:48" x14ac:dyDescent="0.3">
      <c r="A78" t="s">
        <v>1511</v>
      </c>
      <c r="B78" t="s">
        <v>1512</v>
      </c>
      <c r="C78" t="s">
        <v>3101</v>
      </c>
      <c r="D78" t="s">
        <v>51</v>
      </c>
      <c r="E78">
        <v>6363.9796998749998</v>
      </c>
      <c r="F78">
        <v>1254.75</v>
      </c>
      <c r="G78">
        <v>152.03855331675899</v>
      </c>
      <c r="H78">
        <f>(Table2[[#This Row],[1Y Return vs Nifty]]-AVERAGE(Table2[1Y Return vs Nifty]))/_xlfn.STDEV.P(Table2[1Y Return vs Nifty])</f>
        <v>2.3156088965405717</v>
      </c>
      <c r="I78">
        <v>0.83175125540428196</v>
      </c>
      <c r="J78">
        <f>(Table2[[#This Row],[1M Return vs Nifty]]-AVERAGE(Table2[1M Return vs Nifty]))/_xlfn.STDEV.P(Table2[1M Return vs Nifty])</f>
        <v>0.18122689919005019</v>
      </c>
      <c r="K78">
        <v>7.7265262249316304</v>
      </c>
      <c r="L78">
        <f>(Table2[[#This Row],[6M Return vs Nifty]]-AVERAGE(Table2[6M Return vs Nifty]))/_xlfn.STDEV.P(Table2[6M Return vs Nifty])</f>
        <v>0.22336022091747801</v>
      </c>
      <c r="M78">
        <v>1.8698627456001899</v>
      </c>
      <c r="N78">
        <f>(Table2[[#This Row],[1W Return vs Nifty]]-AVERAGE(Table2[1W Return vs Nifty]))/_xlfn.STDEV.P(Table2[1W Return vs Nifty])</f>
        <v>0.80089039912311455</v>
      </c>
      <c r="O78">
        <v>1333.59</v>
      </c>
      <c r="P78">
        <v>1350.8353027414501</v>
      </c>
      <c r="Q78">
        <v>1152.35628402615</v>
      </c>
      <c r="R78">
        <v>36.232327491141703</v>
      </c>
      <c r="S78" s="1">
        <f>(Table2[[#This Row],[Close Price]]-Table2[[#This Row],[20D EMA]])/Table2[[#This Row],[20D EMA]]</f>
        <v>-5.9118619665714293E-2</v>
      </c>
      <c r="T78" s="1">
        <f>(Table2[[#This Row],[Close Price]]-Table2[[#This Row],[50D EMA]])/Table2[[#This Row],[50D EMA]]</f>
        <v>-7.1130286976102797E-2</v>
      </c>
      <c r="U78" s="1">
        <f>(Table2[[#This Row],[Close Price]]-Table2[[#This Row],[200D EMA]])/Table2[[#This Row],[200D EMA]]</f>
        <v>8.8855953139859334E-2</v>
      </c>
      <c r="V78">
        <v>0.46024915883887102</v>
      </c>
      <c r="W78">
        <v>1238.9000000000001</v>
      </c>
      <c r="X78">
        <v>1335.3</v>
      </c>
      <c r="Y78">
        <v>1225.05</v>
      </c>
      <c r="Z78">
        <v>1363.25</v>
      </c>
      <c r="AA78">
        <v>1225.05</v>
      </c>
      <c r="AB78">
        <v>1428.8</v>
      </c>
      <c r="AC78" s="1">
        <f>(Table2[[#This Row],[Close Price]]/Table2[[#This Row],[Day Low]])-1</f>
        <v>1.2793607232222115E-2</v>
      </c>
      <c r="AD78" s="1">
        <f>(Table2[[#This Row],[Day High]]/Table2[[#This Row],[Close Price]])-1</f>
        <v>6.4196054991034091E-2</v>
      </c>
      <c r="AE78" s="1">
        <f>(Table2[[#This Row],[Close Price]]/Table2[[#This Row],[Current Week Low]])-1</f>
        <v>2.4243908411901494E-2</v>
      </c>
      <c r="AF78" s="1">
        <f>(Table2[[#This Row],[Current Week High]]/Table2[[#This Row],[Close Price]])-1</f>
        <v>8.6471408647140757E-2</v>
      </c>
      <c r="AG78" s="1">
        <f>(Table2[[#This Row],[Close Price]]/Table2[[#This Row],[Current Month Low]])-1</f>
        <v>2.4243908411901494E-2</v>
      </c>
      <c r="AH78" s="1">
        <f>(Table2[[#This Row],[Current Month High]]/Table2[[#This Row],[Close Price]])-1</f>
        <v>0.13871289101414619</v>
      </c>
      <c r="AI78">
        <v>26.7184698147041</v>
      </c>
      <c r="AJ78">
        <v>190.41777572040201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-0.13</v>
      </c>
      <c r="AM78" t="s">
        <v>3143</v>
      </c>
      <c r="AN78">
        <v>-8.6199999999999992</v>
      </c>
      <c r="AO78" t="s">
        <v>3143</v>
      </c>
      <c r="AP78">
        <v>0.115060117797495</v>
      </c>
      <c r="AQ78">
        <f>(Table2[[#This Row],[Sharpe Ratio]]-AVERAGE(Table2[Sharpe Ratio]))/_xlfn.STDEV.P(Table2[Sharpe Ratio])</f>
        <v>0.68879261042396456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22</v>
      </c>
      <c r="AT78">
        <f>_xlfn.RANK.AVG(Table2[[#This Row],[6M Return vs Nifty Z-Score]],Table2[6M Return vs Nifty Z-Score])</f>
        <v>250</v>
      </c>
      <c r="AU78">
        <f>_xlfn.RANK.AVG(Table2[[#This Row],[Sharpe Ratio Z-Score]],Table2[Sharpe Ratio Z-Score])</f>
        <v>169</v>
      </c>
      <c r="AV78">
        <f>(Table2[[#This Row],[Rank 1Y]]+Table2[[#This Row],[Rank 6M]]+Table2[[#This Row],[Rank Sharpe]])/3</f>
        <v>147</v>
      </c>
    </row>
    <row r="79" spans="1:48" x14ac:dyDescent="0.3">
      <c r="A79" t="s">
        <v>818</v>
      </c>
      <c r="B79" t="s">
        <v>819</v>
      </c>
      <c r="C79" t="s">
        <v>3108</v>
      </c>
      <c r="D79" t="s">
        <v>117</v>
      </c>
      <c r="E79">
        <v>18296.75573067</v>
      </c>
      <c r="F79">
        <v>697.65</v>
      </c>
      <c r="G79">
        <v>46.380977442588303</v>
      </c>
      <c r="H79">
        <f>(Table2[[#This Row],[1Y Return vs Nifty]]-AVERAGE(Table2[1Y Return vs Nifty]))/_xlfn.STDEV.P(Table2[1Y Return vs Nifty])</f>
        <v>0.4522469257663595</v>
      </c>
      <c r="I79">
        <v>5.4580351080512504</v>
      </c>
      <c r="J79">
        <f>(Table2[[#This Row],[1M Return vs Nifty]]-AVERAGE(Table2[1M Return vs Nifty]))/_xlfn.STDEV.P(Table2[1M Return vs Nifty])</f>
        <v>0.72110255403256429</v>
      </c>
      <c r="K79">
        <v>13.7851110303369</v>
      </c>
      <c r="L79">
        <f>(Table2[[#This Row],[6M Return vs Nifty]]-AVERAGE(Table2[6M Return vs Nifty]))/_xlfn.STDEV.P(Table2[6M Return vs Nifty])</f>
        <v>0.44479867583792682</v>
      </c>
      <c r="M79">
        <v>2.5630212211380901</v>
      </c>
      <c r="N79">
        <f>(Table2[[#This Row],[1W Return vs Nifty]]-AVERAGE(Table2[1W Return vs Nifty]))/_xlfn.STDEV.P(Table2[1W Return vs Nifty])</f>
        <v>0.95210220427812342</v>
      </c>
      <c r="O79">
        <v>708.74</v>
      </c>
      <c r="P79">
        <v>695.79954779733396</v>
      </c>
      <c r="Q79">
        <v>606.21109761185596</v>
      </c>
      <c r="R79">
        <v>44.117568192476</v>
      </c>
      <c r="S79" s="1">
        <f>(Table2[[#This Row],[Close Price]]-Table2[[#This Row],[20D EMA]])/Table2[[#This Row],[20D EMA]]</f>
        <v>-1.5647487089764978E-2</v>
      </c>
      <c r="T79" s="1">
        <f>(Table2[[#This Row],[Close Price]]-Table2[[#This Row],[50D EMA]])/Table2[[#This Row],[50D EMA]]</f>
        <v>2.6594616344950577E-3</v>
      </c>
      <c r="U79" s="1">
        <f>(Table2[[#This Row],[Close Price]]-Table2[[#This Row],[200D EMA]])/Table2[[#This Row],[200D EMA]]</f>
        <v>0.15083673451107027</v>
      </c>
      <c r="V79">
        <v>0.562903888505218</v>
      </c>
      <c r="W79">
        <v>686.3</v>
      </c>
      <c r="X79">
        <v>723.05</v>
      </c>
      <c r="Y79">
        <v>668</v>
      </c>
      <c r="Z79">
        <v>739</v>
      </c>
      <c r="AA79">
        <v>662</v>
      </c>
      <c r="AB79">
        <v>794.75</v>
      </c>
      <c r="AC79" s="1">
        <f>(Table2[[#This Row],[Close Price]]/Table2[[#This Row],[Day Low]])-1</f>
        <v>1.6537957161591121E-2</v>
      </c>
      <c r="AD79" s="1">
        <f>(Table2[[#This Row],[Day High]]/Table2[[#This Row],[Close Price]])-1</f>
        <v>3.6407940944599648E-2</v>
      </c>
      <c r="AE79" s="1">
        <f>(Table2[[#This Row],[Close Price]]/Table2[[#This Row],[Current Week Low]])-1</f>
        <v>4.4386227544910062E-2</v>
      </c>
      <c r="AF79" s="1">
        <f>(Table2[[#This Row],[Current Week High]]/Table2[[#This Row],[Close Price]])-1</f>
        <v>5.9270407797606284E-2</v>
      </c>
      <c r="AG79" s="1">
        <f>(Table2[[#This Row],[Close Price]]/Table2[[#This Row],[Current Month Low]])-1</f>
        <v>5.3851963746223586E-2</v>
      </c>
      <c r="AH79" s="1">
        <f>(Table2[[#This Row],[Current Month High]]/Table2[[#This Row],[Close Price]])-1</f>
        <v>0.13918153802049749</v>
      </c>
      <c r="AI79">
        <v>13.9181538020497</v>
      </c>
      <c r="AJ79">
        <v>80.832037325038797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0.08</v>
      </c>
      <c r="AM79" t="s">
        <v>3142</v>
      </c>
      <c r="AN79">
        <v>-1.27</v>
      </c>
      <c r="AO79" t="s">
        <v>3143</v>
      </c>
      <c r="AP79">
        <v>0.16657926482792801</v>
      </c>
      <c r="AQ79">
        <f>(Table2[[#This Row],[Sharpe Ratio]]-AVERAGE(Table2[Sharpe Ratio]))/_xlfn.STDEV.P(Table2[Sharpe Ratio])</f>
        <v>1.297059336350727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3.8673096962657012</v>
      </c>
      <c r="AS79">
        <f>_xlfn.RANK.AVG(Table2[[#This Row],[1Y Return vs Nifty Z-Score]],Table2[1Y Return vs Nifty Z-Score])</f>
        <v>175</v>
      </c>
      <c r="AT79">
        <f>_xlfn.RANK.AVG(Table2[[#This Row],[6M Return vs Nifty Z-Score]],Table2[6M Return vs Nifty Z-Score])</f>
        <v>194</v>
      </c>
      <c r="AU79">
        <f>_xlfn.RANK.AVG(Table2[[#This Row],[Sharpe Ratio Z-Score]],Table2[Sharpe Ratio Z-Score])</f>
        <v>73</v>
      </c>
      <c r="AV79">
        <f>(Table2[[#This Row],[Rank 1Y]]+Table2[[#This Row],[Rank 6M]]+Table2[[#This Row],[Rank Sharpe]])/3</f>
        <v>147.33333333333334</v>
      </c>
    </row>
    <row r="80" spans="1:48" x14ac:dyDescent="0.3">
      <c r="A80" t="s">
        <v>1099</v>
      </c>
      <c r="B80" t="s">
        <v>1100</v>
      </c>
      <c r="C80" t="s">
        <v>3102</v>
      </c>
      <c r="D80" t="s">
        <v>222</v>
      </c>
      <c r="E80">
        <v>10976.196321560001</v>
      </c>
      <c r="F80">
        <v>277.39999999999998</v>
      </c>
      <c r="G80">
        <v>44.463653247678302</v>
      </c>
      <c r="H80">
        <f>(Table2[[#This Row],[1Y Return vs Nifty]]-AVERAGE(Table2[1Y Return vs Nifty]))/_xlfn.STDEV.P(Table2[1Y Return vs Nifty])</f>
        <v>0.41843326914134543</v>
      </c>
      <c r="I80">
        <v>-10.017123656268</v>
      </c>
      <c r="J80">
        <f>(Table2[[#This Row],[1M Return vs Nifty]]-AVERAGE(Table2[1M Return vs Nifty]))/_xlfn.STDEV.P(Table2[1M Return vs Nifty])</f>
        <v>-1.0848094344630259</v>
      </c>
      <c r="K80">
        <v>36.856448763618303</v>
      </c>
      <c r="L80">
        <f>(Table2[[#This Row],[6M Return vs Nifty]]-AVERAGE(Table2[6M Return vs Nifty]))/_xlfn.STDEV.P(Table2[6M Return vs Nifty])</f>
        <v>1.2880453323917325</v>
      </c>
      <c r="M80">
        <v>5.1175731805492202</v>
      </c>
      <c r="N80">
        <f>(Table2[[#This Row],[1W Return vs Nifty]]-AVERAGE(Table2[1W Return vs Nifty]))/_xlfn.STDEV.P(Table2[1W Return vs Nifty])</f>
        <v>1.5093750744469037</v>
      </c>
      <c r="O80">
        <v>281.41000000000003</v>
      </c>
      <c r="P80">
        <v>265.045143461755</v>
      </c>
      <c r="Q80">
        <v>223.389074281104</v>
      </c>
      <c r="R80">
        <v>47.169168193288598</v>
      </c>
      <c r="S80" s="1">
        <f>(Table2[[#This Row],[Close Price]]-Table2[[#This Row],[20D EMA]])/Table2[[#This Row],[20D EMA]]</f>
        <v>-1.4249671298106135E-2</v>
      </c>
      <c r="T80" s="1">
        <f>(Table2[[#This Row],[Close Price]]-Table2[[#This Row],[50D EMA]])/Table2[[#This Row],[50D EMA]]</f>
        <v>4.6614159297084921E-2</v>
      </c>
      <c r="U80" s="1">
        <f>(Table2[[#This Row],[Close Price]]-Table2[[#This Row],[200D EMA]])/Table2[[#This Row],[200D EMA]]</f>
        <v>0.24177962101642786</v>
      </c>
      <c r="V80">
        <v>0.145109384764016</v>
      </c>
      <c r="W80">
        <v>267</v>
      </c>
      <c r="X80">
        <v>294.60000000000002</v>
      </c>
      <c r="Y80">
        <v>252.5</v>
      </c>
      <c r="Z80">
        <v>294.60000000000002</v>
      </c>
      <c r="AA80">
        <v>252.5</v>
      </c>
      <c r="AB80">
        <v>345.7</v>
      </c>
      <c r="AC80" s="1">
        <f>(Table2[[#This Row],[Close Price]]/Table2[[#This Row],[Day Low]])-1</f>
        <v>3.8951310861423227E-2</v>
      </c>
      <c r="AD80" s="1">
        <f>(Table2[[#This Row],[Day High]]/Table2[[#This Row],[Close Price]])-1</f>
        <v>6.2004325883201261E-2</v>
      </c>
      <c r="AE80" s="1">
        <f>(Table2[[#This Row],[Close Price]]/Table2[[#This Row],[Current Week Low]])-1</f>
        <v>9.8613861386138479E-2</v>
      </c>
      <c r="AF80" s="1">
        <f>(Table2[[#This Row],[Current Week High]]/Table2[[#This Row],[Close Price]])-1</f>
        <v>6.2004325883201261E-2</v>
      </c>
      <c r="AG80" s="1">
        <f>(Table2[[#This Row],[Close Price]]/Table2[[#This Row],[Current Month Low]])-1</f>
        <v>9.8613861386138479E-2</v>
      </c>
      <c r="AH80" s="1">
        <f>(Table2[[#This Row],[Current Month High]]/Table2[[#This Row],[Close Price]])-1</f>
        <v>0.24621485219899064</v>
      </c>
      <c r="AI80">
        <v>26.532083633741902</v>
      </c>
      <c r="AJ80">
        <v>92.038767739702294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0.44</v>
      </c>
      <c r="AM80" t="s">
        <v>3142</v>
      </c>
      <c r="AN80">
        <v>-7.66</v>
      </c>
      <c r="AO80" t="s">
        <v>3143</v>
      </c>
      <c r="AP80">
        <v>0.109331651853412</v>
      </c>
      <c r="AQ80">
        <f>(Table2[[#This Row],[Sharpe Ratio]]-AVERAGE(Table2[Sharpe Ratio]))/_xlfn.STDEV.P(Table2[Sharpe Ratio])</f>
        <v>0.62115881939221407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2.7522030609091699</v>
      </c>
      <c r="AS80">
        <f>_xlfn.RANK.AVG(Table2[[#This Row],[1Y Return vs Nifty Z-Score]],Table2[1Y Return vs Nifty Z-Score])</f>
        <v>188</v>
      </c>
      <c r="AT80">
        <f>_xlfn.RANK.AVG(Table2[[#This Row],[6M Return vs Nifty Z-Score]],Table2[6M Return vs Nifty Z-Score])</f>
        <v>69</v>
      </c>
      <c r="AU80">
        <f>_xlfn.RANK.AVG(Table2[[#This Row],[Sharpe Ratio Z-Score]],Table2[Sharpe Ratio Z-Score])</f>
        <v>185</v>
      </c>
      <c r="AV80">
        <f>(Table2[[#This Row],[Rank 1Y]]+Table2[[#This Row],[Rank 6M]]+Table2[[#This Row],[Rank Sharpe]])/3</f>
        <v>147.33333333333334</v>
      </c>
    </row>
    <row r="81" spans="1:48" x14ac:dyDescent="0.3">
      <c r="A81" t="s">
        <v>1701</v>
      </c>
      <c r="B81" t="s">
        <v>1702</v>
      </c>
      <c r="C81" t="s">
        <v>3106</v>
      </c>
      <c r="D81" t="s">
        <v>804</v>
      </c>
      <c r="E81">
        <v>4677.0138965249998</v>
      </c>
      <c r="F81">
        <v>377.95</v>
      </c>
      <c r="G81">
        <v>118.64936160828201</v>
      </c>
      <c r="H81">
        <f>(Table2[[#This Row],[1Y Return vs Nifty]]-AVERAGE(Table2[1Y Return vs Nifty]))/_xlfn.STDEV.P(Table2[1Y Return vs Nifty])</f>
        <v>1.7267618635690805</v>
      </c>
      <c r="I81">
        <v>4.0266908028830501</v>
      </c>
      <c r="J81">
        <f>(Table2[[#This Row],[1M Return vs Nifty]]-AVERAGE(Table2[1M Return vs Nifty]))/_xlfn.STDEV.P(Table2[1M Return vs Nifty])</f>
        <v>0.55406828448257739</v>
      </c>
      <c r="K81">
        <v>33.969850116229502</v>
      </c>
      <c r="L81">
        <f>(Table2[[#This Row],[6M Return vs Nifty]]-AVERAGE(Table2[6M Return vs Nifty]))/_xlfn.STDEV.P(Table2[6M Return vs Nifty])</f>
        <v>1.1825414952773363</v>
      </c>
      <c r="M81">
        <v>-1.53000734441715</v>
      </c>
      <c r="N81">
        <f>(Table2[[#This Row],[1W Return vs Nifty]]-AVERAGE(Table2[1W Return vs Nifty]))/_xlfn.STDEV.P(Table2[1W Return vs Nifty])</f>
        <v>5.9212252282169371E-2</v>
      </c>
      <c r="O81">
        <v>378.22</v>
      </c>
      <c r="P81">
        <v>373.05153438195202</v>
      </c>
      <c r="Q81">
        <v>310.900531231218</v>
      </c>
      <c r="R81">
        <v>50.229106456035701</v>
      </c>
      <c r="S81" s="1">
        <f>(Table2[[#This Row],[Close Price]]-Table2[[#This Row],[20D EMA]])/Table2[[#This Row],[20D EMA]]</f>
        <v>-7.1387023425529758E-4</v>
      </c>
      <c r="T81" s="1">
        <f>(Table2[[#This Row],[Close Price]]-Table2[[#This Row],[50D EMA]])/Table2[[#This Row],[50D EMA]]</f>
        <v>1.3130801421748418E-2</v>
      </c>
      <c r="U81" s="1">
        <f>(Table2[[#This Row],[Close Price]]-Table2[[#This Row],[200D EMA]])/Table2[[#This Row],[200D EMA]]</f>
        <v>0.21566212351987596</v>
      </c>
      <c r="V81">
        <v>0.46984661227999103</v>
      </c>
      <c r="W81">
        <v>360.25</v>
      </c>
      <c r="X81">
        <v>383</v>
      </c>
      <c r="Y81">
        <v>356.95</v>
      </c>
      <c r="Z81">
        <v>401.4</v>
      </c>
      <c r="AA81">
        <v>342.6</v>
      </c>
      <c r="AB81">
        <v>401.4</v>
      </c>
      <c r="AC81" s="1">
        <f>(Table2[[#This Row],[Close Price]]/Table2[[#This Row],[Day Low]])-1</f>
        <v>4.913254684247037E-2</v>
      </c>
      <c r="AD81" s="1">
        <f>(Table2[[#This Row],[Day High]]/Table2[[#This Row],[Close Price]])-1</f>
        <v>1.3361555761344013E-2</v>
      </c>
      <c r="AE81" s="1">
        <f>(Table2[[#This Row],[Close Price]]/Table2[[#This Row],[Current Week Low]])-1</f>
        <v>5.8831769155343938E-2</v>
      </c>
      <c r="AF81" s="1">
        <f>(Table2[[#This Row],[Current Week High]]/Table2[[#This Row],[Close Price]])-1</f>
        <v>6.2045244079904638E-2</v>
      </c>
      <c r="AG81" s="1">
        <f>(Table2[[#This Row],[Close Price]]/Table2[[#This Row],[Current Month Low]])-1</f>
        <v>0.10318155283129005</v>
      </c>
      <c r="AH81" s="1">
        <f>(Table2[[#This Row],[Current Month High]]/Table2[[#This Row],[Close Price]])-1</f>
        <v>6.2045244079904638E-2</v>
      </c>
      <c r="AI81">
        <v>8.9958989284296909</v>
      </c>
      <c r="AJ81">
        <v>153.91333557272401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0.05</v>
      </c>
      <c r="AM81" t="s">
        <v>3142</v>
      </c>
      <c r="AN81">
        <v>-0.41</v>
      </c>
      <c r="AO81" t="s">
        <v>3143</v>
      </c>
      <c r="AP81">
        <v>6.2634669063387993E-2</v>
      </c>
      <c r="AQ81">
        <f>(Table2[[#This Row],[Sharpe Ratio]]-AVERAGE(Table2[Sharpe Ratio]))/_xlfn.STDEV.P(Table2[Sharpe Ratio])</f>
        <v>6.9825529352152971E-2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3.5924094249633165</v>
      </c>
      <c r="AS81">
        <f>_xlfn.RANK.AVG(Table2[[#This Row],[1Y Return vs Nifty Z-Score]],Table2[1Y Return vs Nifty Z-Score])</f>
        <v>44</v>
      </c>
      <c r="AT81">
        <f>_xlfn.RANK.AVG(Table2[[#This Row],[6M Return vs Nifty Z-Score]],Table2[6M Return vs Nifty Z-Score])</f>
        <v>79</v>
      </c>
      <c r="AU81">
        <f>_xlfn.RANK.AVG(Table2[[#This Row],[Sharpe Ratio Z-Score]],Table2[Sharpe Ratio Z-Score])</f>
        <v>321</v>
      </c>
      <c r="AV81">
        <f>(Table2[[#This Row],[Rank 1Y]]+Table2[[#This Row],[Rank 6M]]+Table2[[#This Row],[Rank Sharpe]])/3</f>
        <v>148</v>
      </c>
    </row>
    <row r="82" spans="1:48" x14ac:dyDescent="0.3">
      <c r="A82" t="s">
        <v>207</v>
      </c>
      <c r="B82" t="s">
        <v>208</v>
      </c>
      <c r="C82" t="s">
        <v>3103</v>
      </c>
      <c r="D82" t="s">
        <v>86</v>
      </c>
      <c r="E82">
        <v>116300.853207719</v>
      </c>
      <c r="F82">
        <v>2449.8000000000002</v>
      </c>
      <c r="G82">
        <v>29.103272418638301</v>
      </c>
      <c r="H82">
        <f>(Table2[[#This Row],[1Y Return vs Nifty]]-AVERAGE(Table2[1Y Return vs Nifty]))/_xlfn.STDEV.P(Table2[1Y Return vs Nifty])</f>
        <v>0.14753977895254203</v>
      </c>
      <c r="I82">
        <v>-6.4952032113662597</v>
      </c>
      <c r="J82">
        <f>(Table2[[#This Row],[1M Return vs Nifty]]-AVERAGE(Table2[1M Return vs Nifty]))/_xlfn.STDEV.P(Table2[1M Return vs Nifty])</f>
        <v>-0.67381020331842945</v>
      </c>
      <c r="K82">
        <v>15.0036047842712</v>
      </c>
      <c r="L82">
        <f>(Table2[[#This Row],[6M Return vs Nifty]]-AVERAGE(Table2[6M Return vs Nifty]))/_xlfn.STDEV.P(Table2[6M Return vs Nifty])</f>
        <v>0.48933405544682551</v>
      </c>
      <c r="M82">
        <v>-4.3018621001220003</v>
      </c>
      <c r="N82">
        <f>(Table2[[#This Row],[1W Return vs Nifty]]-AVERAGE(Table2[1W Return vs Nifty]))/_xlfn.STDEV.P(Table2[1W Return vs Nifty])</f>
        <v>-0.54546499834564766</v>
      </c>
      <c r="O82">
        <v>2690.59</v>
      </c>
      <c r="P82">
        <v>2694.9591707890499</v>
      </c>
      <c r="Q82">
        <v>2359.0692758534401</v>
      </c>
      <c r="R82">
        <v>19.506886640517799</v>
      </c>
      <c r="S82" s="1">
        <f>(Table2[[#This Row],[Close Price]]-Table2[[#This Row],[20D EMA]])/Table2[[#This Row],[20D EMA]]</f>
        <v>-8.9493382492315796E-2</v>
      </c>
      <c r="T82" s="1">
        <f>(Table2[[#This Row],[Close Price]]-Table2[[#This Row],[50D EMA]])/Table2[[#This Row],[50D EMA]]</f>
        <v>-9.0969530613434213E-2</v>
      </c>
      <c r="U82" s="1">
        <f>(Table2[[#This Row],[Close Price]]-Table2[[#This Row],[200D EMA]])/Table2[[#This Row],[200D EMA]]</f>
        <v>3.8460389898357879E-2</v>
      </c>
      <c r="V82">
        <v>1.1951317416964</v>
      </c>
      <c r="W82">
        <v>2375</v>
      </c>
      <c r="X82">
        <v>2502.1</v>
      </c>
      <c r="Y82">
        <v>2375</v>
      </c>
      <c r="Z82">
        <v>2771.9</v>
      </c>
      <c r="AA82">
        <v>2375</v>
      </c>
      <c r="AB82">
        <v>2875.25</v>
      </c>
      <c r="AC82" s="1">
        <f>(Table2[[#This Row],[Close Price]]/Table2[[#This Row],[Day Low]])-1</f>
        <v>3.1494736842105242E-2</v>
      </c>
      <c r="AD82" s="1">
        <f>(Table2[[#This Row],[Day High]]/Table2[[#This Row],[Close Price]])-1</f>
        <v>2.1348681525022339E-2</v>
      </c>
      <c r="AE82" s="1">
        <f>(Table2[[#This Row],[Close Price]]/Table2[[#This Row],[Current Week Low]])-1</f>
        <v>3.1494736842105242E-2</v>
      </c>
      <c r="AF82" s="1">
        <f>(Table2[[#This Row],[Current Week High]]/Table2[[#This Row],[Close Price]])-1</f>
        <v>0.13148012082618976</v>
      </c>
      <c r="AG82" s="1">
        <f>(Table2[[#This Row],[Close Price]]/Table2[[#This Row],[Current Month Low]])-1</f>
        <v>3.1494736842105242E-2</v>
      </c>
      <c r="AH82" s="1">
        <f>(Table2[[#This Row],[Current Month High]]/Table2[[#This Row],[Close Price]])-1</f>
        <v>0.17366723814188911</v>
      </c>
      <c r="AI82">
        <v>20.744550575557099</v>
      </c>
      <c r="AJ82">
        <v>58.2047142395867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</v>
      </c>
      <c r="AM82" t="s">
        <v>3144</v>
      </c>
      <c r="AN82">
        <v>-11.96</v>
      </c>
      <c r="AO82" t="s">
        <v>3143</v>
      </c>
      <c r="AP82">
        <v>0.21355833992637799</v>
      </c>
      <c r="AQ82">
        <f>(Table2[[#This Row],[Sharpe Ratio]]-AVERAGE(Table2[Sharpe Ratio]))/_xlfn.STDEV.P(Table2[Sharpe Ratio])</f>
        <v>1.8517231816259909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248</v>
      </c>
      <c r="AT82">
        <f>_xlfn.RANK.AVG(Table2[[#This Row],[6M Return vs Nifty Z-Score]],Table2[6M Return vs Nifty Z-Score])</f>
        <v>179</v>
      </c>
      <c r="AU82">
        <f>_xlfn.RANK.AVG(Table2[[#This Row],[Sharpe Ratio Z-Score]],Table2[Sharpe Ratio Z-Score])</f>
        <v>20</v>
      </c>
      <c r="AV82">
        <f>(Table2[[#This Row],[Rank 1Y]]+Table2[[#This Row],[Rank 6M]]+Table2[[#This Row],[Rank Sharpe]])/3</f>
        <v>149</v>
      </c>
    </row>
    <row r="83" spans="1:48" x14ac:dyDescent="0.3">
      <c r="A83" t="s">
        <v>468</v>
      </c>
      <c r="B83" t="s">
        <v>469</v>
      </c>
      <c r="C83" t="s">
        <v>3101</v>
      </c>
      <c r="D83" t="s">
        <v>243</v>
      </c>
      <c r="E83">
        <v>43998.96086544</v>
      </c>
      <c r="F83">
        <v>582.79999999999995</v>
      </c>
      <c r="G83">
        <v>50.796208531891097</v>
      </c>
      <c r="H83">
        <f>(Table2[[#This Row],[1Y Return vs Nifty]]-AVERAGE(Table2[1Y Return vs Nifty]))/_xlfn.STDEV.P(Table2[1Y Return vs Nifty])</f>
        <v>0.53011331287507657</v>
      </c>
      <c r="I83">
        <v>5.1104336599187397</v>
      </c>
      <c r="J83">
        <f>(Table2[[#This Row],[1M Return vs Nifty]]-AVERAGE(Table2[1M Return vs Nifty]))/_xlfn.STDEV.P(Table2[1M Return vs Nifty])</f>
        <v>0.68053834193231166</v>
      </c>
      <c r="K83">
        <v>23.875206942005001</v>
      </c>
      <c r="L83">
        <f>(Table2[[#This Row],[6M Return vs Nifty]]-AVERAGE(Table2[6M Return vs Nifty]))/_xlfn.STDEV.P(Table2[6M Return vs Nifty])</f>
        <v>0.81358698539258079</v>
      </c>
      <c r="M83">
        <v>0.93088718628382605</v>
      </c>
      <c r="N83">
        <f>(Table2[[#This Row],[1W Return vs Nifty]]-AVERAGE(Table2[1W Return vs Nifty]))/_xlfn.STDEV.P(Table2[1W Return vs Nifty])</f>
        <v>0.59605385115985143</v>
      </c>
      <c r="O83">
        <v>595.95000000000005</v>
      </c>
      <c r="P83">
        <v>575.52451471053996</v>
      </c>
      <c r="Q83">
        <v>491.29668410178198</v>
      </c>
      <c r="R83">
        <v>35.455045092097897</v>
      </c>
      <c r="S83" s="1">
        <f>(Table2[[#This Row],[Close Price]]-Table2[[#This Row],[20D EMA]])/Table2[[#This Row],[20D EMA]]</f>
        <v>-2.2065609531001073E-2</v>
      </c>
      <c r="T83" s="1">
        <f>(Table2[[#This Row],[Close Price]]-Table2[[#This Row],[50D EMA]])/Table2[[#This Row],[50D EMA]]</f>
        <v>1.2641486337240037E-2</v>
      </c>
      <c r="U83" s="1">
        <f>(Table2[[#This Row],[Close Price]]-Table2[[#This Row],[200D EMA]])/Table2[[#This Row],[200D EMA]]</f>
        <v>0.18624859246813322</v>
      </c>
      <c r="V83">
        <v>0.52079570539532105</v>
      </c>
      <c r="W83">
        <v>572</v>
      </c>
      <c r="X83">
        <v>591.95000000000005</v>
      </c>
      <c r="Y83">
        <v>572</v>
      </c>
      <c r="Z83">
        <v>612.9</v>
      </c>
      <c r="AA83">
        <v>572</v>
      </c>
      <c r="AB83">
        <v>628.5</v>
      </c>
      <c r="AC83" s="1">
        <f>(Table2[[#This Row],[Close Price]]/Table2[[#This Row],[Day Low]])-1</f>
        <v>1.8881118881118875E-2</v>
      </c>
      <c r="AD83" s="1">
        <f>(Table2[[#This Row],[Day High]]/Table2[[#This Row],[Close Price]])-1</f>
        <v>1.5700068634179942E-2</v>
      </c>
      <c r="AE83" s="1">
        <f>(Table2[[#This Row],[Close Price]]/Table2[[#This Row],[Current Week Low]])-1</f>
        <v>1.8881118881118875E-2</v>
      </c>
      <c r="AF83" s="1">
        <f>(Table2[[#This Row],[Current Week High]]/Table2[[#This Row],[Close Price]])-1</f>
        <v>5.1647220315717224E-2</v>
      </c>
      <c r="AG83" s="1">
        <f>(Table2[[#This Row],[Close Price]]/Table2[[#This Row],[Current Month Low]])-1</f>
        <v>1.8881118881118875E-2</v>
      </c>
      <c r="AH83" s="1">
        <f>(Table2[[#This Row],[Current Month High]]/Table2[[#This Row],[Close Price]])-1</f>
        <v>7.8414550446122222E-2</v>
      </c>
      <c r="AI83">
        <v>7.8414550446122204</v>
      </c>
      <c r="AJ83">
        <v>85.723390694709906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0.17</v>
      </c>
      <c r="AM83" t="s">
        <v>3142</v>
      </c>
      <c r="AN83">
        <v>-4.0599999999999996</v>
      </c>
      <c r="AO83" t="s">
        <v>3143</v>
      </c>
      <c r="AP83">
        <v>0.116746208193029</v>
      </c>
      <c r="AQ83">
        <f>(Table2[[#This Row],[Sharpe Ratio]]-AVERAGE(Table2[Sharpe Ratio]))/_xlfn.STDEV.P(Table2[Sharpe Ratio])</f>
        <v>0.70869963031119587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3.3289921216710163</v>
      </c>
      <c r="AS83">
        <f>_xlfn.RANK.AVG(Table2[[#This Row],[1Y Return vs Nifty Z-Score]],Table2[1Y Return vs Nifty Z-Score])</f>
        <v>167</v>
      </c>
      <c r="AT83">
        <f>_xlfn.RANK.AVG(Table2[[#This Row],[6M Return vs Nifty Z-Score]],Table2[6M Return vs Nifty Z-Score])</f>
        <v>114</v>
      </c>
      <c r="AU83">
        <f>_xlfn.RANK.AVG(Table2[[#This Row],[Sharpe Ratio Z-Score]],Table2[Sharpe Ratio Z-Score])</f>
        <v>166</v>
      </c>
      <c r="AV83">
        <f>(Table2[[#This Row],[Rank 1Y]]+Table2[[#This Row],[Rank 6M]]+Table2[[#This Row],[Rank Sharpe]])/3</f>
        <v>149</v>
      </c>
    </row>
    <row r="84" spans="1:48" x14ac:dyDescent="0.3">
      <c r="A84" t="s">
        <v>164</v>
      </c>
      <c r="B84" t="s">
        <v>165</v>
      </c>
      <c r="C84" t="s">
        <v>3108</v>
      </c>
      <c r="D84" t="s">
        <v>166</v>
      </c>
      <c r="E84">
        <v>159390.062881875</v>
      </c>
      <c r="F84">
        <v>7521.65</v>
      </c>
      <c r="G84">
        <v>64.911838651447098</v>
      </c>
      <c r="H84">
        <f>(Table2[[#This Row],[1Y Return vs Nifty]]-AVERAGE(Table2[1Y Return vs Nifty]))/_xlfn.STDEV.P(Table2[1Y Return vs Nifty])</f>
        <v>0.77905455670618451</v>
      </c>
      <c r="I84">
        <v>2.05522910232032</v>
      </c>
      <c r="J84">
        <f>(Table2[[#This Row],[1M Return vs Nifty]]-AVERAGE(Table2[1M Return vs Nifty]))/_xlfn.STDEV.P(Table2[1M Return vs Nifty])</f>
        <v>0.32400367744830161</v>
      </c>
      <c r="K84">
        <v>9.8112844466167797</v>
      </c>
      <c r="L84">
        <f>(Table2[[#This Row],[6M Return vs Nifty]]-AVERAGE(Table2[6M Return vs Nifty]))/_xlfn.STDEV.P(Table2[6M Return vs Nifty])</f>
        <v>0.29955716365578833</v>
      </c>
      <c r="M84">
        <v>-8.6417165236122102</v>
      </c>
      <c r="N84">
        <f>(Table2[[#This Row],[1W Return vs Nifty]]-AVERAGE(Table2[1W Return vs Nifty]))/_xlfn.STDEV.P(Table2[1W Return vs Nifty])</f>
        <v>-1.4921997561896689</v>
      </c>
      <c r="O84">
        <v>8131.45</v>
      </c>
      <c r="P84">
        <v>8044.2940950720404</v>
      </c>
      <c r="Q84">
        <v>7120.99214224567</v>
      </c>
      <c r="R84">
        <v>23.8729141490134</v>
      </c>
      <c r="S84" s="1">
        <f>(Table2[[#This Row],[Close Price]]-Table2[[#This Row],[20D EMA]])/Table2[[#This Row],[20D EMA]]</f>
        <v>-7.4992774966334441E-2</v>
      </c>
      <c r="T84" s="1">
        <f>(Table2[[#This Row],[Close Price]]-Table2[[#This Row],[50D EMA]])/Table2[[#This Row],[50D EMA]]</f>
        <v>-6.49707841228995E-2</v>
      </c>
      <c r="U84" s="1">
        <f>(Table2[[#This Row],[Close Price]]-Table2[[#This Row],[200D EMA]])/Table2[[#This Row],[200D EMA]]</f>
        <v>5.6264330833537261E-2</v>
      </c>
      <c r="V84">
        <v>1.1187028815897899</v>
      </c>
      <c r="W84">
        <v>7415.1</v>
      </c>
      <c r="X84">
        <v>7737.35</v>
      </c>
      <c r="Y84">
        <v>7415.1</v>
      </c>
      <c r="Z84">
        <v>8871.2999999999993</v>
      </c>
      <c r="AA84">
        <v>7415.1</v>
      </c>
      <c r="AB84">
        <v>8940.6</v>
      </c>
      <c r="AC84" s="1">
        <f>(Table2[[#This Row],[Close Price]]/Table2[[#This Row],[Day Low]])-1</f>
        <v>1.4369327453439551E-2</v>
      </c>
      <c r="AD84" s="1">
        <f>(Table2[[#This Row],[Day High]]/Table2[[#This Row],[Close Price]])-1</f>
        <v>2.8677218429467022E-2</v>
      </c>
      <c r="AE84" s="1">
        <f>(Table2[[#This Row],[Close Price]]/Table2[[#This Row],[Current Week Low]])-1</f>
        <v>1.4369327453439551E-2</v>
      </c>
      <c r="AF84" s="1">
        <f>(Table2[[#This Row],[Current Week High]]/Table2[[#This Row],[Close Price]])-1</f>
        <v>0.17943536325141429</v>
      </c>
      <c r="AG84" s="1">
        <f>(Table2[[#This Row],[Close Price]]/Table2[[#This Row],[Current Month Low]])-1</f>
        <v>1.4369327453439551E-2</v>
      </c>
      <c r="AH84" s="1">
        <f>(Table2[[#This Row],[Current Month High]]/Table2[[#This Row],[Close Price]])-1</f>
        <v>0.18864876722527657</v>
      </c>
      <c r="AI84">
        <v>21.648175599768599</v>
      </c>
      <c r="AJ84">
        <v>95.367532467532399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0.01</v>
      </c>
      <c r="AM84" t="s">
        <v>3142</v>
      </c>
      <c r="AN84">
        <v>-11.07</v>
      </c>
      <c r="AO84" t="s">
        <v>3143</v>
      </c>
      <c r="AP84">
        <v>0.15740817363974099</v>
      </c>
      <c r="AQ84">
        <f>(Table2[[#This Row],[Sharpe Ratio]]-AVERAGE(Table2[Sharpe Ratio]))/_xlfn.STDEV.P(Table2[Sharpe Ratio])</f>
        <v>1.1887797950198307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1.0991954366404362</v>
      </c>
      <c r="AS84">
        <f>_xlfn.RANK.AVG(Table2[[#This Row],[1Y Return vs Nifty Z-Score]],Table2[1Y Return vs Nifty Z-Score])</f>
        <v>121</v>
      </c>
      <c r="AT84">
        <f>_xlfn.RANK.AVG(Table2[[#This Row],[6M Return vs Nifty Z-Score]],Table2[6M Return vs Nifty Z-Score])</f>
        <v>234</v>
      </c>
      <c r="AU84">
        <f>_xlfn.RANK.AVG(Table2[[#This Row],[Sharpe Ratio Z-Score]],Table2[Sharpe Ratio Z-Score])</f>
        <v>93</v>
      </c>
      <c r="AV84">
        <f>(Table2[[#This Row],[Rank 1Y]]+Table2[[#This Row],[Rank 6M]]+Table2[[#This Row],[Rank Sharpe]])/3</f>
        <v>149.33333333333334</v>
      </c>
    </row>
    <row r="85" spans="1:48" x14ac:dyDescent="0.3">
      <c r="A85" t="s">
        <v>701</v>
      </c>
      <c r="B85" t="s">
        <v>702</v>
      </c>
      <c r="C85" t="s">
        <v>3102</v>
      </c>
      <c r="D85" t="s">
        <v>57</v>
      </c>
      <c r="E85">
        <v>24204.916051799999</v>
      </c>
      <c r="F85">
        <v>182.6</v>
      </c>
      <c r="G85">
        <v>87.362930470157806</v>
      </c>
      <c r="H85">
        <f>(Table2[[#This Row],[1Y Return vs Nifty]]-AVERAGE(Table2[1Y Return vs Nifty]))/_xlfn.STDEV.P(Table2[1Y Return vs Nifty])</f>
        <v>1.1749988167483321</v>
      </c>
      <c r="I85">
        <v>0.404800255619368</v>
      </c>
      <c r="J85">
        <f>(Table2[[#This Row],[1M Return vs Nifty]]-AVERAGE(Table2[1M Return vs Nifty]))/_xlfn.STDEV.P(Table2[1M Return vs Nifty])</f>
        <v>0.13140279458767831</v>
      </c>
      <c r="K85">
        <v>21.9563057654156</v>
      </c>
      <c r="L85">
        <f>(Table2[[#This Row],[6M Return vs Nifty]]-AVERAGE(Table2[6M Return vs Nifty]))/_xlfn.STDEV.P(Table2[6M Return vs Nifty])</f>
        <v>0.7434520404612347</v>
      </c>
      <c r="M85">
        <v>1.1151885584536501</v>
      </c>
      <c r="N85">
        <f>(Table2[[#This Row],[1W Return vs Nifty]]-AVERAGE(Table2[1W Return vs Nifty]))/_xlfn.STDEV.P(Table2[1W Return vs Nifty])</f>
        <v>0.63625900504867572</v>
      </c>
      <c r="O85">
        <v>190.47</v>
      </c>
      <c r="P85">
        <v>188.457021761806</v>
      </c>
      <c r="Q85">
        <v>159.516774272871</v>
      </c>
      <c r="R85">
        <v>33.228297303924798</v>
      </c>
      <c r="S85" s="1">
        <f>(Table2[[#This Row],[Close Price]]-Table2[[#This Row],[20D EMA]])/Table2[[#This Row],[20D EMA]]</f>
        <v>-4.1318842862393054E-2</v>
      </c>
      <c r="T85" s="1">
        <f>(Table2[[#This Row],[Close Price]]-Table2[[#This Row],[50D EMA]])/Table2[[#This Row],[50D EMA]]</f>
        <v>-3.1078819494498845E-2</v>
      </c>
      <c r="U85" s="1">
        <f>(Table2[[#This Row],[Close Price]]-Table2[[#This Row],[200D EMA]])/Table2[[#This Row],[200D EMA]]</f>
        <v>0.14470719980610058</v>
      </c>
      <c r="V85">
        <v>0.43710354773411803</v>
      </c>
      <c r="W85">
        <v>179.54</v>
      </c>
      <c r="X85">
        <v>189</v>
      </c>
      <c r="Y85">
        <v>179.54</v>
      </c>
      <c r="Z85">
        <v>199.54</v>
      </c>
      <c r="AA85">
        <v>179.11</v>
      </c>
      <c r="AB85">
        <v>204.12</v>
      </c>
      <c r="AC85" s="1">
        <f>(Table2[[#This Row],[Close Price]]/Table2[[#This Row],[Day Low]])-1</f>
        <v>1.7043555753592621E-2</v>
      </c>
      <c r="AD85" s="1">
        <f>(Table2[[#This Row],[Day High]]/Table2[[#This Row],[Close Price]])-1</f>
        <v>3.5049288061336226E-2</v>
      </c>
      <c r="AE85" s="1">
        <f>(Table2[[#This Row],[Close Price]]/Table2[[#This Row],[Current Week Low]])-1</f>
        <v>1.7043555753592621E-2</v>
      </c>
      <c r="AF85" s="1">
        <f>(Table2[[#This Row],[Current Week High]]/Table2[[#This Row],[Close Price]])-1</f>
        <v>9.2771084337349485E-2</v>
      </c>
      <c r="AG85" s="1">
        <f>(Table2[[#This Row],[Close Price]]/Table2[[#This Row],[Current Month Low]])-1</f>
        <v>1.9485232538663189E-2</v>
      </c>
      <c r="AH85" s="1">
        <f>(Table2[[#This Row],[Current Month High]]/Table2[[#This Row],[Close Price]])-1</f>
        <v>0.11785323110624324</v>
      </c>
      <c r="AI85">
        <v>16.3691128148959</v>
      </c>
      <c r="AJ85">
        <v>121.87120291616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0.16</v>
      </c>
      <c r="AM85" t="s">
        <v>3142</v>
      </c>
      <c r="AN85">
        <v>-2.69</v>
      </c>
      <c r="AO85" t="s">
        <v>3143</v>
      </c>
      <c r="AP85">
        <v>9.1301027462301995E-2</v>
      </c>
      <c r="AQ85">
        <f>(Table2[[#This Row],[Sharpe Ratio]]-AVERAGE(Table2[Sharpe Ratio]))/_xlfn.STDEV.P(Table2[Sharpe Ratio])</f>
        <v>0.40827818186308135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3.094390838709002</v>
      </c>
      <c r="AS85">
        <f>_xlfn.RANK.AVG(Table2[[#This Row],[1Y Return vs Nifty Z-Score]],Table2[1Y Return vs Nifty Z-Score])</f>
        <v>81</v>
      </c>
      <c r="AT85">
        <f>_xlfn.RANK.AVG(Table2[[#This Row],[6M Return vs Nifty Z-Score]],Table2[6M Return vs Nifty Z-Score])</f>
        <v>131</v>
      </c>
      <c r="AU85">
        <f>_xlfn.RANK.AVG(Table2[[#This Row],[Sharpe Ratio Z-Score]],Table2[Sharpe Ratio Z-Score])</f>
        <v>236</v>
      </c>
      <c r="AV85">
        <f>(Table2[[#This Row],[Rank 1Y]]+Table2[[#This Row],[Rank 6M]]+Table2[[#This Row],[Rank Sharpe]])/3</f>
        <v>149.33333333333334</v>
      </c>
    </row>
    <row r="86" spans="1:48" x14ac:dyDescent="0.3">
      <c r="A86" t="s">
        <v>759</v>
      </c>
      <c r="B86" t="s">
        <v>760</v>
      </c>
      <c r="C86" t="s">
        <v>3106</v>
      </c>
      <c r="D86" t="s">
        <v>309</v>
      </c>
      <c r="E86">
        <v>20844.03395872</v>
      </c>
      <c r="F86">
        <v>6171.2</v>
      </c>
      <c r="G86">
        <v>80.963464304423297</v>
      </c>
      <c r="H86">
        <f>(Table2[[#This Row],[1Y Return vs Nifty]]-AVERAGE(Table2[1Y Return vs Nifty]))/_xlfn.STDEV.P(Table2[1Y Return vs Nifty])</f>
        <v>1.0621387422309398</v>
      </c>
      <c r="I86">
        <v>35.826930330540499</v>
      </c>
      <c r="J86">
        <f>(Table2[[#This Row],[1M Return vs Nifty]]-AVERAGE(Table2[1M Return vs Nifty]))/_xlfn.STDEV.P(Table2[1M Return vs Nifty])</f>
        <v>4.2650760146545919</v>
      </c>
      <c r="K86">
        <v>55.513006576400201</v>
      </c>
      <c r="L86">
        <f>(Table2[[#This Row],[6M Return vs Nifty]]-AVERAGE(Table2[6M Return vs Nifty]))/_xlfn.STDEV.P(Table2[6M Return vs Nifty])</f>
        <v>1.9699338375275623</v>
      </c>
      <c r="M86">
        <v>16.2807224755839</v>
      </c>
      <c r="N86">
        <f>(Table2[[#This Row],[1W Return vs Nifty]]-AVERAGE(Table2[1W Return vs Nifty]))/_xlfn.STDEV.P(Table2[1W Return vs Nifty])</f>
        <v>3.9446045575851545</v>
      </c>
      <c r="O86">
        <v>5488.41</v>
      </c>
      <c r="P86">
        <v>4999.1903158247896</v>
      </c>
      <c r="Q86">
        <v>4187.9355349199604</v>
      </c>
      <c r="R86">
        <v>63.555794911533901</v>
      </c>
      <c r="S86" s="1">
        <f>(Table2[[#This Row],[Close Price]]-Table2[[#This Row],[20D EMA]])/Table2[[#This Row],[20D EMA]]</f>
        <v>0.12440579329897</v>
      </c>
      <c r="T86" s="1">
        <f>(Table2[[#This Row],[Close Price]]-Table2[[#This Row],[50D EMA]])/Table2[[#This Row],[50D EMA]]</f>
        <v>0.23443990129066461</v>
      </c>
      <c r="U86" s="1">
        <f>(Table2[[#This Row],[Close Price]]-Table2[[#This Row],[200D EMA]])/Table2[[#This Row],[200D EMA]]</f>
        <v>0.4735661398183254</v>
      </c>
      <c r="V86">
        <v>3.2990981050093602</v>
      </c>
      <c r="W86">
        <v>5910</v>
      </c>
      <c r="X86">
        <v>6550</v>
      </c>
      <c r="Y86">
        <v>5420.1</v>
      </c>
      <c r="Z86">
        <v>7159</v>
      </c>
      <c r="AA86">
        <v>4703.8</v>
      </c>
      <c r="AB86">
        <v>7159</v>
      </c>
      <c r="AC86" s="1">
        <f>(Table2[[#This Row],[Close Price]]/Table2[[#This Row],[Day Low]])-1</f>
        <v>4.419627749576982E-2</v>
      </c>
      <c r="AD86" s="1">
        <f>(Table2[[#This Row],[Day High]]/Table2[[#This Row],[Close Price]])-1</f>
        <v>6.1381903033445706E-2</v>
      </c>
      <c r="AE86" s="1">
        <f>(Table2[[#This Row],[Close Price]]/Table2[[#This Row],[Current Week Low]])-1</f>
        <v>0.13857677902621712</v>
      </c>
      <c r="AF86" s="1">
        <f>(Table2[[#This Row],[Current Week High]]/Table2[[#This Row],[Close Price]])-1</f>
        <v>0.16006611355976141</v>
      </c>
      <c r="AG86" s="1">
        <f>(Table2[[#This Row],[Close Price]]/Table2[[#This Row],[Current Month Low]])-1</f>
        <v>0.31196054254007399</v>
      </c>
      <c r="AH86" s="1">
        <f>(Table2[[#This Row],[Current Month High]]/Table2[[#This Row],[Close Price]])-1</f>
        <v>0.16006611355976141</v>
      </c>
      <c r="AI86">
        <v>16.006611355976101</v>
      </c>
      <c r="AJ86">
        <v>118.36839404822901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0.45</v>
      </c>
      <c r="AM86" t="s">
        <v>3142</v>
      </c>
      <c r="AN86">
        <v>19.73</v>
      </c>
      <c r="AO86" t="s">
        <v>3142</v>
      </c>
      <c r="AP86">
        <v>6.2865472163844999E-2</v>
      </c>
      <c r="AQ86">
        <f>(Table2[[#This Row],[Sharpe Ratio]]-AVERAGE(Table2[Sharpe Ratio]))/_xlfn.STDEV.P(Table2[Sharpe Ratio])</f>
        <v>7.25505326633646E-2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11.314303684661613</v>
      </c>
      <c r="AS86">
        <f>_xlfn.RANK.AVG(Table2[[#This Row],[1Y Return vs Nifty Z-Score]],Table2[1Y Return vs Nifty Z-Score])</f>
        <v>98</v>
      </c>
      <c r="AT86">
        <f>_xlfn.RANK.AVG(Table2[[#This Row],[6M Return vs Nifty Z-Score]],Table2[6M Return vs Nifty Z-Score])</f>
        <v>32</v>
      </c>
      <c r="AU86">
        <f>_xlfn.RANK.AVG(Table2[[#This Row],[Sharpe Ratio Z-Score]],Table2[Sharpe Ratio Z-Score])</f>
        <v>320</v>
      </c>
      <c r="AV86">
        <f>(Table2[[#This Row],[Rank 1Y]]+Table2[[#This Row],[Rank 6M]]+Table2[[#This Row],[Rank Sharpe]])/3</f>
        <v>150</v>
      </c>
    </row>
    <row r="87" spans="1:48" x14ac:dyDescent="0.3">
      <c r="A87" t="s">
        <v>1203</v>
      </c>
      <c r="B87" t="s">
        <v>1204</v>
      </c>
      <c r="C87" t="s">
        <v>3107</v>
      </c>
      <c r="D87" t="s">
        <v>273</v>
      </c>
      <c r="E87">
        <v>9432.8011764799994</v>
      </c>
      <c r="F87">
        <v>578.04999999999995</v>
      </c>
      <c r="G87">
        <v>30.7953282245645</v>
      </c>
      <c r="H87">
        <f>(Table2[[#This Row],[1Y Return vs Nifty]]-AVERAGE(Table2[1Y Return vs Nifty]))/_xlfn.STDEV.P(Table2[1Y Return vs Nifty])</f>
        <v>0.17738063432996848</v>
      </c>
      <c r="I87">
        <v>7.0807547364061998</v>
      </c>
      <c r="J87">
        <f>(Table2[[#This Row],[1M Return vs Nifty]]-AVERAGE(Table2[1M Return vs Nifty]))/_xlfn.STDEV.P(Table2[1M Return vs Nifty])</f>
        <v>0.91046984101446449</v>
      </c>
      <c r="K87">
        <v>36.765675065719698</v>
      </c>
      <c r="L87">
        <f>(Table2[[#This Row],[6M Return vs Nifty]]-AVERAGE(Table2[6M Return vs Nifty]))/_xlfn.STDEV.P(Table2[6M Return vs Nifty])</f>
        <v>1.2847275959803928</v>
      </c>
      <c r="M87">
        <v>2.05812912495478</v>
      </c>
      <c r="N87">
        <f>(Table2[[#This Row],[1W Return vs Nifty]]-AVERAGE(Table2[1W Return vs Nifty]))/_xlfn.STDEV.P(Table2[1W Return vs Nifty])</f>
        <v>0.84196051523200821</v>
      </c>
      <c r="O87">
        <v>581.75</v>
      </c>
      <c r="P87">
        <v>568.51783324508801</v>
      </c>
      <c r="Q87">
        <v>489.63575306179899</v>
      </c>
      <c r="R87">
        <v>44.757482025730397</v>
      </c>
      <c r="S87" s="1">
        <f>(Table2[[#This Row],[Close Price]]-Table2[[#This Row],[20D EMA]])/Table2[[#This Row],[20D EMA]]</f>
        <v>-6.3601203266008518E-3</v>
      </c>
      <c r="T87" s="1">
        <f>(Table2[[#This Row],[Close Price]]-Table2[[#This Row],[50D EMA]])/Table2[[#This Row],[50D EMA]]</f>
        <v>1.67666978896731E-2</v>
      </c>
      <c r="U87" s="1">
        <f>(Table2[[#This Row],[Close Price]]-Table2[[#This Row],[200D EMA]])/Table2[[#This Row],[200D EMA]]</f>
        <v>0.18057146845451424</v>
      </c>
      <c r="V87">
        <v>0.72752724654382595</v>
      </c>
      <c r="W87">
        <v>564.95000000000005</v>
      </c>
      <c r="X87">
        <v>586.79999999999995</v>
      </c>
      <c r="Y87">
        <v>557.65</v>
      </c>
      <c r="Z87">
        <v>591</v>
      </c>
      <c r="AA87">
        <v>557.65</v>
      </c>
      <c r="AB87">
        <v>616.5</v>
      </c>
      <c r="AC87" s="1">
        <f>(Table2[[#This Row],[Close Price]]/Table2[[#This Row],[Day Low]])-1</f>
        <v>2.3187892733870008E-2</v>
      </c>
      <c r="AD87" s="1">
        <f>(Table2[[#This Row],[Day High]]/Table2[[#This Row],[Close Price]])-1</f>
        <v>1.5137098866879972E-2</v>
      </c>
      <c r="AE87" s="1">
        <f>(Table2[[#This Row],[Close Price]]/Table2[[#This Row],[Current Week Low]])-1</f>
        <v>3.6582085537523401E-2</v>
      </c>
      <c r="AF87" s="1">
        <f>(Table2[[#This Row],[Current Week High]]/Table2[[#This Row],[Close Price]])-1</f>
        <v>2.2402906322982474E-2</v>
      </c>
      <c r="AG87" s="1">
        <f>(Table2[[#This Row],[Close Price]]/Table2[[#This Row],[Current Month Low]])-1</f>
        <v>3.6582085537523401E-2</v>
      </c>
      <c r="AH87" s="1">
        <f>(Table2[[#This Row],[Current Month High]]/Table2[[#This Row],[Close Price]])-1</f>
        <v>6.651673730646146E-2</v>
      </c>
      <c r="AI87">
        <v>6.6516737306461398</v>
      </c>
      <c r="AJ87">
        <v>64.569395017793497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</v>
      </c>
      <c r="AM87" t="s">
        <v>3144</v>
      </c>
      <c r="AN87">
        <v>-4.49</v>
      </c>
      <c r="AO87" t="s">
        <v>3143</v>
      </c>
      <c r="AP87">
        <v>0.128514346492446</v>
      </c>
      <c r="AQ87">
        <f>(Table2[[#This Row],[Sharpe Ratio]]-AVERAGE(Table2[Sharpe Ratio]))/_xlfn.STDEV.P(Table2[Sharpe Ratio])</f>
        <v>0.84764150660839654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4.0621800931652308</v>
      </c>
      <c r="AS87">
        <f>_xlfn.RANK.AVG(Table2[[#This Row],[1Y Return vs Nifty Z-Score]],Table2[1Y Return vs Nifty Z-Score])</f>
        <v>240</v>
      </c>
      <c r="AT87">
        <f>_xlfn.RANK.AVG(Table2[[#This Row],[6M Return vs Nifty Z-Score]],Table2[6M Return vs Nifty Z-Score])</f>
        <v>70</v>
      </c>
      <c r="AU87">
        <f>_xlfn.RANK.AVG(Table2[[#This Row],[Sharpe Ratio Z-Score]],Table2[Sharpe Ratio Z-Score])</f>
        <v>140</v>
      </c>
      <c r="AV87">
        <f>(Table2[[#This Row],[Rank 1Y]]+Table2[[#This Row],[Rank 6M]]+Table2[[#This Row],[Rank Sharpe]])/3</f>
        <v>150</v>
      </c>
    </row>
    <row r="88" spans="1:48" x14ac:dyDescent="0.3">
      <c r="A88" t="s">
        <v>580</v>
      </c>
      <c r="B88" t="s">
        <v>581</v>
      </c>
      <c r="C88" t="s">
        <v>3101</v>
      </c>
      <c r="D88" t="s">
        <v>51</v>
      </c>
      <c r="E88">
        <v>32260.529527775001</v>
      </c>
      <c r="F88">
        <v>244.43</v>
      </c>
      <c r="G88">
        <v>141.26739653539801</v>
      </c>
      <c r="H88">
        <f>(Table2[[#This Row],[1Y Return vs Nifty]]-AVERAGE(Table2[1Y Return vs Nifty]))/_xlfn.STDEV.P(Table2[1Y Return vs Nifty])</f>
        <v>2.1256503085114735</v>
      </c>
      <c r="I88">
        <v>16.974801619897399</v>
      </c>
      <c r="J88">
        <f>(Table2[[#This Row],[1M Return vs Nifty]]-AVERAGE(Table2[1M Return vs Nifty]))/_xlfn.STDEV.P(Table2[1M Return vs Nifty])</f>
        <v>2.0650801525307219</v>
      </c>
      <c r="K88">
        <v>65.059188640424196</v>
      </c>
      <c r="L88">
        <f>(Table2[[#This Row],[6M Return vs Nifty]]-AVERAGE(Table2[6M Return vs Nifty]))/_xlfn.STDEV.P(Table2[6M Return vs Nifty])</f>
        <v>2.3188423490929742</v>
      </c>
      <c r="M88">
        <v>17.1837346345635</v>
      </c>
      <c r="N88">
        <f>(Table2[[#This Row],[1W Return vs Nifty]]-AVERAGE(Table2[1W Return vs Nifty]))/_xlfn.STDEV.P(Table2[1W Return vs Nifty])</f>
        <v>4.1415957269281618</v>
      </c>
      <c r="O88">
        <v>227.45</v>
      </c>
      <c r="P88">
        <v>214.57690383841299</v>
      </c>
      <c r="Q88">
        <v>171.718537157691</v>
      </c>
      <c r="R88">
        <v>61.607634319800397</v>
      </c>
      <c r="S88" s="1">
        <f>(Table2[[#This Row],[Close Price]]-Table2[[#This Row],[20D EMA]])/Table2[[#This Row],[20D EMA]]</f>
        <v>7.4653770059353794E-2</v>
      </c>
      <c r="T88" s="1">
        <f>(Table2[[#This Row],[Close Price]]-Table2[[#This Row],[50D EMA]])/Table2[[#This Row],[50D EMA]]</f>
        <v>0.13912539340239466</v>
      </c>
      <c r="U88" s="1">
        <f>(Table2[[#This Row],[Close Price]]-Table2[[#This Row],[200D EMA]])/Table2[[#This Row],[200D EMA]]</f>
        <v>0.42343397542186884</v>
      </c>
      <c r="V88">
        <v>1.4568105423394699</v>
      </c>
      <c r="W88">
        <v>241.51</v>
      </c>
      <c r="X88">
        <v>251.69</v>
      </c>
      <c r="Y88">
        <v>209.5</v>
      </c>
      <c r="Z88">
        <v>259.89999999999998</v>
      </c>
      <c r="AA88">
        <v>209.5</v>
      </c>
      <c r="AB88">
        <v>259.89999999999998</v>
      </c>
      <c r="AC88" s="1">
        <f>(Table2[[#This Row],[Close Price]]/Table2[[#This Row],[Day Low]])-1</f>
        <v>1.2090596662664099E-2</v>
      </c>
      <c r="AD88" s="1">
        <f>(Table2[[#This Row],[Day High]]/Table2[[#This Row],[Close Price]])-1</f>
        <v>2.9701755103710648E-2</v>
      </c>
      <c r="AE88" s="1">
        <f>(Table2[[#This Row],[Close Price]]/Table2[[#This Row],[Current Week Low]])-1</f>
        <v>0.16673031026252993</v>
      </c>
      <c r="AF88" s="1">
        <f>(Table2[[#This Row],[Current Week High]]/Table2[[#This Row],[Close Price]])-1</f>
        <v>6.3290103506116191E-2</v>
      </c>
      <c r="AG88" s="1">
        <f>(Table2[[#This Row],[Close Price]]/Table2[[#This Row],[Current Month Low]])-1</f>
        <v>0.16673031026252993</v>
      </c>
      <c r="AH88" s="1">
        <f>(Table2[[#This Row],[Current Month High]]/Table2[[#This Row],[Close Price]])-1</f>
        <v>6.3290103506116191E-2</v>
      </c>
      <c r="AI88">
        <v>6.3290103506116102</v>
      </c>
      <c r="AJ88">
        <v>179.34857142857101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0.33</v>
      </c>
      <c r="AM88" t="s">
        <v>3142</v>
      </c>
      <c r="AN88">
        <v>9.07</v>
      </c>
      <c r="AO88" t="s">
        <v>3142</v>
      </c>
      <c r="AP88">
        <v>3.9528880069520003E-2</v>
      </c>
      <c r="AQ88">
        <f>(Table2[[#This Row],[Sharpe Ratio]]-AVERAGE(Table2[Sharpe Ratio]))/_xlfn.STDEV.P(Table2[Sharpe Ratio])</f>
        <v>-0.20297562189657686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10.448192915166754</v>
      </c>
      <c r="AS88">
        <f>_xlfn.RANK.AVG(Table2[[#This Row],[1Y Return vs Nifty Z-Score]],Table2[1Y Return vs Nifty Z-Score])</f>
        <v>32</v>
      </c>
      <c r="AT88">
        <f>_xlfn.RANK.AVG(Table2[[#This Row],[6M Return vs Nifty Z-Score]],Table2[6M Return vs Nifty Z-Score])</f>
        <v>20</v>
      </c>
      <c r="AU88">
        <f>_xlfn.RANK.AVG(Table2[[#This Row],[Sharpe Ratio Z-Score]],Table2[Sharpe Ratio Z-Score])</f>
        <v>399</v>
      </c>
      <c r="AV88">
        <f>(Table2[[#This Row],[Rank 1Y]]+Table2[[#This Row],[Rank 6M]]+Table2[[#This Row],[Rank Sharpe]])/3</f>
        <v>150.33333333333334</v>
      </c>
    </row>
    <row r="89" spans="1:48" x14ac:dyDescent="0.3">
      <c r="A89" t="s">
        <v>98</v>
      </c>
      <c r="B89" t="s">
        <v>99</v>
      </c>
      <c r="C89" t="s">
        <v>3108</v>
      </c>
      <c r="D89" t="s">
        <v>100</v>
      </c>
      <c r="E89">
        <v>278584.91399999999</v>
      </c>
      <c r="F89">
        <v>4165.6000000000004</v>
      </c>
      <c r="G89">
        <v>103.708320926843</v>
      </c>
      <c r="H89">
        <f>(Table2[[#This Row],[1Y Return vs Nifty]]-AVERAGE(Table2[1Y Return vs Nifty]))/_xlfn.STDEV.P(Table2[1Y Return vs Nifty])</f>
        <v>1.4632637965422572</v>
      </c>
      <c r="I89">
        <v>2.55244900949398</v>
      </c>
      <c r="J89">
        <f>(Table2[[#This Row],[1M Return vs Nifty]]-AVERAGE(Table2[1M Return vs Nifty]))/_xlfn.STDEV.P(Table2[1M Return vs Nifty])</f>
        <v>0.38202798627503415</v>
      </c>
      <c r="K89">
        <v>-3.01476860918185</v>
      </c>
      <c r="L89">
        <f>(Table2[[#This Row],[6M Return vs Nifty]]-AVERAGE(Table2[6M Return vs Nifty]))/_xlfn.STDEV.P(Table2[6M Return vs Nifty])</f>
        <v>-0.16922910617901429</v>
      </c>
      <c r="M89">
        <v>-3.8498768769162401</v>
      </c>
      <c r="N89">
        <f>(Table2[[#This Row],[1W Return vs Nifty]]-AVERAGE(Table2[1W Return vs Nifty]))/_xlfn.STDEV.P(Table2[1W Return vs Nifty])</f>
        <v>-0.44686488896763626</v>
      </c>
      <c r="O89">
        <v>4395.75</v>
      </c>
      <c r="P89">
        <v>4512.8862172934696</v>
      </c>
      <c r="Q89">
        <v>4107.11671908681</v>
      </c>
      <c r="R89">
        <v>27.544438551085499</v>
      </c>
      <c r="S89" s="1">
        <f>(Table2[[#This Row],[Close Price]]-Table2[[#This Row],[20D EMA]])/Table2[[#This Row],[20D EMA]]</f>
        <v>-5.2357390661434258E-2</v>
      </c>
      <c r="T89" s="1">
        <f>(Table2[[#This Row],[Close Price]]-Table2[[#This Row],[50D EMA]])/Table2[[#This Row],[50D EMA]]</f>
        <v>-7.6954348186901222E-2</v>
      </c>
      <c r="U89" s="1">
        <f>(Table2[[#This Row],[Close Price]]-Table2[[#This Row],[200D EMA]])/Table2[[#This Row],[200D EMA]]</f>
        <v>1.423949814754564E-2</v>
      </c>
      <c r="V89">
        <v>0.82034318705444298</v>
      </c>
      <c r="W89">
        <v>4075.2</v>
      </c>
      <c r="X89">
        <v>4218.8999999999996</v>
      </c>
      <c r="Y89">
        <v>4075.2</v>
      </c>
      <c r="Z89">
        <v>4586.8</v>
      </c>
      <c r="AA89">
        <v>4075.2</v>
      </c>
      <c r="AB89">
        <v>4676.6000000000004</v>
      </c>
      <c r="AC89" s="1">
        <f>(Table2[[#This Row],[Close Price]]/Table2[[#This Row],[Day Low]])-1</f>
        <v>2.2182960345504599E-2</v>
      </c>
      <c r="AD89" s="1">
        <f>(Table2[[#This Row],[Day High]]/Table2[[#This Row],[Close Price]])-1</f>
        <v>1.2795275590550936E-2</v>
      </c>
      <c r="AE89" s="1">
        <f>(Table2[[#This Row],[Close Price]]/Table2[[#This Row],[Current Week Low]])-1</f>
        <v>2.2182960345504599E-2</v>
      </c>
      <c r="AF89" s="1">
        <f>(Table2[[#This Row],[Current Week High]]/Table2[[#This Row],[Close Price]])-1</f>
        <v>0.10111388515459963</v>
      </c>
      <c r="AG89" s="1">
        <f>(Table2[[#This Row],[Close Price]]/Table2[[#This Row],[Current Month Low]])-1</f>
        <v>2.2182960345504599E-2</v>
      </c>
      <c r="AH89" s="1">
        <f>(Table2[[#This Row],[Current Month High]]/Table2[[#This Row],[Close Price]])-1</f>
        <v>0.12267140387939302</v>
      </c>
      <c r="AI89">
        <v>36.228874591895497</v>
      </c>
      <c r="AJ89">
        <v>135.63751555605799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</v>
      </c>
      <c r="AM89">
        <v>0</v>
      </c>
      <c r="AN89">
        <v>-5.04</v>
      </c>
      <c r="AO89" t="s">
        <v>3143</v>
      </c>
      <c r="AP89">
        <v>0.24515146165566401</v>
      </c>
      <c r="AQ89">
        <f>(Table2[[#This Row],[Sharpe Ratio]]-AVERAGE(Table2[Sharpe Ratio]))/_xlfn.STDEV.P(Table2[Sharpe Ratio])</f>
        <v>2.2247310015094746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56</v>
      </c>
      <c r="AT89">
        <f>_xlfn.RANK.AVG(Table2[[#This Row],[6M Return vs Nifty Z-Score]],Table2[6M Return vs Nifty Z-Score])</f>
        <v>387</v>
      </c>
      <c r="AU89">
        <f>_xlfn.RANK.AVG(Table2[[#This Row],[Sharpe Ratio Z-Score]],Table2[Sharpe Ratio Z-Score])</f>
        <v>9</v>
      </c>
      <c r="AV89">
        <f>(Table2[[#This Row],[Rank 1Y]]+Table2[[#This Row],[Rank 6M]]+Table2[[#This Row],[Rank Sharpe]])/3</f>
        <v>150.66666666666666</v>
      </c>
    </row>
    <row r="90" spans="1:48" x14ac:dyDescent="0.3">
      <c r="A90" t="s">
        <v>84</v>
      </c>
      <c r="B90" t="s">
        <v>85</v>
      </c>
      <c r="C90" t="s">
        <v>3103</v>
      </c>
      <c r="D90" t="s">
        <v>86</v>
      </c>
      <c r="E90">
        <v>285013.10730087903</v>
      </c>
      <c r="F90">
        <v>10206.1</v>
      </c>
      <c r="G90">
        <v>64.410148723095702</v>
      </c>
      <c r="H90">
        <f>(Table2[[#This Row],[1Y Return vs Nifty]]-AVERAGE(Table2[1Y Return vs Nifty]))/_xlfn.STDEV.P(Table2[1Y Return vs Nifty])</f>
        <v>0.77020682453103284</v>
      </c>
      <c r="I90">
        <v>-9.9668274974156592</v>
      </c>
      <c r="J90">
        <f>(Table2[[#This Row],[1M Return vs Nifty]]-AVERAGE(Table2[1M Return vs Nifty]))/_xlfn.STDEV.P(Table2[1M Return vs Nifty])</f>
        <v>-1.0789399996074593</v>
      </c>
      <c r="K90">
        <v>9.7075340922972497</v>
      </c>
      <c r="L90">
        <f>(Table2[[#This Row],[6M Return vs Nifty]]-AVERAGE(Table2[6M Return vs Nifty]))/_xlfn.STDEV.P(Table2[6M Return vs Nifty])</f>
        <v>0.29576513649171049</v>
      </c>
      <c r="M90">
        <v>5.4389784845529903</v>
      </c>
      <c r="N90">
        <f>(Table2[[#This Row],[1W Return vs Nifty]]-AVERAGE(Table2[1W Return vs Nifty]))/_xlfn.STDEV.P(Table2[1W Return vs Nifty])</f>
        <v>1.579489309387319</v>
      </c>
      <c r="O90">
        <v>11042.4</v>
      </c>
      <c r="P90">
        <v>11017.7053488775</v>
      </c>
      <c r="Q90">
        <v>9403.6267518933801</v>
      </c>
      <c r="R90">
        <v>29.868299074503</v>
      </c>
      <c r="S90" s="1">
        <f>(Table2[[#This Row],[Close Price]]-Table2[[#This Row],[20D EMA]])/Table2[[#This Row],[20D EMA]]</f>
        <v>-7.5735347388248872E-2</v>
      </c>
      <c r="T90" s="1">
        <f>(Table2[[#This Row],[Close Price]]-Table2[[#This Row],[50D EMA]])/Table2[[#This Row],[50D EMA]]</f>
        <v>-7.3663736974068486E-2</v>
      </c>
      <c r="U90" s="1">
        <f>(Table2[[#This Row],[Close Price]]-Table2[[#This Row],[200D EMA]])/Table2[[#This Row],[200D EMA]]</f>
        <v>8.5336569525693448E-2</v>
      </c>
      <c r="V90">
        <v>2.1010100972735302</v>
      </c>
      <c r="W90">
        <v>9925</v>
      </c>
      <c r="X90">
        <v>10368.200000000001</v>
      </c>
      <c r="Y90">
        <v>9881.4</v>
      </c>
      <c r="Z90">
        <v>10829.85</v>
      </c>
      <c r="AA90">
        <v>9841.1</v>
      </c>
      <c r="AB90">
        <v>12500</v>
      </c>
      <c r="AC90" s="1">
        <f>(Table2[[#This Row],[Close Price]]/Table2[[#This Row],[Day Low]])-1</f>
        <v>2.8322418136020211E-2</v>
      </c>
      <c r="AD90" s="1">
        <f>(Table2[[#This Row],[Day High]]/Table2[[#This Row],[Close Price]])-1</f>
        <v>1.5882658410166561E-2</v>
      </c>
      <c r="AE90" s="1">
        <f>(Table2[[#This Row],[Close Price]]/Table2[[#This Row],[Current Week Low]])-1</f>
        <v>3.2859716234541647E-2</v>
      </c>
      <c r="AF90" s="1">
        <f>(Table2[[#This Row],[Current Week High]]/Table2[[#This Row],[Close Price]])-1</f>
        <v>6.111541137163079E-2</v>
      </c>
      <c r="AG90" s="1">
        <f>(Table2[[#This Row],[Close Price]]/Table2[[#This Row],[Current Month Low]])-1</f>
        <v>3.708934976781042E-2</v>
      </c>
      <c r="AH90" s="1">
        <f>(Table2[[#This Row],[Current Month High]]/Table2[[#This Row],[Close Price]])-1</f>
        <v>0.22475774291845063</v>
      </c>
      <c r="AI90">
        <v>25.1604432643223</v>
      </c>
      <c r="AJ90">
        <v>94.921695951107694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</v>
      </c>
      <c r="AM90" t="s">
        <v>3142</v>
      </c>
      <c r="AN90">
        <v>-13.64</v>
      </c>
      <c r="AO90" t="s">
        <v>3143</v>
      </c>
      <c r="AP90">
        <v>0.15303358708839099</v>
      </c>
      <c r="AQ90">
        <f>(Table2[[#This Row],[Sharpe Ratio]]-AVERAGE(Table2[Sharpe Ratio]))/_xlfn.STDEV.P(Table2[Sharpe Ratio])</f>
        <v>1.1371307365192875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2.7036520073218906</v>
      </c>
      <c r="AS90">
        <f>_xlfn.RANK.AVG(Table2[[#This Row],[1Y Return vs Nifty Z-Score]],Table2[1Y Return vs Nifty Z-Score])</f>
        <v>124</v>
      </c>
      <c r="AT90">
        <f>_xlfn.RANK.AVG(Table2[[#This Row],[6M Return vs Nifty Z-Score]],Table2[6M Return vs Nifty Z-Score])</f>
        <v>236</v>
      </c>
      <c r="AU90">
        <f>_xlfn.RANK.AVG(Table2[[#This Row],[Sharpe Ratio Z-Score]],Table2[Sharpe Ratio Z-Score])</f>
        <v>97</v>
      </c>
      <c r="AV90">
        <f>(Table2[[#This Row],[Rank 1Y]]+Table2[[#This Row],[Rank 6M]]+Table2[[#This Row],[Rank Sharpe]])/3</f>
        <v>152.33333333333334</v>
      </c>
    </row>
    <row r="91" spans="1:48" x14ac:dyDescent="0.3">
      <c r="A91" t="s">
        <v>546</v>
      </c>
      <c r="B91" t="s">
        <v>547</v>
      </c>
      <c r="C91" t="s">
        <v>3108</v>
      </c>
      <c r="D91" t="s">
        <v>320</v>
      </c>
      <c r="E91">
        <v>35921.049701199998</v>
      </c>
      <c r="F91">
        <v>1365.4</v>
      </c>
      <c r="G91">
        <v>167.939735662576</v>
      </c>
      <c r="H91">
        <f>(Table2[[#This Row],[1Y Return vs Nifty]]-AVERAGE(Table2[1Y Return vs Nifty]))/_xlfn.STDEV.P(Table2[1Y Return vs Nifty])</f>
        <v>2.5960398853115816</v>
      </c>
      <c r="I91">
        <v>-13.050032323060201</v>
      </c>
      <c r="J91">
        <f>(Table2[[#This Row],[1M Return vs Nifty]]-AVERAGE(Table2[1M Return vs Nifty]))/_xlfn.STDEV.P(Table2[1M Return vs Nifty])</f>
        <v>-1.4387422247359631</v>
      </c>
      <c r="K91">
        <v>-4.1833138801763399</v>
      </c>
      <c r="L91">
        <f>(Table2[[#This Row],[6M Return vs Nifty]]-AVERAGE(Table2[6M Return vs Nifty]))/_xlfn.STDEV.P(Table2[6M Return vs Nifty])</f>
        <v>-0.21193889198291341</v>
      </c>
      <c r="M91">
        <v>-5.4259912892675999</v>
      </c>
      <c r="N91">
        <f>(Table2[[#This Row],[1W Return vs Nifty]]-AVERAGE(Table2[1W Return vs Nifty]))/_xlfn.STDEV.P(Table2[1W Return vs Nifty])</f>
        <v>-0.79069261932544532</v>
      </c>
      <c r="O91">
        <v>1579.14</v>
      </c>
      <c r="P91">
        <v>1759.2625866015501</v>
      </c>
      <c r="Q91">
        <v>1589.96709442819</v>
      </c>
      <c r="R91">
        <v>20.6962293128664</v>
      </c>
      <c r="S91" s="1">
        <f>(Table2[[#This Row],[Close Price]]-Table2[[#This Row],[20D EMA]])/Table2[[#This Row],[20D EMA]]</f>
        <v>-0.13535215370391479</v>
      </c>
      <c r="T91" s="1">
        <f>(Table2[[#This Row],[Close Price]]-Table2[[#This Row],[50D EMA]])/Table2[[#This Row],[50D EMA]]</f>
        <v>-0.22387936263817945</v>
      </c>
      <c r="U91" s="1">
        <f>(Table2[[#This Row],[Close Price]]-Table2[[#This Row],[200D EMA]])/Table2[[#This Row],[200D EMA]]</f>
        <v>-0.14124008931703858</v>
      </c>
      <c r="V91">
        <v>0.45131333356599601</v>
      </c>
      <c r="W91">
        <v>1351.75</v>
      </c>
      <c r="X91">
        <v>1418</v>
      </c>
      <c r="Y91">
        <v>1351.75</v>
      </c>
      <c r="Z91">
        <v>1570</v>
      </c>
      <c r="AA91">
        <v>1351.75</v>
      </c>
      <c r="AB91">
        <v>1735.5</v>
      </c>
      <c r="AC91" s="1">
        <f>(Table2[[#This Row],[Close Price]]/Table2[[#This Row],[Day Low]])-1</f>
        <v>1.009802108378044E-2</v>
      </c>
      <c r="AD91" s="1">
        <f>(Table2[[#This Row],[Day High]]/Table2[[#This Row],[Close Price]])-1</f>
        <v>3.8523509594257987E-2</v>
      </c>
      <c r="AE91" s="1">
        <f>(Table2[[#This Row],[Close Price]]/Table2[[#This Row],[Current Week Low]])-1</f>
        <v>1.009802108378044E-2</v>
      </c>
      <c r="AF91" s="1">
        <f>(Table2[[#This Row],[Current Week High]]/Table2[[#This Row],[Close Price]])-1</f>
        <v>0.14984619891606843</v>
      </c>
      <c r="AG91" s="1">
        <f>(Table2[[#This Row],[Close Price]]/Table2[[#This Row],[Current Month Low]])-1</f>
        <v>1.009802108378044E-2</v>
      </c>
      <c r="AH91" s="1">
        <f>(Table2[[#This Row],[Current Month High]]/Table2[[#This Row],[Close Price]])-1</f>
        <v>0.27105610077632925</v>
      </c>
      <c r="AI91">
        <v>118.210780723597</v>
      </c>
      <c r="AJ91">
        <v>213.45270890725399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-0.39</v>
      </c>
      <c r="AM91" t="s">
        <v>3143</v>
      </c>
      <c r="AN91">
        <v>-17.489999999999998</v>
      </c>
      <c r="AO91" t="s">
        <v>3143</v>
      </c>
      <c r="AP91">
        <v>0.18864126987900301</v>
      </c>
      <c r="AQ91">
        <f>(Table2[[#This Row],[Sharpe Ratio]]-AVERAGE(Table2[Sharpe Ratio]))/_xlfn.STDEV.P(Table2[Sharpe Ratio])</f>
        <v>1.5575369326096473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16</v>
      </c>
      <c r="AT91">
        <f>_xlfn.RANK.AVG(Table2[[#This Row],[6M Return vs Nifty Z-Score]],Table2[6M Return vs Nifty Z-Score])</f>
        <v>401</v>
      </c>
      <c r="AU91">
        <f>_xlfn.RANK.AVG(Table2[[#This Row],[Sharpe Ratio Z-Score]],Table2[Sharpe Ratio Z-Score])</f>
        <v>40</v>
      </c>
      <c r="AV91">
        <f>(Table2[[#This Row],[Rank 1Y]]+Table2[[#This Row],[Rank 6M]]+Table2[[#This Row],[Rank Sharpe]])/3</f>
        <v>152.33333333333334</v>
      </c>
    </row>
    <row r="92" spans="1:48" x14ac:dyDescent="0.3">
      <c r="A92" t="s">
        <v>239</v>
      </c>
      <c r="B92" t="s">
        <v>240</v>
      </c>
      <c r="C92" t="s">
        <v>3103</v>
      </c>
      <c r="D92" t="s">
        <v>192</v>
      </c>
      <c r="E92">
        <v>105976.39977980001</v>
      </c>
      <c r="F92">
        <v>35931.949999999997</v>
      </c>
      <c r="G92">
        <v>55.9783277167368</v>
      </c>
      <c r="H92">
        <f>(Table2[[#This Row],[1Y Return vs Nifty]]-AVERAGE(Table2[1Y Return vs Nifty]))/_xlfn.STDEV.P(Table2[1Y Return vs Nifty])</f>
        <v>0.62150442929213912</v>
      </c>
      <c r="I92">
        <v>5.1046880051535899</v>
      </c>
      <c r="J92">
        <f>(Table2[[#This Row],[1M Return vs Nifty]]-AVERAGE(Table2[1M Return vs Nifty]))/_xlfn.STDEV.P(Table2[1M Return vs Nifty])</f>
        <v>0.67986783851582555</v>
      </c>
      <c r="K92">
        <v>17.192243812016901</v>
      </c>
      <c r="L92">
        <f>(Table2[[#This Row],[6M Return vs Nifty]]-AVERAGE(Table2[6M Return vs Nifty]))/_xlfn.STDEV.P(Table2[6M Return vs Nifty])</f>
        <v>0.56932779329963457</v>
      </c>
      <c r="M92">
        <v>1.5143473044628399</v>
      </c>
      <c r="N92">
        <f>(Table2[[#This Row],[1W Return vs Nifty]]-AVERAGE(Table2[1W Return vs Nifty]))/_xlfn.STDEV.P(Table2[1W Return vs Nifty])</f>
        <v>0.72333507301512612</v>
      </c>
      <c r="O92">
        <v>36731.14</v>
      </c>
      <c r="P92">
        <v>35676.9036646776</v>
      </c>
      <c r="Q92">
        <v>31280.791961795301</v>
      </c>
      <c r="R92">
        <v>33.415429075633099</v>
      </c>
      <c r="S92" s="1">
        <f>(Table2[[#This Row],[Close Price]]-Table2[[#This Row],[20D EMA]])/Table2[[#This Row],[20D EMA]]</f>
        <v>-2.175783272721735E-2</v>
      </c>
      <c r="T92" s="1">
        <f>(Table2[[#This Row],[Close Price]]-Table2[[#This Row],[50D EMA]])/Table2[[#This Row],[50D EMA]]</f>
        <v>7.1487799983861499E-3</v>
      </c>
      <c r="U92" s="1">
        <f>(Table2[[#This Row],[Close Price]]-Table2[[#This Row],[200D EMA]])/Table2[[#This Row],[200D EMA]]</f>
        <v>0.14869054606690821</v>
      </c>
      <c r="V92">
        <v>0.56620924325699595</v>
      </c>
      <c r="W92">
        <v>35370.300000000003</v>
      </c>
      <c r="X92">
        <v>36575</v>
      </c>
      <c r="Y92">
        <v>35370.300000000003</v>
      </c>
      <c r="Z92">
        <v>37265.5</v>
      </c>
      <c r="AA92">
        <v>35370.300000000003</v>
      </c>
      <c r="AB92">
        <v>39088.800000000003</v>
      </c>
      <c r="AC92" s="1">
        <f>(Table2[[#This Row],[Close Price]]/Table2[[#This Row],[Day Low]])-1</f>
        <v>1.5879141539653086E-2</v>
      </c>
      <c r="AD92" s="1">
        <f>(Table2[[#This Row],[Day High]]/Table2[[#This Row],[Close Price]])-1</f>
        <v>1.7896329033075142E-2</v>
      </c>
      <c r="AE92" s="1">
        <f>(Table2[[#This Row],[Close Price]]/Table2[[#This Row],[Current Week Low]])-1</f>
        <v>1.5879141539653086E-2</v>
      </c>
      <c r="AF92" s="1">
        <f>(Table2[[#This Row],[Current Week High]]/Table2[[#This Row],[Close Price]])-1</f>
        <v>3.7113209831361793E-2</v>
      </c>
      <c r="AG92" s="1">
        <f>(Table2[[#This Row],[Close Price]]/Table2[[#This Row],[Current Month Low]])-1</f>
        <v>1.5879141539653086E-2</v>
      </c>
      <c r="AH92" s="1">
        <f>(Table2[[#This Row],[Current Month High]]/Table2[[#This Row],[Close Price]])-1</f>
        <v>8.7856350685114659E-2</v>
      </c>
      <c r="AI92">
        <v>8.7856350685114606</v>
      </c>
      <c r="AJ92">
        <v>86.175906735751198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0.16</v>
      </c>
      <c r="AM92" t="s">
        <v>3142</v>
      </c>
      <c r="AN92">
        <v>-6.93</v>
      </c>
      <c r="AO92" t="s">
        <v>3143</v>
      </c>
      <c r="AP92">
        <v>0.12563881166048399</v>
      </c>
      <c r="AQ92">
        <f>(Table2[[#This Row],[Sharpe Ratio]]-AVERAGE(Table2[Sharpe Ratio]))/_xlfn.STDEV.P(Table2[Sharpe Ratio])</f>
        <v>0.81369117438545258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3.4077263085081775</v>
      </c>
      <c r="AS92">
        <f>_xlfn.RANK.AVG(Table2[[#This Row],[1Y Return vs Nifty Z-Score]],Table2[1Y Return vs Nifty Z-Score])</f>
        <v>150</v>
      </c>
      <c r="AT92">
        <f>_xlfn.RANK.AVG(Table2[[#This Row],[6M Return vs Nifty Z-Score]],Table2[6M Return vs Nifty Z-Score])</f>
        <v>161</v>
      </c>
      <c r="AU92">
        <f>_xlfn.RANK.AVG(Table2[[#This Row],[Sharpe Ratio Z-Score]],Table2[Sharpe Ratio Z-Score])</f>
        <v>150</v>
      </c>
      <c r="AV92">
        <f>(Table2[[#This Row],[Rank 1Y]]+Table2[[#This Row],[Rank 6M]]+Table2[[#This Row],[Rank Sharpe]])/3</f>
        <v>153.66666666666666</v>
      </c>
    </row>
    <row r="93" spans="1:48" x14ac:dyDescent="0.3">
      <c r="A93" t="s">
        <v>211</v>
      </c>
      <c r="B93" t="s">
        <v>212</v>
      </c>
      <c r="C93" t="s">
        <v>3101</v>
      </c>
      <c r="D93" t="s">
        <v>51</v>
      </c>
      <c r="E93">
        <v>116183.2428704</v>
      </c>
      <c r="F93">
        <v>3432.85</v>
      </c>
      <c r="G93">
        <v>46.327496474757602</v>
      </c>
      <c r="H93">
        <f>(Table2[[#This Row],[1Y Return vs Nifty]]-AVERAGE(Table2[1Y Return vs Nifty]))/_xlfn.STDEV.P(Table2[1Y Return vs Nifty])</f>
        <v>0.4513037430291878</v>
      </c>
      <c r="I93">
        <v>2.1234492785459702</v>
      </c>
      <c r="J93">
        <f>(Table2[[#This Row],[1M Return vs Nifty]]-AVERAGE(Table2[1M Return vs Nifty]))/_xlfn.STDEV.P(Table2[1M Return vs Nifty])</f>
        <v>0.33196479991427863</v>
      </c>
      <c r="K93">
        <v>20.276326559481099</v>
      </c>
      <c r="L93">
        <f>(Table2[[#This Row],[6M Return vs Nifty]]-AVERAGE(Table2[6M Return vs Nifty]))/_xlfn.STDEV.P(Table2[6M Return vs Nifty])</f>
        <v>0.68204958236099955</v>
      </c>
      <c r="M93">
        <v>0.30799125305287101</v>
      </c>
      <c r="N93">
        <f>(Table2[[#This Row],[1W Return vs Nifty]]-AVERAGE(Table2[1W Return vs Nifty]))/_xlfn.STDEV.P(Table2[1W Return vs Nifty])</f>
        <v>0.46016974700246582</v>
      </c>
      <c r="O93">
        <v>3417.75</v>
      </c>
      <c r="P93">
        <v>3372.4140718733702</v>
      </c>
      <c r="Q93">
        <v>2932.8158513268199</v>
      </c>
      <c r="R93">
        <v>53.227783933599497</v>
      </c>
      <c r="S93" s="1">
        <f>(Table2[[#This Row],[Close Price]]-Table2[[#This Row],[20D EMA]])/Table2[[#This Row],[20D EMA]]</f>
        <v>4.4181113305537005E-3</v>
      </c>
      <c r="T93" s="1">
        <f>(Table2[[#This Row],[Close Price]]-Table2[[#This Row],[50D EMA]])/Table2[[#This Row],[50D EMA]]</f>
        <v>1.7920672503023236E-2</v>
      </c>
      <c r="U93" s="1">
        <f>(Table2[[#This Row],[Close Price]]-Table2[[#This Row],[200D EMA]])/Table2[[#This Row],[200D EMA]]</f>
        <v>0.17049626503040147</v>
      </c>
      <c r="V93">
        <v>0.90218270381864796</v>
      </c>
      <c r="W93">
        <v>3329.95</v>
      </c>
      <c r="X93">
        <v>3448.15</v>
      </c>
      <c r="Y93">
        <v>3296</v>
      </c>
      <c r="Z93">
        <v>3458.1</v>
      </c>
      <c r="AA93">
        <v>3296</v>
      </c>
      <c r="AB93">
        <v>3590.7</v>
      </c>
      <c r="AC93" s="1">
        <f>(Table2[[#This Row],[Close Price]]/Table2[[#This Row],[Day Low]])-1</f>
        <v>3.0901364885358662E-2</v>
      </c>
      <c r="AD93" s="1">
        <f>(Table2[[#This Row],[Day High]]/Table2[[#This Row],[Close Price]])-1</f>
        <v>4.4569381126469132E-3</v>
      </c>
      <c r="AE93" s="1">
        <f>(Table2[[#This Row],[Close Price]]/Table2[[#This Row],[Current Week Low]])-1</f>
        <v>4.1520024271844536E-2</v>
      </c>
      <c r="AF93" s="1">
        <f>(Table2[[#This Row],[Current Week High]]/Table2[[#This Row],[Close Price]])-1</f>
        <v>7.3554044015904374E-3</v>
      </c>
      <c r="AG93" s="1">
        <f>(Table2[[#This Row],[Close Price]]/Table2[[#This Row],[Current Month Low]])-1</f>
        <v>4.1520024271844536E-2</v>
      </c>
      <c r="AH93" s="1">
        <f>(Table2[[#This Row],[Current Month High]]/Table2[[#This Row],[Close Price]])-1</f>
        <v>4.5982201377863907E-2</v>
      </c>
      <c r="AI93">
        <v>4.5982201377863898</v>
      </c>
      <c r="AJ93">
        <v>88.354228964911798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0.01</v>
      </c>
      <c r="AM93" t="s">
        <v>3142</v>
      </c>
      <c r="AN93">
        <v>-3.5</v>
      </c>
      <c r="AO93" t="s">
        <v>3143</v>
      </c>
      <c r="AP93">
        <v>0.126110129475243</v>
      </c>
      <c r="AQ93">
        <f>(Table2[[#This Row],[Sharpe Ratio]]-AVERAGE(Table2[Sharpe Ratio]))/_xlfn.STDEV.P(Table2[Sharpe Ratio])</f>
        <v>0.81925584229202852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2.7447437145989602</v>
      </c>
      <c r="AS93">
        <f>_xlfn.RANK.AVG(Table2[[#This Row],[1Y Return vs Nifty Z-Score]],Table2[1Y Return vs Nifty Z-Score])</f>
        <v>178</v>
      </c>
      <c r="AT93">
        <f>_xlfn.RANK.AVG(Table2[[#This Row],[6M Return vs Nifty Z-Score]],Table2[6M Return vs Nifty Z-Score])</f>
        <v>138</v>
      </c>
      <c r="AU93">
        <f>_xlfn.RANK.AVG(Table2[[#This Row],[Sharpe Ratio Z-Score]],Table2[Sharpe Ratio Z-Score])</f>
        <v>148</v>
      </c>
      <c r="AV93">
        <f>(Table2[[#This Row],[Rank 1Y]]+Table2[[#This Row],[Rank 6M]]+Table2[[#This Row],[Rank Sharpe]])/3</f>
        <v>154.66666666666666</v>
      </c>
    </row>
    <row r="94" spans="1:48" x14ac:dyDescent="0.3">
      <c r="A94" t="s">
        <v>537</v>
      </c>
      <c r="B94" t="s">
        <v>538</v>
      </c>
      <c r="C94" t="s">
        <v>3097</v>
      </c>
      <c r="D94" t="s">
        <v>539</v>
      </c>
      <c r="E94">
        <v>37001.962290179901</v>
      </c>
      <c r="F94">
        <v>1012.15</v>
      </c>
      <c r="G94">
        <v>65.476955147030793</v>
      </c>
      <c r="H94">
        <f>(Table2[[#This Row],[1Y Return vs Nifty]]-AVERAGE(Table2[1Y Return vs Nifty]))/_xlfn.STDEV.P(Table2[1Y Return vs Nifty])</f>
        <v>0.78902087079408212</v>
      </c>
      <c r="I94">
        <v>3.0616518408015998</v>
      </c>
      <c r="J94">
        <f>(Table2[[#This Row],[1M Return vs Nifty]]-AVERAGE(Table2[1M Return vs Nifty]))/_xlfn.STDEV.P(Table2[1M Return vs Nifty])</f>
        <v>0.44145067211878614</v>
      </c>
      <c r="K94">
        <v>13.5383754408393</v>
      </c>
      <c r="L94">
        <f>(Table2[[#This Row],[6M Return vs Nifty]]-AVERAGE(Table2[6M Return vs Nifty]))/_xlfn.STDEV.P(Table2[6M Return vs Nifty])</f>
        <v>0.43578060487464021</v>
      </c>
      <c r="M94">
        <v>-2.0625028821731801</v>
      </c>
      <c r="N94">
        <f>(Table2[[#This Row],[1W Return vs Nifty]]-AVERAGE(Table2[1W Return vs Nifty]))/_xlfn.STDEV.P(Table2[1W Return vs Nifty])</f>
        <v>-5.6951099018688917E-2</v>
      </c>
      <c r="O94">
        <v>1049.3900000000001</v>
      </c>
      <c r="P94">
        <v>1043.88936109311</v>
      </c>
      <c r="Q94">
        <v>888.02135297416203</v>
      </c>
      <c r="R94">
        <v>41.244893296757603</v>
      </c>
      <c r="S94" s="1">
        <f>(Table2[[#This Row],[Close Price]]-Table2[[#This Row],[20D EMA]])/Table2[[#This Row],[20D EMA]]</f>
        <v>-3.5487283088270441E-2</v>
      </c>
      <c r="T94" s="1">
        <f>(Table2[[#This Row],[Close Price]]-Table2[[#This Row],[50D EMA]])/Table2[[#This Row],[50D EMA]]</f>
        <v>-3.0404909060356835E-2</v>
      </c>
      <c r="U94" s="1">
        <f>(Table2[[#This Row],[Close Price]]-Table2[[#This Row],[200D EMA]])/Table2[[#This Row],[200D EMA]]</f>
        <v>0.13978115121906265</v>
      </c>
      <c r="V94">
        <v>1.4041164383282501</v>
      </c>
      <c r="W94">
        <v>982</v>
      </c>
      <c r="X94">
        <v>1045.95</v>
      </c>
      <c r="Y94">
        <v>982</v>
      </c>
      <c r="Z94">
        <v>1119</v>
      </c>
      <c r="AA94">
        <v>940</v>
      </c>
      <c r="AB94">
        <v>1143.6500000000001</v>
      </c>
      <c r="AC94" s="1">
        <f>(Table2[[#This Row],[Close Price]]/Table2[[#This Row],[Day Low]])-1</f>
        <v>3.0702647657841142E-2</v>
      </c>
      <c r="AD94" s="1">
        <f>(Table2[[#This Row],[Day High]]/Table2[[#This Row],[Close Price]])-1</f>
        <v>3.3394259744109034E-2</v>
      </c>
      <c r="AE94" s="1">
        <f>(Table2[[#This Row],[Close Price]]/Table2[[#This Row],[Current Week Low]])-1</f>
        <v>3.0702647657841142E-2</v>
      </c>
      <c r="AF94" s="1">
        <f>(Table2[[#This Row],[Current Week High]]/Table2[[#This Row],[Close Price]])-1</f>
        <v>0.10556735661710226</v>
      </c>
      <c r="AG94" s="1">
        <f>(Table2[[#This Row],[Close Price]]/Table2[[#This Row],[Current Month Low]])-1</f>
        <v>7.6755319148936074E-2</v>
      </c>
      <c r="AH94" s="1">
        <f>(Table2[[#This Row],[Current Month High]]/Table2[[#This Row],[Close Price]])-1</f>
        <v>0.12992145432989188</v>
      </c>
      <c r="AI94">
        <v>20.041495825717501</v>
      </c>
      <c r="AJ94">
        <v>101.643589999003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-0.03</v>
      </c>
      <c r="AM94" t="s">
        <v>3143</v>
      </c>
      <c r="AN94">
        <v>0.21</v>
      </c>
      <c r="AO94" t="s">
        <v>3142</v>
      </c>
      <c r="AP94">
        <v>0.12503716356556499</v>
      </c>
      <c r="AQ94">
        <f>(Table2[[#This Row],[Sharpe Ratio]]-AVERAGE(Table2[Sharpe Ratio]))/_xlfn.STDEV.P(Table2[Sharpe Ratio])</f>
        <v>0.80658774705890401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2.4158887958277235</v>
      </c>
      <c r="AS94">
        <f>_xlfn.RANK.AVG(Table2[[#This Row],[1Y Return vs Nifty Z-Score]],Table2[1Y Return vs Nifty Z-Score])</f>
        <v>120</v>
      </c>
      <c r="AT94">
        <f>_xlfn.RANK.AVG(Table2[[#This Row],[6M Return vs Nifty Z-Score]],Table2[6M Return vs Nifty Z-Score])</f>
        <v>196</v>
      </c>
      <c r="AU94">
        <f>_xlfn.RANK.AVG(Table2[[#This Row],[Sharpe Ratio Z-Score]],Table2[Sharpe Ratio Z-Score])</f>
        <v>153</v>
      </c>
      <c r="AV94">
        <f>(Table2[[#This Row],[Rank 1Y]]+Table2[[#This Row],[Rank 6M]]+Table2[[#This Row],[Rank Sharpe]])/3</f>
        <v>156.33333333333334</v>
      </c>
    </row>
    <row r="95" spans="1:48" x14ac:dyDescent="0.3">
      <c r="A95" t="s">
        <v>722</v>
      </c>
      <c r="B95" t="s">
        <v>723</v>
      </c>
      <c r="C95" t="s">
        <v>3107</v>
      </c>
      <c r="D95" t="s">
        <v>724</v>
      </c>
      <c r="E95">
        <v>22927.136321325001</v>
      </c>
      <c r="F95">
        <v>332.65</v>
      </c>
      <c r="G95">
        <v>85.3571252514257</v>
      </c>
      <c r="H95">
        <f>(Table2[[#This Row],[1Y Return vs Nifty]]-AVERAGE(Table2[1Y Return vs Nifty]))/_xlfn.STDEV.P(Table2[1Y Return vs Nifty])</f>
        <v>1.1396247213799418</v>
      </c>
      <c r="I95">
        <v>5.9273922865520303</v>
      </c>
      <c r="J95">
        <f>(Table2[[#This Row],[1M Return vs Nifty]]-AVERAGE(Table2[1M Return vs Nifty]))/_xlfn.STDEV.P(Table2[1M Return vs Nifty])</f>
        <v>0.77587535271268881</v>
      </c>
      <c r="K95">
        <v>47.119333159558103</v>
      </c>
      <c r="L95">
        <f>(Table2[[#This Row],[6M Return vs Nifty]]-AVERAGE(Table2[6M Return vs Nifty]))/_xlfn.STDEV.P(Table2[6M Return vs Nifty])</f>
        <v>1.6631489806292807</v>
      </c>
      <c r="M95">
        <v>3.6639383742299598</v>
      </c>
      <c r="N95">
        <f>(Table2[[#This Row],[1W Return vs Nifty]]-AVERAGE(Table2[1W Return vs Nifty]))/_xlfn.STDEV.P(Table2[1W Return vs Nifty])</f>
        <v>1.1922661435792343</v>
      </c>
      <c r="O95">
        <v>325.27</v>
      </c>
      <c r="P95">
        <v>311.32932018165098</v>
      </c>
      <c r="Q95">
        <v>250.31858837278699</v>
      </c>
      <c r="R95">
        <v>53.502921412605097</v>
      </c>
      <c r="S95" s="1">
        <f>(Table2[[#This Row],[Close Price]]-Table2[[#This Row],[20D EMA]])/Table2[[#This Row],[20D EMA]]</f>
        <v>2.2688843114950643E-2</v>
      </c>
      <c r="T95" s="1">
        <f>(Table2[[#This Row],[Close Price]]-Table2[[#This Row],[50D EMA]])/Table2[[#This Row],[50D EMA]]</f>
        <v>6.8482723714904326E-2</v>
      </c>
      <c r="U95" s="1">
        <f>(Table2[[#This Row],[Close Price]]-Table2[[#This Row],[200D EMA]])/Table2[[#This Row],[200D EMA]]</f>
        <v>0.32890650335803634</v>
      </c>
      <c r="V95">
        <v>0.730400128919239</v>
      </c>
      <c r="W95">
        <v>328.1</v>
      </c>
      <c r="X95">
        <v>339.1</v>
      </c>
      <c r="Y95">
        <v>310.10000000000002</v>
      </c>
      <c r="Z95">
        <v>362</v>
      </c>
      <c r="AA95">
        <v>295.05</v>
      </c>
      <c r="AB95">
        <v>362</v>
      </c>
      <c r="AC95" s="1">
        <f>(Table2[[#This Row],[Close Price]]/Table2[[#This Row],[Day Low]])-1</f>
        <v>1.3867723255104991E-2</v>
      </c>
      <c r="AD95" s="1">
        <f>(Table2[[#This Row],[Day High]]/Table2[[#This Row],[Close Price]])-1</f>
        <v>1.938974898542023E-2</v>
      </c>
      <c r="AE95" s="1">
        <f>(Table2[[#This Row],[Close Price]]/Table2[[#This Row],[Current Week Low]])-1</f>
        <v>7.2718477910351353E-2</v>
      </c>
      <c r="AF95" s="1">
        <f>(Table2[[#This Row],[Current Week High]]/Table2[[#This Row],[Close Price]])-1</f>
        <v>8.8230873290245038E-2</v>
      </c>
      <c r="AG95" s="1">
        <f>(Table2[[#This Row],[Close Price]]/Table2[[#This Row],[Current Month Low]])-1</f>
        <v>0.12743602779189955</v>
      </c>
      <c r="AH95" s="1">
        <f>(Table2[[#This Row],[Current Month High]]/Table2[[#This Row],[Close Price]])-1</f>
        <v>8.8230873290245038E-2</v>
      </c>
      <c r="AI95">
        <v>8.8230873290244993</v>
      </c>
      <c r="AJ95">
        <v>124.30883344571799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7.0000000000000007E-2</v>
      </c>
      <c r="AM95" t="s">
        <v>3142</v>
      </c>
      <c r="AN95">
        <v>6.07</v>
      </c>
      <c r="AO95" t="s">
        <v>3142</v>
      </c>
      <c r="AP95">
        <v>5.4856236286184003E-2</v>
      </c>
      <c r="AQ95">
        <f>(Table2[[#This Row],[Sharpe Ratio]]-AVERAGE(Table2[Sharpe Ratio]))/_xlfn.STDEV.P(Table2[Sharpe Ratio])</f>
        <v>-2.2011430515144727E-2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4.7489037677860004</v>
      </c>
      <c r="AS95">
        <f>_xlfn.RANK.AVG(Table2[[#This Row],[1Y Return vs Nifty Z-Score]],Table2[1Y Return vs Nifty Z-Score])</f>
        <v>83</v>
      </c>
      <c r="AT95">
        <f>_xlfn.RANK.AVG(Table2[[#This Row],[6M Return vs Nifty Z-Score]],Table2[6M Return vs Nifty Z-Score])</f>
        <v>45</v>
      </c>
      <c r="AU95">
        <f>_xlfn.RANK.AVG(Table2[[#This Row],[Sharpe Ratio Z-Score]],Table2[Sharpe Ratio Z-Score])</f>
        <v>343</v>
      </c>
      <c r="AV95">
        <f>(Table2[[#This Row],[Rank 1Y]]+Table2[[#This Row],[Rank 6M]]+Table2[[#This Row],[Rank Sharpe]])/3</f>
        <v>157</v>
      </c>
    </row>
    <row r="96" spans="1:48" x14ac:dyDescent="0.3">
      <c r="A96" t="s">
        <v>1061</v>
      </c>
      <c r="B96" t="s">
        <v>1062</v>
      </c>
      <c r="C96" t="s">
        <v>3108</v>
      </c>
      <c r="D96" t="s">
        <v>276</v>
      </c>
      <c r="E96">
        <v>11908.855035619999</v>
      </c>
      <c r="F96">
        <v>1789.85</v>
      </c>
      <c r="G96">
        <v>79.204568431279796</v>
      </c>
      <c r="H96">
        <f>(Table2[[#This Row],[1Y Return vs Nifty]]-AVERAGE(Table2[1Y Return vs Nifty]))/_xlfn.STDEV.P(Table2[1Y Return vs Nifty])</f>
        <v>1.0311191049408464</v>
      </c>
      <c r="I96">
        <v>5.93365761896764</v>
      </c>
      <c r="J96">
        <f>(Table2[[#This Row],[1M Return vs Nifty]]-AVERAGE(Table2[1M Return vs Nifty]))/_xlfn.STDEV.P(Table2[1M Return vs Nifty])</f>
        <v>0.77660650119998886</v>
      </c>
      <c r="K96">
        <v>10.212729722014201</v>
      </c>
      <c r="L96">
        <f>(Table2[[#This Row],[6M Return vs Nifty]]-AVERAGE(Table2[6M Return vs Nifty]))/_xlfn.STDEV.P(Table2[6M Return vs Nifty])</f>
        <v>0.31422980163550418</v>
      </c>
      <c r="M96">
        <v>0.36302778365537702</v>
      </c>
      <c r="N96">
        <f>(Table2[[#This Row],[1W Return vs Nifty]]-AVERAGE(Table2[1W Return vs Nifty]))/_xlfn.STDEV.P(Table2[1W Return vs Nifty])</f>
        <v>0.47217590928074676</v>
      </c>
      <c r="O96">
        <v>1851.4</v>
      </c>
      <c r="P96">
        <v>1820.5128247951</v>
      </c>
      <c r="Q96">
        <v>1563.3568078374501</v>
      </c>
      <c r="R96">
        <v>38.610965527716701</v>
      </c>
      <c r="S96" s="1">
        <f>(Table2[[#This Row],[Close Price]]-Table2[[#This Row],[20D EMA]])/Table2[[#This Row],[20D EMA]]</f>
        <v>-3.3245111807281076E-2</v>
      </c>
      <c r="T96" s="1">
        <f>(Table2[[#This Row],[Close Price]]-Table2[[#This Row],[50D EMA]])/Table2[[#This Row],[50D EMA]]</f>
        <v>-1.6842960059098279E-2</v>
      </c>
      <c r="U96" s="1">
        <f>(Table2[[#This Row],[Close Price]]-Table2[[#This Row],[200D EMA]])/Table2[[#This Row],[200D EMA]]</f>
        <v>0.1448761991038065</v>
      </c>
      <c r="V96">
        <v>0.974559917817587</v>
      </c>
      <c r="W96">
        <v>1765.45</v>
      </c>
      <c r="X96">
        <v>1837.5</v>
      </c>
      <c r="Y96">
        <v>1757.05</v>
      </c>
      <c r="Z96">
        <v>1885.85</v>
      </c>
      <c r="AA96">
        <v>1757.05</v>
      </c>
      <c r="AB96">
        <v>2034.95</v>
      </c>
      <c r="AC96" s="1">
        <f>(Table2[[#This Row],[Close Price]]/Table2[[#This Row],[Day Low]])-1</f>
        <v>1.3820838879605724E-2</v>
      </c>
      <c r="AD96" s="1">
        <f>(Table2[[#This Row],[Day High]]/Table2[[#This Row],[Close Price]])-1</f>
        <v>2.6622342654412323E-2</v>
      </c>
      <c r="AE96" s="1">
        <f>(Table2[[#This Row],[Close Price]]/Table2[[#This Row],[Current Week Low]])-1</f>
        <v>1.8667653168663367E-2</v>
      </c>
      <c r="AF96" s="1">
        <f>(Table2[[#This Row],[Current Week High]]/Table2[[#This Row],[Close Price]])-1</f>
        <v>5.3635779534597861E-2</v>
      </c>
      <c r="AG96" s="1">
        <f>(Table2[[#This Row],[Close Price]]/Table2[[#This Row],[Current Month Low]])-1</f>
        <v>1.8667653168663367E-2</v>
      </c>
      <c r="AH96" s="1">
        <f>(Table2[[#This Row],[Current Month High]]/Table2[[#This Row],[Close Price]])-1</f>
        <v>0.13693884962427028</v>
      </c>
      <c r="AI96">
        <v>13.693884962426999</v>
      </c>
      <c r="AJ96">
        <v>112.647023880242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0.06</v>
      </c>
      <c r="AM96" t="s">
        <v>3142</v>
      </c>
      <c r="AN96">
        <v>-8.41</v>
      </c>
      <c r="AO96" t="s">
        <v>3143</v>
      </c>
      <c r="AP96">
        <v>0.127077907397908</v>
      </c>
      <c r="AQ96">
        <f>(Table2[[#This Row],[Sharpe Ratio]]-AVERAGE(Table2[Sharpe Ratio]))/_xlfn.STDEV.P(Table2[Sharpe Ratio])</f>
        <v>0.83068202347658726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3.4248133405336736</v>
      </c>
      <c r="AS96">
        <f>_xlfn.RANK.AVG(Table2[[#This Row],[1Y Return vs Nifty Z-Score]],Table2[1Y Return vs Nifty Z-Score])</f>
        <v>100</v>
      </c>
      <c r="AT96">
        <f>_xlfn.RANK.AVG(Table2[[#This Row],[6M Return vs Nifty Z-Score]],Table2[6M Return vs Nifty Z-Score])</f>
        <v>229</v>
      </c>
      <c r="AU96">
        <f>_xlfn.RANK.AVG(Table2[[#This Row],[Sharpe Ratio Z-Score]],Table2[Sharpe Ratio Z-Score])</f>
        <v>146</v>
      </c>
      <c r="AV96">
        <f>(Table2[[#This Row],[Rank 1Y]]+Table2[[#This Row],[Rank 6M]]+Table2[[#This Row],[Rank Sharpe]])/3</f>
        <v>158.33333333333334</v>
      </c>
    </row>
    <row r="97" spans="1:48" x14ac:dyDescent="0.3">
      <c r="A97" t="s">
        <v>188</v>
      </c>
      <c r="B97" t="s">
        <v>189</v>
      </c>
      <c r="C97" t="s">
        <v>3097</v>
      </c>
      <c r="D97" t="s">
        <v>149</v>
      </c>
      <c r="E97">
        <v>133767.77919999999</v>
      </c>
      <c r="F97">
        <v>508</v>
      </c>
      <c r="G97">
        <v>59.421926640651002</v>
      </c>
      <c r="H97">
        <f>(Table2[[#This Row],[1Y Return vs Nifty]]-AVERAGE(Table2[1Y Return vs Nifty]))/_xlfn.STDEV.P(Table2[1Y Return vs Nifty])</f>
        <v>0.68223524981619155</v>
      </c>
      <c r="I97">
        <v>2.1395026560260799</v>
      </c>
      <c r="J97">
        <f>(Table2[[#This Row],[1M Return vs Nifty]]-AVERAGE(Table2[1M Return vs Nifty]))/_xlfn.STDEV.P(Table2[1M Return vs Nifty])</f>
        <v>0.33383818856823022</v>
      </c>
      <c r="K97">
        <v>5.4409312656511597</v>
      </c>
      <c r="L97">
        <f>(Table2[[#This Row],[6M Return vs Nifty]]-AVERAGE(Table2[6M Return vs Nifty]))/_xlfn.STDEV.P(Table2[6M Return vs Nifty])</f>
        <v>0.13982278889119173</v>
      </c>
      <c r="M97">
        <v>2.0742374550088899E-2</v>
      </c>
      <c r="N97">
        <f>(Table2[[#This Row],[1W Return vs Nifty]]-AVERAGE(Table2[1W Return vs Nifty]))/_xlfn.STDEV.P(Table2[1W Return vs Nifty])</f>
        <v>0.39750670098914109</v>
      </c>
      <c r="O97">
        <v>533.58000000000004</v>
      </c>
      <c r="P97">
        <v>551.22101091706395</v>
      </c>
      <c r="Q97">
        <v>505.16072544666702</v>
      </c>
      <c r="R97">
        <v>35.993747302117001</v>
      </c>
      <c r="S97" s="1">
        <f>(Table2[[#This Row],[Close Price]]-Table2[[#This Row],[20D EMA]])/Table2[[#This Row],[20D EMA]]</f>
        <v>-4.7940327598485773E-2</v>
      </c>
      <c r="T97" s="1">
        <f>(Table2[[#This Row],[Close Price]]-Table2[[#This Row],[50D EMA]])/Table2[[#This Row],[50D EMA]]</f>
        <v>-7.8409585376938637E-2</v>
      </c>
      <c r="U97" s="1">
        <f>(Table2[[#This Row],[Close Price]]-Table2[[#This Row],[200D EMA]])/Table2[[#This Row],[200D EMA]]</f>
        <v>5.6205370099238735E-3</v>
      </c>
      <c r="V97">
        <v>0.68683073192614497</v>
      </c>
      <c r="W97">
        <v>500.75</v>
      </c>
      <c r="X97">
        <v>528.15</v>
      </c>
      <c r="Y97">
        <v>494.8</v>
      </c>
      <c r="Z97">
        <v>548.75</v>
      </c>
      <c r="AA97">
        <v>484.1</v>
      </c>
      <c r="AB97">
        <v>569.45000000000005</v>
      </c>
      <c r="AC97" s="1">
        <f>(Table2[[#This Row],[Close Price]]/Table2[[#This Row],[Day Low]])-1</f>
        <v>1.4478282576135815E-2</v>
      </c>
      <c r="AD97" s="1">
        <f>(Table2[[#This Row],[Day High]]/Table2[[#This Row],[Close Price]])-1</f>
        <v>3.9665354330708613E-2</v>
      </c>
      <c r="AE97" s="1">
        <f>(Table2[[#This Row],[Close Price]]/Table2[[#This Row],[Current Week Low]])-1</f>
        <v>2.6677445432498059E-2</v>
      </c>
      <c r="AF97" s="1">
        <f>(Table2[[#This Row],[Current Week High]]/Table2[[#This Row],[Close Price]])-1</f>
        <v>8.0216535433070835E-2</v>
      </c>
      <c r="AG97" s="1">
        <f>(Table2[[#This Row],[Close Price]]/Table2[[#This Row],[Current Month Low]])-1</f>
        <v>4.9369964883288597E-2</v>
      </c>
      <c r="AH97" s="1">
        <f>(Table2[[#This Row],[Current Month High]]/Table2[[#This Row],[Close Price]])-1</f>
        <v>0.12096456692913393</v>
      </c>
      <c r="AI97">
        <v>28.740157480314899</v>
      </c>
      <c r="AJ97">
        <v>95.798805164771593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-0.17</v>
      </c>
      <c r="AM97" t="s">
        <v>3143</v>
      </c>
      <c r="AN97">
        <v>-4.58</v>
      </c>
      <c r="AO97" t="s">
        <v>3143</v>
      </c>
      <c r="AP97">
        <v>0.18530489030880601</v>
      </c>
      <c r="AQ97">
        <f>(Table2[[#This Row],[Sharpe Ratio]]-AVERAGE(Table2[Sharpe Ratio]))/_xlfn.STDEV.P(Table2[Sharpe Ratio])</f>
        <v>1.5181455840608473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140</v>
      </c>
      <c r="AT97">
        <f>_xlfn.RANK.AVG(Table2[[#This Row],[6M Return vs Nifty Z-Score]],Table2[6M Return vs Nifty Z-Score])</f>
        <v>290</v>
      </c>
      <c r="AU97">
        <f>_xlfn.RANK.AVG(Table2[[#This Row],[Sharpe Ratio Z-Score]],Table2[Sharpe Ratio Z-Score])</f>
        <v>46</v>
      </c>
      <c r="AV97">
        <f>(Table2[[#This Row],[Rank 1Y]]+Table2[[#This Row],[Rank 6M]]+Table2[[#This Row],[Rank Sharpe]])/3</f>
        <v>158.66666666666666</v>
      </c>
    </row>
    <row r="98" spans="1:48" x14ac:dyDescent="0.3">
      <c r="A98" t="s">
        <v>290</v>
      </c>
      <c r="B98" t="s">
        <v>291</v>
      </c>
      <c r="C98" t="s">
        <v>3103</v>
      </c>
      <c r="D98" t="s">
        <v>292</v>
      </c>
      <c r="E98">
        <v>89509.605450899995</v>
      </c>
      <c r="F98">
        <v>4627.75</v>
      </c>
      <c r="G98">
        <v>30.532896085156398</v>
      </c>
      <c r="H98">
        <f>(Table2[[#This Row],[1Y Return vs Nifty]]-AVERAGE(Table2[1Y Return vs Nifty]))/_xlfn.STDEV.P(Table2[1Y Return vs Nifty])</f>
        <v>0.17275241846909789</v>
      </c>
      <c r="I98">
        <v>17.390647271970899</v>
      </c>
      <c r="J98">
        <f>(Table2[[#This Row],[1M Return vs Nifty]]-AVERAGE(Table2[1M Return vs Nifty]))/_xlfn.STDEV.P(Table2[1M Return vs Nifty])</f>
        <v>2.1136082910707166</v>
      </c>
      <c r="K98">
        <v>22.3539602984489</v>
      </c>
      <c r="L98">
        <f>(Table2[[#This Row],[6M Return vs Nifty]]-AVERAGE(Table2[6M Return vs Nifty]))/_xlfn.STDEV.P(Table2[6M Return vs Nifty])</f>
        <v>0.75798612857178593</v>
      </c>
      <c r="M98">
        <v>9.4856548510736598</v>
      </c>
      <c r="N98">
        <f>(Table2[[#This Row],[1W Return vs Nifty]]-AVERAGE(Table2[1W Return vs Nifty]))/_xlfn.STDEV.P(Table2[1W Return vs Nifty])</f>
        <v>2.4622675770624793</v>
      </c>
      <c r="O98">
        <v>4380.47</v>
      </c>
      <c r="P98">
        <v>4234.0179638694599</v>
      </c>
      <c r="Q98">
        <v>3912.93403788658</v>
      </c>
      <c r="R98">
        <v>65.829953005431605</v>
      </c>
      <c r="S98" s="1">
        <f>(Table2[[#This Row],[Close Price]]-Table2[[#This Row],[20D EMA]])/Table2[[#This Row],[20D EMA]]</f>
        <v>5.6450563524005355E-2</v>
      </c>
      <c r="T98" s="1">
        <f>(Table2[[#This Row],[Close Price]]-Table2[[#This Row],[50D EMA]])/Table2[[#This Row],[50D EMA]]</f>
        <v>9.299252848958374E-2</v>
      </c>
      <c r="U98" s="1">
        <f>(Table2[[#This Row],[Close Price]]-Table2[[#This Row],[200D EMA]])/Table2[[#This Row],[200D EMA]]</f>
        <v>0.18268029953796519</v>
      </c>
      <c r="V98">
        <v>0.98927291302853204</v>
      </c>
      <c r="W98">
        <v>4545</v>
      </c>
      <c r="X98">
        <v>4771.1499999999996</v>
      </c>
      <c r="Y98">
        <v>4352</v>
      </c>
      <c r="Z98">
        <v>4810.8</v>
      </c>
      <c r="AA98">
        <v>3927</v>
      </c>
      <c r="AB98">
        <v>4810.8</v>
      </c>
      <c r="AC98" s="1">
        <f>(Table2[[#This Row],[Close Price]]/Table2[[#This Row],[Day Low]])-1</f>
        <v>1.8206820682068248E-2</v>
      </c>
      <c r="AD98" s="1">
        <f>(Table2[[#This Row],[Day High]]/Table2[[#This Row],[Close Price]])-1</f>
        <v>3.0986980714169832E-2</v>
      </c>
      <c r="AE98" s="1">
        <f>(Table2[[#This Row],[Close Price]]/Table2[[#This Row],[Current Week Low]])-1</f>
        <v>6.3361672794117752E-2</v>
      </c>
      <c r="AF98" s="1">
        <f>(Table2[[#This Row],[Current Week High]]/Table2[[#This Row],[Close Price]])-1</f>
        <v>3.9554859272864729E-2</v>
      </c>
      <c r="AG98" s="1">
        <f>(Table2[[#This Row],[Close Price]]/Table2[[#This Row],[Current Month Low]])-1</f>
        <v>0.1784441049146932</v>
      </c>
      <c r="AH98" s="1">
        <f>(Table2[[#This Row],[Current Month High]]/Table2[[#This Row],[Close Price]])-1</f>
        <v>3.9554859272864729E-2</v>
      </c>
      <c r="AI98">
        <v>3.9554859272864702</v>
      </c>
      <c r="AJ98">
        <v>60.727620039940902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0.18</v>
      </c>
      <c r="AM98" t="s">
        <v>3142</v>
      </c>
      <c r="AN98">
        <v>10.61</v>
      </c>
      <c r="AO98" t="s">
        <v>3142</v>
      </c>
      <c r="AP98">
        <v>0.14170609115204</v>
      </c>
      <c r="AQ98">
        <f>(Table2[[#This Row],[Sharpe Ratio]]-AVERAGE(Table2[Sharpe Ratio]))/_xlfn.STDEV.P(Table2[Sharpe Ratio])</f>
        <v>1.0033913548854489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6.5100057700595286</v>
      </c>
      <c r="AS98">
        <f>_xlfn.RANK.AVG(Table2[[#This Row],[1Y Return vs Nifty Z-Score]],Table2[1Y Return vs Nifty Z-Score])</f>
        <v>243</v>
      </c>
      <c r="AT98">
        <f>_xlfn.RANK.AVG(Table2[[#This Row],[6M Return vs Nifty Z-Score]],Table2[6M Return vs Nifty Z-Score])</f>
        <v>124</v>
      </c>
      <c r="AU98">
        <f>_xlfn.RANK.AVG(Table2[[#This Row],[Sharpe Ratio Z-Score]],Table2[Sharpe Ratio Z-Score])</f>
        <v>110</v>
      </c>
      <c r="AV98">
        <f>(Table2[[#This Row],[Rank 1Y]]+Table2[[#This Row],[Rank 6M]]+Table2[[#This Row],[Rank Sharpe]])/3</f>
        <v>159</v>
      </c>
    </row>
    <row r="99" spans="1:48" x14ac:dyDescent="0.3">
      <c r="A99" t="s">
        <v>1135</v>
      </c>
      <c r="B99" t="s">
        <v>1136</v>
      </c>
      <c r="C99" t="s">
        <v>3110</v>
      </c>
      <c r="D99" t="s">
        <v>449</v>
      </c>
      <c r="E99">
        <v>10386.349079014901</v>
      </c>
      <c r="F99">
        <v>1560.65</v>
      </c>
      <c r="G99">
        <v>28.299966453187299</v>
      </c>
      <c r="H99">
        <f>(Table2[[#This Row],[1Y Return vs Nifty]]-AVERAGE(Table2[1Y Return vs Nifty]))/_xlfn.STDEV.P(Table2[1Y Return vs Nifty])</f>
        <v>0.13337278927354271</v>
      </c>
      <c r="I99">
        <v>-5.6758309035034804</v>
      </c>
      <c r="J99">
        <f>(Table2[[#This Row],[1M Return vs Nifty]]-AVERAGE(Table2[1M Return vs Nifty]))/_xlfn.STDEV.P(Table2[1M Return vs Nifty])</f>
        <v>-0.57819152202758295</v>
      </c>
      <c r="K99">
        <v>14.7400209615768</v>
      </c>
      <c r="L99">
        <f>(Table2[[#This Row],[6M Return vs Nifty]]-AVERAGE(Table2[6M Return vs Nifty]))/_xlfn.STDEV.P(Table2[6M Return vs Nifty])</f>
        <v>0.47970018940150744</v>
      </c>
      <c r="M99">
        <v>-2.1023648592542901</v>
      </c>
      <c r="N99">
        <f>(Table2[[#This Row],[1W Return vs Nifty]]-AVERAGE(Table2[1W Return vs Nifty]))/_xlfn.STDEV.P(Table2[1W Return vs Nifty])</f>
        <v>-6.5646948127083243E-2</v>
      </c>
      <c r="O99">
        <v>1680.71</v>
      </c>
      <c r="P99">
        <v>1757.47815704606</v>
      </c>
      <c r="Q99">
        <v>1559.66365576214</v>
      </c>
      <c r="R99">
        <v>30.2873425198656</v>
      </c>
      <c r="S99" s="1">
        <f>(Table2[[#This Row],[Close Price]]-Table2[[#This Row],[20D EMA]])/Table2[[#This Row],[20D EMA]]</f>
        <v>-7.1434096304537925E-2</v>
      </c>
      <c r="T99" s="1">
        <f>(Table2[[#This Row],[Close Price]]-Table2[[#This Row],[50D EMA]])/Table2[[#This Row],[50D EMA]]</f>
        <v>-0.11199465339409134</v>
      </c>
      <c r="U99" s="1">
        <f>(Table2[[#This Row],[Close Price]]-Table2[[#This Row],[200D EMA]])/Table2[[#This Row],[200D EMA]]</f>
        <v>6.3240829791477249E-4</v>
      </c>
      <c r="V99">
        <v>1.00352240247225</v>
      </c>
      <c r="W99">
        <v>1536.25</v>
      </c>
      <c r="X99">
        <v>1629</v>
      </c>
      <c r="Y99">
        <v>1536.25</v>
      </c>
      <c r="Z99">
        <v>1720</v>
      </c>
      <c r="AA99">
        <v>1536.25</v>
      </c>
      <c r="AB99">
        <v>1829</v>
      </c>
      <c r="AC99" s="1">
        <f>(Table2[[#This Row],[Close Price]]/Table2[[#This Row],[Day Low]])-1</f>
        <v>1.5882831570382505E-2</v>
      </c>
      <c r="AD99" s="1">
        <f>(Table2[[#This Row],[Day High]]/Table2[[#This Row],[Close Price]])-1</f>
        <v>4.379585429148114E-2</v>
      </c>
      <c r="AE99" s="1">
        <f>(Table2[[#This Row],[Close Price]]/Table2[[#This Row],[Current Week Low]])-1</f>
        <v>1.5882831570382505E-2</v>
      </c>
      <c r="AF99" s="1">
        <f>(Table2[[#This Row],[Current Week High]]/Table2[[#This Row],[Close Price]])-1</f>
        <v>0.10210489219235575</v>
      </c>
      <c r="AG99" s="1">
        <f>(Table2[[#This Row],[Close Price]]/Table2[[#This Row],[Current Month Low]])-1</f>
        <v>1.5882831570382505E-2</v>
      </c>
      <c r="AH99" s="1">
        <f>(Table2[[#This Row],[Current Month High]]/Table2[[#This Row],[Close Price]])-1</f>
        <v>0.17194758594175497</v>
      </c>
      <c r="AI99">
        <v>52.500560663825901</v>
      </c>
      <c r="AJ99">
        <v>73.7189540918462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-0.19</v>
      </c>
      <c r="AM99" t="s">
        <v>3143</v>
      </c>
      <c r="AN99">
        <v>-2.2999999999999998</v>
      </c>
      <c r="AO99" t="s">
        <v>3143</v>
      </c>
      <c r="AP99">
        <v>0.18555630577238499</v>
      </c>
      <c r="AQ99">
        <f>(Table2[[#This Row],[Sharpe Ratio]]-AVERAGE(Table2[Sharpe Ratio]))/_xlfn.STDEV.P(Table2[Sharpe Ratio])</f>
        <v>1.5211139496044035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251</v>
      </c>
      <c r="AT99">
        <f>_xlfn.RANK.AVG(Table2[[#This Row],[6M Return vs Nifty Z-Score]],Table2[6M Return vs Nifty Z-Score])</f>
        <v>184</v>
      </c>
      <c r="AU99">
        <f>_xlfn.RANK.AVG(Table2[[#This Row],[Sharpe Ratio Z-Score]],Table2[Sharpe Ratio Z-Score])</f>
        <v>45</v>
      </c>
      <c r="AV99">
        <f>(Table2[[#This Row],[Rank 1Y]]+Table2[[#This Row],[Rank 6M]]+Table2[[#This Row],[Rank Sharpe]])/3</f>
        <v>160</v>
      </c>
    </row>
    <row r="100" spans="1:48" x14ac:dyDescent="0.3">
      <c r="A100" t="s">
        <v>852</v>
      </c>
      <c r="B100" t="s">
        <v>853</v>
      </c>
      <c r="C100" t="s">
        <v>3100</v>
      </c>
      <c r="D100" t="s">
        <v>48</v>
      </c>
      <c r="E100">
        <v>17429.021282879999</v>
      </c>
      <c r="F100">
        <v>277.60000000000002</v>
      </c>
      <c r="G100">
        <v>69.452445707514897</v>
      </c>
      <c r="H100">
        <f>(Table2[[#This Row],[1Y Return vs Nifty]]-AVERAGE(Table2[1Y Return vs Nifty]))/_xlfn.STDEV.P(Table2[1Y Return vs Nifty])</f>
        <v>0.85913205652107605</v>
      </c>
      <c r="I100">
        <v>-0.49304534638983899</v>
      </c>
      <c r="J100">
        <f>(Table2[[#This Row],[1M Return vs Nifty]]-AVERAGE(Table2[1M Return vs Nifty]))/_xlfn.STDEV.P(Table2[1M Return vs Nifty])</f>
        <v>2.6626477835118397E-2</v>
      </c>
      <c r="K100">
        <v>5.3217116469317602</v>
      </c>
      <c r="L100">
        <f>(Table2[[#This Row],[6M Return vs Nifty]]-AVERAGE(Table2[6M Return vs Nifty]))/_xlfn.STDEV.P(Table2[6M Return vs Nifty])</f>
        <v>0.13546536731282649</v>
      </c>
      <c r="M100">
        <v>-4.2589278790222496</v>
      </c>
      <c r="N100">
        <f>(Table2[[#This Row],[1W Return vs Nifty]]-AVERAGE(Table2[1W Return vs Nifty]))/_xlfn.STDEV.P(Table2[1W Return vs Nifty])</f>
        <v>-0.53609894237932687</v>
      </c>
      <c r="O100">
        <v>299.14999999999998</v>
      </c>
      <c r="P100">
        <v>306.48798697455499</v>
      </c>
      <c r="Q100">
        <v>275.78760296365698</v>
      </c>
      <c r="R100">
        <v>20.075462784958798</v>
      </c>
      <c r="S100" s="1">
        <f>(Table2[[#This Row],[Close Price]]-Table2[[#This Row],[20D EMA]])/Table2[[#This Row],[20D EMA]]</f>
        <v>-7.2037439411666238E-2</v>
      </c>
      <c r="T100" s="1">
        <f>(Table2[[#This Row],[Close Price]]-Table2[[#This Row],[50D EMA]])/Table2[[#This Row],[50D EMA]]</f>
        <v>-9.4254875239052294E-2</v>
      </c>
      <c r="U100" s="1">
        <f>(Table2[[#This Row],[Close Price]]-Table2[[#This Row],[200D EMA]])/Table2[[#This Row],[200D EMA]]</f>
        <v>6.5717132201257031E-3</v>
      </c>
      <c r="V100">
        <v>0.55767218307113298</v>
      </c>
      <c r="W100">
        <v>272.3</v>
      </c>
      <c r="X100">
        <v>289.75</v>
      </c>
      <c r="Y100">
        <v>272.3</v>
      </c>
      <c r="Z100">
        <v>311.89999999999998</v>
      </c>
      <c r="AA100">
        <v>272.3</v>
      </c>
      <c r="AB100">
        <v>312.89999999999998</v>
      </c>
      <c r="AC100" s="1">
        <f>(Table2[[#This Row],[Close Price]]/Table2[[#This Row],[Day Low]])-1</f>
        <v>1.9463826661770156E-2</v>
      </c>
      <c r="AD100" s="1">
        <f>(Table2[[#This Row],[Day High]]/Table2[[#This Row],[Close Price]])-1</f>
        <v>4.3768011527377526E-2</v>
      </c>
      <c r="AE100" s="1">
        <f>(Table2[[#This Row],[Close Price]]/Table2[[#This Row],[Current Week Low]])-1</f>
        <v>1.9463826661770156E-2</v>
      </c>
      <c r="AF100" s="1">
        <f>(Table2[[#This Row],[Current Week High]]/Table2[[#This Row],[Close Price]])-1</f>
        <v>0.12355907780979813</v>
      </c>
      <c r="AG100" s="1">
        <f>(Table2[[#This Row],[Close Price]]/Table2[[#This Row],[Current Month Low]])-1</f>
        <v>1.9463826661770156E-2</v>
      </c>
      <c r="AH100" s="1">
        <f>(Table2[[#This Row],[Current Month High]]/Table2[[#This Row],[Close Price]])-1</f>
        <v>0.12716138328530247</v>
      </c>
      <c r="AI100">
        <v>31.304034582132498</v>
      </c>
      <c r="AJ100">
        <v>103.295496155254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-0.08</v>
      </c>
      <c r="AM100" t="s">
        <v>3143</v>
      </c>
      <c r="AN100">
        <v>-7.13</v>
      </c>
      <c r="AO100" t="s">
        <v>3143</v>
      </c>
      <c r="AP100">
        <v>0.163746049442408</v>
      </c>
      <c r="AQ100">
        <f>(Table2[[#This Row],[Sharpe Ratio]]-AVERAGE(Table2[Sharpe Ratio]))/_xlfn.STDEV.P(Table2[Sharpe Ratio])</f>
        <v>1.2636086535322095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110</v>
      </c>
      <c r="AT100">
        <f>_xlfn.RANK.AVG(Table2[[#This Row],[6M Return vs Nifty Z-Score]],Table2[6M Return vs Nifty Z-Score])</f>
        <v>291</v>
      </c>
      <c r="AU100">
        <f>_xlfn.RANK.AVG(Table2[[#This Row],[Sharpe Ratio Z-Score]],Table2[Sharpe Ratio Z-Score])</f>
        <v>82</v>
      </c>
      <c r="AV100">
        <f>(Table2[[#This Row],[Rank 1Y]]+Table2[[#This Row],[Rank 6M]]+Table2[[#This Row],[Rank Sharpe]])/3</f>
        <v>161</v>
      </c>
    </row>
    <row r="101" spans="1:48" x14ac:dyDescent="0.3">
      <c r="A101" t="s">
        <v>345</v>
      </c>
      <c r="B101" t="s">
        <v>346</v>
      </c>
      <c r="C101" t="s">
        <v>3110</v>
      </c>
      <c r="D101" t="s">
        <v>141</v>
      </c>
      <c r="E101">
        <v>70602.464369474998</v>
      </c>
      <c r="F101">
        <v>1941.75</v>
      </c>
      <c r="G101">
        <v>53.487218274397598</v>
      </c>
      <c r="H101">
        <f>(Table2[[#This Row],[1Y Return vs Nifty]]-AVERAGE(Table2[1Y Return vs Nifty]))/_xlfn.STDEV.P(Table2[1Y Return vs Nifty])</f>
        <v>0.57757157770542966</v>
      </c>
      <c r="I101">
        <v>11.623339162224701</v>
      </c>
      <c r="J101">
        <f>(Table2[[#This Row],[1M Return vs Nifty]]-AVERAGE(Table2[1M Return vs Nifty]))/_xlfn.STDEV.P(Table2[1M Return vs Nifty])</f>
        <v>1.4405779838952759</v>
      </c>
      <c r="K101">
        <v>24.5802606958393</v>
      </c>
      <c r="L101">
        <f>(Table2[[#This Row],[6M Return vs Nifty]]-AVERAGE(Table2[6M Return vs Nifty]))/_xlfn.STDEV.P(Table2[6M Return vs Nifty])</f>
        <v>0.8393563719571856</v>
      </c>
      <c r="M101">
        <v>7.3093621171698899</v>
      </c>
      <c r="N101">
        <f>(Table2[[#This Row],[1W Return vs Nifty]]-AVERAGE(Table2[1W Return vs Nifty]))/_xlfn.STDEV.P(Table2[1W Return vs Nifty])</f>
        <v>1.9875115660594442</v>
      </c>
      <c r="O101">
        <v>1921.43</v>
      </c>
      <c r="P101">
        <v>1861.9630997096399</v>
      </c>
      <c r="Q101">
        <v>1659.99087331122</v>
      </c>
      <c r="R101">
        <v>50.679445943052102</v>
      </c>
      <c r="S101" s="1">
        <f>(Table2[[#This Row],[Close Price]]-Table2[[#This Row],[20D EMA]])/Table2[[#This Row],[20D EMA]]</f>
        <v>1.0575456821221661E-2</v>
      </c>
      <c r="T101" s="1">
        <f>(Table2[[#This Row],[Close Price]]-Table2[[#This Row],[50D EMA]])/Table2[[#This Row],[50D EMA]]</f>
        <v>4.2850956768585968E-2</v>
      </c>
      <c r="U101" s="1">
        <f>(Table2[[#This Row],[Close Price]]-Table2[[#This Row],[200D EMA]])/Table2[[#This Row],[200D EMA]]</f>
        <v>0.16973534687377465</v>
      </c>
      <c r="V101">
        <v>1.8431851269737201</v>
      </c>
      <c r="W101">
        <v>1916.45</v>
      </c>
      <c r="X101">
        <v>1999.9</v>
      </c>
      <c r="Y101">
        <v>1916.45</v>
      </c>
      <c r="Z101">
        <v>2018.45</v>
      </c>
      <c r="AA101">
        <v>1714.05</v>
      </c>
      <c r="AB101">
        <v>2065.1999999999998</v>
      </c>
      <c r="AC101" s="1">
        <f>(Table2[[#This Row],[Close Price]]/Table2[[#This Row],[Day Low]])-1</f>
        <v>1.3201492342612697E-2</v>
      </c>
      <c r="AD101" s="1">
        <f>(Table2[[#This Row],[Day High]]/Table2[[#This Row],[Close Price]])-1</f>
        <v>2.9947212565984316E-2</v>
      </c>
      <c r="AE101" s="1">
        <f>(Table2[[#This Row],[Close Price]]/Table2[[#This Row],[Current Week Low]])-1</f>
        <v>1.3201492342612697E-2</v>
      </c>
      <c r="AF101" s="1">
        <f>(Table2[[#This Row],[Current Week High]]/Table2[[#This Row],[Close Price]])-1</f>
        <v>3.9500450624436745E-2</v>
      </c>
      <c r="AG101" s="1">
        <f>(Table2[[#This Row],[Close Price]]/Table2[[#This Row],[Current Month Low]])-1</f>
        <v>0.13284326594906792</v>
      </c>
      <c r="AH101" s="1">
        <f>(Table2[[#This Row],[Current Month High]]/Table2[[#This Row],[Close Price]])-1</f>
        <v>6.3576670529161827E-2</v>
      </c>
      <c r="AI101">
        <v>6.3576670529161801</v>
      </c>
      <c r="AJ101">
        <v>84.735039482446894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0.15</v>
      </c>
      <c r="AM101" t="s">
        <v>3142</v>
      </c>
      <c r="AN101">
        <v>5.84</v>
      </c>
      <c r="AO101" t="s">
        <v>3142</v>
      </c>
      <c r="AP101">
        <v>9.7453797378332999E-2</v>
      </c>
      <c r="AQ101">
        <f>(Table2[[#This Row],[Sharpe Ratio]]-AVERAGE(Table2[Sharpe Ratio]))/_xlfn.STDEV.P(Table2[Sharpe Ratio])</f>
        <v>0.48092156646714129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5.3259390660844765</v>
      </c>
      <c r="AS101">
        <f>_xlfn.RANK.AVG(Table2[[#This Row],[1Y Return vs Nifty Z-Score]],Table2[1Y Return vs Nifty Z-Score])</f>
        <v>155</v>
      </c>
      <c r="AT101">
        <f>_xlfn.RANK.AVG(Table2[[#This Row],[6M Return vs Nifty Z-Score]],Table2[6M Return vs Nifty Z-Score])</f>
        <v>111</v>
      </c>
      <c r="AU101">
        <f>_xlfn.RANK.AVG(Table2[[#This Row],[Sharpe Ratio Z-Score]],Table2[Sharpe Ratio Z-Score])</f>
        <v>220</v>
      </c>
      <c r="AV101">
        <f>(Table2[[#This Row],[Rank 1Y]]+Table2[[#This Row],[Rank 6M]]+Table2[[#This Row],[Rank Sharpe]])/3</f>
        <v>162</v>
      </c>
    </row>
    <row r="102" spans="1:48" x14ac:dyDescent="0.3">
      <c r="A102" t="s">
        <v>1398</v>
      </c>
      <c r="B102" t="s">
        <v>1399</v>
      </c>
      <c r="C102" t="s">
        <v>3096</v>
      </c>
      <c r="D102" t="s">
        <v>21</v>
      </c>
      <c r="E102">
        <v>7294.8832696299996</v>
      </c>
      <c r="F102">
        <v>880.9</v>
      </c>
      <c r="G102">
        <v>77.812266926051706</v>
      </c>
      <c r="H102">
        <f>(Table2[[#This Row],[1Y Return vs Nifty]]-AVERAGE(Table2[1Y Return vs Nifty]))/_xlfn.STDEV.P(Table2[1Y Return vs Nifty])</f>
        <v>1.0065646737490557</v>
      </c>
      <c r="I102">
        <v>6.5622632960360496</v>
      </c>
      <c r="J102">
        <f>(Table2[[#This Row],[1M Return vs Nifty]]-AVERAGE(Table2[1M Return vs Nifty]))/_xlfn.STDEV.P(Table2[1M Return vs Nifty])</f>
        <v>0.84996319792555974</v>
      </c>
      <c r="K102">
        <v>8.1130041275164704</v>
      </c>
      <c r="L102">
        <f>(Table2[[#This Row],[6M Return vs Nifty]]-AVERAGE(Table2[6M Return vs Nifty]))/_xlfn.STDEV.P(Table2[6M Return vs Nifty])</f>
        <v>0.23748580838683719</v>
      </c>
      <c r="M102">
        <v>-4.7736035840650501</v>
      </c>
      <c r="N102">
        <f>(Table2[[#This Row],[1W Return vs Nifty]]-AVERAGE(Table2[1W Return vs Nifty]))/_xlfn.STDEV.P(Table2[1W Return vs Nifty])</f>
        <v>-0.64837491558813098</v>
      </c>
      <c r="O102">
        <v>901.14</v>
      </c>
      <c r="P102">
        <v>877.33074907883997</v>
      </c>
      <c r="Q102">
        <v>757.07274650310103</v>
      </c>
      <c r="R102">
        <v>36.490839311346797</v>
      </c>
      <c r="S102" s="1">
        <f>(Table2[[#This Row],[Close Price]]-Table2[[#This Row],[20D EMA]])/Table2[[#This Row],[20D EMA]]</f>
        <v>-2.2460438999489546E-2</v>
      </c>
      <c r="T102" s="1">
        <f>(Table2[[#This Row],[Close Price]]-Table2[[#This Row],[50D EMA]])/Table2[[#This Row],[50D EMA]]</f>
        <v>4.0683071064220276E-3</v>
      </c>
      <c r="U102" s="1">
        <f>(Table2[[#This Row],[Close Price]]-Table2[[#This Row],[200D EMA]])/Table2[[#This Row],[200D EMA]]</f>
        <v>0.16356057468566099</v>
      </c>
      <c r="V102">
        <v>1.0030029192802501</v>
      </c>
      <c r="W102">
        <v>853.3</v>
      </c>
      <c r="X102">
        <v>892.9</v>
      </c>
      <c r="Y102">
        <v>844.95</v>
      </c>
      <c r="Z102">
        <v>950.75</v>
      </c>
      <c r="AA102">
        <v>830</v>
      </c>
      <c r="AB102">
        <v>992.95</v>
      </c>
      <c r="AC102" s="1">
        <f>(Table2[[#This Row],[Close Price]]/Table2[[#This Row],[Day Low]])-1</f>
        <v>3.2345013477089068E-2</v>
      </c>
      <c r="AD102" s="1">
        <f>(Table2[[#This Row],[Day High]]/Table2[[#This Row],[Close Price]])-1</f>
        <v>1.3622431604041418E-2</v>
      </c>
      <c r="AE102" s="1">
        <f>(Table2[[#This Row],[Close Price]]/Table2[[#This Row],[Current Week Low]])-1</f>
        <v>4.2546896266051126E-2</v>
      </c>
      <c r="AF102" s="1">
        <f>(Table2[[#This Row],[Current Week High]]/Table2[[#This Row],[Close Price]])-1</f>
        <v>7.9293903961857204E-2</v>
      </c>
      <c r="AG102" s="1">
        <f>(Table2[[#This Row],[Close Price]]/Table2[[#This Row],[Current Month Low]])-1</f>
        <v>6.132530120481916E-2</v>
      </c>
      <c r="AH102" s="1">
        <f>(Table2[[#This Row],[Current Month High]]/Table2[[#This Row],[Close Price]])-1</f>
        <v>0.127199455102736</v>
      </c>
      <c r="AI102">
        <v>12.7199455102736</v>
      </c>
      <c r="AJ102">
        <v>112.265060240963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-0.03</v>
      </c>
      <c r="AM102" t="s">
        <v>3143</v>
      </c>
      <c r="AN102">
        <v>-6.98</v>
      </c>
      <c r="AO102" t="s">
        <v>3143</v>
      </c>
      <c r="AP102">
        <v>0.13052246123325401</v>
      </c>
      <c r="AQ102">
        <f>(Table2[[#This Row],[Sharpe Ratio]]-AVERAGE(Table2[Sharpe Ratio]))/_xlfn.STDEV.P(Table2[Sharpe Ratio])</f>
        <v>0.87135054390971323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2.3169893083830351</v>
      </c>
      <c r="AS102">
        <f>_xlfn.RANK.AVG(Table2[[#This Row],[1Y Return vs Nifty Z-Score]],Table2[1Y Return vs Nifty Z-Score])</f>
        <v>103</v>
      </c>
      <c r="AT102">
        <f>_xlfn.RANK.AVG(Table2[[#This Row],[6M Return vs Nifty Z-Score]],Table2[6M Return vs Nifty Z-Score])</f>
        <v>248</v>
      </c>
      <c r="AU102">
        <f>_xlfn.RANK.AVG(Table2[[#This Row],[Sharpe Ratio Z-Score]],Table2[Sharpe Ratio Z-Score])</f>
        <v>136</v>
      </c>
      <c r="AV102">
        <f>(Table2[[#This Row],[Rank 1Y]]+Table2[[#This Row],[Rank 6M]]+Table2[[#This Row],[Rank Sharpe]])/3</f>
        <v>162.33333333333334</v>
      </c>
    </row>
    <row r="103" spans="1:48" x14ac:dyDescent="0.3">
      <c r="A103" t="s">
        <v>49</v>
      </c>
      <c r="B103" t="s">
        <v>50</v>
      </c>
      <c r="C103" t="s">
        <v>3101</v>
      </c>
      <c r="D103" t="s">
        <v>51</v>
      </c>
      <c r="E103">
        <v>446372.27781880001</v>
      </c>
      <c r="F103">
        <v>1860.4</v>
      </c>
      <c r="G103">
        <v>39.608262046406402</v>
      </c>
      <c r="H103">
        <f>(Table2[[#This Row],[1Y Return vs Nifty]]-AVERAGE(Table2[1Y Return vs Nifty]))/_xlfn.STDEV.P(Table2[1Y Return vs Nifty])</f>
        <v>0.33280428094218006</v>
      </c>
      <c r="I103">
        <v>5.9230935025051696</v>
      </c>
      <c r="J103">
        <f>(Table2[[#This Row],[1M Return vs Nifty]]-AVERAGE(Table2[1M Return vs Nifty]))/_xlfn.STDEV.P(Table2[1M Return vs Nifty])</f>
        <v>0.77537369545899537</v>
      </c>
      <c r="K103">
        <v>15.247413586292501</v>
      </c>
      <c r="L103">
        <f>(Table2[[#This Row],[6M Return vs Nifty]]-AVERAGE(Table2[6M Return vs Nifty]))/_xlfn.STDEV.P(Table2[6M Return vs Nifty])</f>
        <v>0.49824515369000522</v>
      </c>
      <c r="M103">
        <v>0.28381999360705301</v>
      </c>
      <c r="N103">
        <f>(Table2[[#This Row],[1W Return vs Nifty]]-AVERAGE(Table2[1W Return vs Nifty]))/_xlfn.STDEV.P(Table2[1W Return vs Nifty])</f>
        <v>0.45489681173202012</v>
      </c>
      <c r="O103">
        <v>1881.55</v>
      </c>
      <c r="P103">
        <v>1839.3690679604999</v>
      </c>
      <c r="Q103">
        <v>1617.74464504092</v>
      </c>
      <c r="R103">
        <v>39.802015049375498</v>
      </c>
      <c r="S103" s="1">
        <f>(Table2[[#This Row],[Close Price]]-Table2[[#This Row],[20D EMA]])/Table2[[#This Row],[20D EMA]]</f>
        <v>-1.1240732374903598E-2</v>
      </c>
      <c r="T103" s="1">
        <f>(Table2[[#This Row],[Close Price]]-Table2[[#This Row],[50D EMA]])/Table2[[#This Row],[50D EMA]]</f>
        <v>1.1433774986125727E-2</v>
      </c>
      <c r="U103" s="1">
        <f>(Table2[[#This Row],[Close Price]]-Table2[[#This Row],[200D EMA]])/Table2[[#This Row],[200D EMA]]</f>
        <v>0.14999607985285113</v>
      </c>
      <c r="V103">
        <v>0.642003379185629</v>
      </c>
      <c r="W103">
        <v>1850.1</v>
      </c>
      <c r="X103">
        <v>1875.6</v>
      </c>
      <c r="Y103">
        <v>1829.45</v>
      </c>
      <c r="Z103">
        <v>1920.55</v>
      </c>
      <c r="AA103">
        <v>1829.45</v>
      </c>
      <c r="AB103">
        <v>1952.25</v>
      </c>
      <c r="AC103" s="1">
        <f>(Table2[[#This Row],[Close Price]]/Table2[[#This Row],[Day Low]])-1</f>
        <v>5.5672666342361232E-3</v>
      </c>
      <c r="AD103" s="1">
        <f>(Table2[[#This Row],[Day High]]/Table2[[#This Row],[Close Price]])-1</f>
        <v>8.170285960008572E-3</v>
      </c>
      <c r="AE103" s="1">
        <f>(Table2[[#This Row],[Close Price]]/Table2[[#This Row],[Current Week Low]])-1</f>
        <v>1.6917652846483833E-2</v>
      </c>
      <c r="AF103" s="1">
        <f>(Table2[[#This Row],[Current Week High]]/Table2[[#This Row],[Close Price]])-1</f>
        <v>3.2331756611481355E-2</v>
      </c>
      <c r="AG103" s="1">
        <f>(Table2[[#This Row],[Close Price]]/Table2[[#This Row],[Current Month Low]])-1</f>
        <v>1.6917652846483833E-2</v>
      </c>
      <c r="AH103" s="1">
        <f>(Table2[[#This Row],[Current Month High]]/Table2[[#This Row],[Close Price]])-1</f>
        <v>4.9371102988604587E-2</v>
      </c>
      <c r="AI103">
        <v>5.3725005375187997</v>
      </c>
      <c r="AJ103">
        <v>74.1376889596106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0.05</v>
      </c>
      <c r="AM103" t="s">
        <v>3142</v>
      </c>
      <c r="AN103">
        <v>-3.65</v>
      </c>
      <c r="AO103" t="s">
        <v>3143</v>
      </c>
      <c r="AP103">
        <v>0.14479690028019901</v>
      </c>
      <c r="AQ103">
        <f>(Table2[[#This Row],[Sharpe Ratio]]-AVERAGE(Table2[Sharpe Ratio]))/_xlfn.STDEV.P(Table2[Sharpe Ratio])</f>
        <v>1.0398833478087648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3.1012032896319655</v>
      </c>
      <c r="AS103">
        <f>_xlfn.RANK.AVG(Table2[[#This Row],[1Y Return vs Nifty Z-Score]],Table2[1Y Return vs Nifty Z-Score])</f>
        <v>207</v>
      </c>
      <c r="AT103">
        <f>_xlfn.RANK.AVG(Table2[[#This Row],[6M Return vs Nifty Z-Score]],Table2[6M Return vs Nifty Z-Score])</f>
        <v>177</v>
      </c>
      <c r="AU103">
        <f>_xlfn.RANK.AVG(Table2[[#This Row],[Sharpe Ratio Z-Score]],Table2[Sharpe Ratio Z-Score])</f>
        <v>105</v>
      </c>
      <c r="AV103">
        <f>(Table2[[#This Row],[Rank 1Y]]+Table2[[#This Row],[Rank 6M]]+Table2[[#This Row],[Rank Sharpe]])/3</f>
        <v>163</v>
      </c>
    </row>
    <row r="104" spans="1:48" x14ac:dyDescent="0.3">
      <c r="A104" t="s">
        <v>994</v>
      </c>
      <c r="B104" t="s">
        <v>995</v>
      </c>
      <c r="C104" t="s">
        <v>3097</v>
      </c>
      <c r="D104" t="s">
        <v>149</v>
      </c>
      <c r="E104">
        <v>13324.087177997901</v>
      </c>
      <c r="F104">
        <v>50.98</v>
      </c>
      <c r="G104">
        <v>109.564118777903</v>
      </c>
      <c r="H104">
        <f>(Table2[[#This Row],[1Y Return vs Nifty]]-AVERAGE(Table2[1Y Return vs Nifty]))/_xlfn.STDEV.P(Table2[1Y Return vs Nifty])</f>
        <v>1.5665358140377299</v>
      </c>
      <c r="I104">
        <v>-16.089500393036001</v>
      </c>
      <c r="J104">
        <f>(Table2[[#This Row],[1M Return vs Nifty]]-AVERAGE(Table2[1M Return vs Nifty]))/_xlfn.STDEV.P(Table2[1M Return vs Nifty])</f>
        <v>-1.7934404808129703</v>
      </c>
      <c r="K104">
        <v>3.9322921066942498</v>
      </c>
      <c r="L104">
        <f>(Table2[[#This Row],[6M Return vs Nifty]]-AVERAGE(Table2[6M Return vs Nifty]))/_xlfn.STDEV.P(Table2[6M Return vs Nifty])</f>
        <v>8.4682729764866321E-2</v>
      </c>
      <c r="M104">
        <v>-8.0722273320564</v>
      </c>
      <c r="N104">
        <f>(Table2[[#This Row],[1W Return vs Nifty]]-AVERAGE(Table2[1W Return vs Nifty]))/_xlfn.STDEV.P(Table2[1W Return vs Nifty])</f>
        <v>-1.3679662775402224</v>
      </c>
      <c r="O104">
        <v>59.62</v>
      </c>
      <c r="P104">
        <v>64.308203839729998</v>
      </c>
      <c r="Q104">
        <v>56.575102759235399</v>
      </c>
      <c r="R104">
        <v>17.9754517428707</v>
      </c>
      <c r="S104" s="1">
        <f>(Table2[[#This Row],[Close Price]]-Table2[[#This Row],[20D EMA]])/Table2[[#This Row],[20D EMA]]</f>
        <v>-0.14491781281449179</v>
      </c>
      <c r="T104" s="1">
        <f>(Table2[[#This Row],[Close Price]]-Table2[[#This Row],[50D EMA]])/Table2[[#This Row],[50D EMA]]</f>
        <v>-0.20725510967382604</v>
      </c>
      <c r="U104" s="1">
        <f>(Table2[[#This Row],[Close Price]]-Table2[[#This Row],[200D EMA]])/Table2[[#This Row],[200D EMA]]</f>
        <v>-9.8896908469548475E-2</v>
      </c>
      <c r="V104">
        <v>0.27628965201012301</v>
      </c>
      <c r="W104">
        <v>50.09</v>
      </c>
      <c r="X104">
        <v>53.6</v>
      </c>
      <c r="Y104">
        <v>50.09</v>
      </c>
      <c r="Z104">
        <v>59.48</v>
      </c>
      <c r="AA104">
        <v>50.09</v>
      </c>
      <c r="AB104">
        <v>67.64</v>
      </c>
      <c r="AC104" s="1">
        <f>(Table2[[#This Row],[Close Price]]/Table2[[#This Row],[Day Low]])-1</f>
        <v>1.7768017568376759E-2</v>
      </c>
      <c r="AD104" s="1">
        <f>(Table2[[#This Row],[Day High]]/Table2[[#This Row],[Close Price]])-1</f>
        <v>5.1392703020792574E-2</v>
      </c>
      <c r="AE104" s="1">
        <f>(Table2[[#This Row],[Close Price]]/Table2[[#This Row],[Current Week Low]])-1</f>
        <v>1.7768017568376759E-2</v>
      </c>
      <c r="AF104" s="1">
        <f>(Table2[[#This Row],[Current Week High]]/Table2[[#This Row],[Close Price]])-1</f>
        <v>0.16673205178501371</v>
      </c>
      <c r="AG104" s="1">
        <f>(Table2[[#This Row],[Close Price]]/Table2[[#This Row],[Current Month Low]])-1</f>
        <v>1.7768017568376759E-2</v>
      </c>
      <c r="AH104" s="1">
        <f>(Table2[[#This Row],[Current Month High]]/Table2[[#This Row],[Close Price]])-1</f>
        <v>0.32679482149862693</v>
      </c>
      <c r="AI104">
        <v>79.285994507650003</v>
      </c>
      <c r="AJ104">
        <v>149.90196078431299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-0.37</v>
      </c>
      <c r="AM104" t="s">
        <v>3143</v>
      </c>
      <c r="AN104">
        <v>-19.87</v>
      </c>
      <c r="AO104" t="s">
        <v>3143</v>
      </c>
      <c r="AP104">
        <v>0.12840048045394301</v>
      </c>
      <c r="AQ104">
        <f>(Table2[[#This Row],[Sharpe Ratio]]-AVERAGE(Table2[Sharpe Ratio]))/_xlfn.STDEV.P(Table2[Sharpe Ratio])</f>
        <v>0.84629713414831764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51</v>
      </c>
      <c r="AT104">
        <f>_xlfn.RANK.AVG(Table2[[#This Row],[6M Return vs Nifty Z-Score]],Table2[6M Return vs Nifty Z-Score])</f>
        <v>303</v>
      </c>
      <c r="AU104">
        <f>_xlfn.RANK.AVG(Table2[[#This Row],[Sharpe Ratio Z-Score]],Table2[Sharpe Ratio Z-Score])</f>
        <v>141</v>
      </c>
      <c r="AV104">
        <f>(Table2[[#This Row],[Rank 1Y]]+Table2[[#This Row],[Rank 6M]]+Table2[[#This Row],[Rank Sharpe]])/3</f>
        <v>165</v>
      </c>
    </row>
    <row r="105" spans="1:48" x14ac:dyDescent="0.3">
      <c r="A105" t="s">
        <v>955</v>
      </c>
      <c r="B105" t="s">
        <v>956</v>
      </c>
      <c r="C105" t="s">
        <v>3103</v>
      </c>
      <c r="D105" t="s">
        <v>516</v>
      </c>
      <c r="E105">
        <v>14534.716993509999</v>
      </c>
      <c r="F105">
        <v>524.35</v>
      </c>
      <c r="G105">
        <v>65.580026188702007</v>
      </c>
      <c r="H105">
        <f>(Table2[[#This Row],[1Y Return vs Nifty]]-AVERAGE(Table2[1Y Return vs Nifty]))/_xlfn.STDEV.P(Table2[1Y Return vs Nifty])</f>
        <v>0.79083861701577229</v>
      </c>
      <c r="I105">
        <v>-4.6520424604742603</v>
      </c>
      <c r="J105">
        <f>(Table2[[#This Row],[1M Return vs Nifty]]-AVERAGE(Table2[1M Return vs Nifty]))/_xlfn.STDEV.P(Table2[1M Return vs Nifty])</f>
        <v>-0.4587179934449484</v>
      </c>
      <c r="K105">
        <v>-0.71145872516769604</v>
      </c>
      <c r="L105">
        <f>(Table2[[#This Row],[6M Return vs Nifty]]-AVERAGE(Table2[6M Return vs Nifty]))/_xlfn.STDEV.P(Table2[6M Return vs Nifty])</f>
        <v>-8.5044201898389168E-2</v>
      </c>
      <c r="M105">
        <v>-6.8572031690589101</v>
      </c>
      <c r="N105">
        <f>(Table2[[#This Row],[1W Return vs Nifty]]-AVERAGE(Table2[1W Return vs Nifty]))/_xlfn.STDEV.P(Table2[1W Return vs Nifty])</f>
        <v>-1.102910011942041</v>
      </c>
      <c r="O105">
        <v>586.82000000000005</v>
      </c>
      <c r="P105">
        <v>598.61900225121701</v>
      </c>
      <c r="Q105">
        <v>526.78642773301601</v>
      </c>
      <c r="R105">
        <v>11.8919156280856</v>
      </c>
      <c r="S105" s="1">
        <f>(Table2[[#This Row],[Close Price]]-Table2[[#This Row],[20D EMA]])/Table2[[#This Row],[20D EMA]]</f>
        <v>-0.10645513104529501</v>
      </c>
      <c r="T105" s="1">
        <f>(Table2[[#This Row],[Close Price]]-Table2[[#This Row],[50D EMA]])/Table2[[#This Row],[50D EMA]]</f>
        <v>-0.12406723136404746</v>
      </c>
      <c r="U105" s="1">
        <f>(Table2[[#This Row],[Close Price]]-Table2[[#This Row],[200D EMA]])/Table2[[#This Row],[200D EMA]]</f>
        <v>-4.6250768902702461E-3</v>
      </c>
      <c r="V105">
        <v>0.459041379503074</v>
      </c>
      <c r="W105">
        <v>515</v>
      </c>
      <c r="X105">
        <v>547.65</v>
      </c>
      <c r="Y105">
        <v>515</v>
      </c>
      <c r="Z105">
        <v>600.70000000000005</v>
      </c>
      <c r="AA105">
        <v>515</v>
      </c>
      <c r="AB105">
        <v>650</v>
      </c>
      <c r="AC105" s="1">
        <f>(Table2[[#This Row],[Close Price]]/Table2[[#This Row],[Day Low]])-1</f>
        <v>1.8155339805825177E-2</v>
      </c>
      <c r="AD105" s="1">
        <f>(Table2[[#This Row],[Day High]]/Table2[[#This Row],[Close Price]])-1</f>
        <v>4.4435968341756338E-2</v>
      </c>
      <c r="AE105" s="1">
        <f>(Table2[[#This Row],[Close Price]]/Table2[[#This Row],[Current Week Low]])-1</f>
        <v>1.8155339805825177E-2</v>
      </c>
      <c r="AF105" s="1">
        <f>(Table2[[#This Row],[Current Week High]]/Table2[[#This Row],[Close Price]])-1</f>
        <v>0.14560884905120619</v>
      </c>
      <c r="AG105" s="1">
        <f>(Table2[[#This Row],[Close Price]]/Table2[[#This Row],[Current Month Low]])-1</f>
        <v>1.8155339805825177E-2</v>
      </c>
      <c r="AH105" s="1">
        <f>(Table2[[#This Row],[Current Month High]]/Table2[[#This Row],[Close Price]])-1</f>
        <v>0.23963001811766937</v>
      </c>
      <c r="AI105">
        <v>38.0757127872604</v>
      </c>
      <c r="AJ105">
        <v>106.112421383647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</v>
      </c>
      <c r="AM105" t="s">
        <v>3143</v>
      </c>
      <c r="AN105">
        <v>-14.23</v>
      </c>
      <c r="AO105" t="s">
        <v>3143</v>
      </c>
      <c r="AP105">
        <v>0.22211126991222299</v>
      </c>
      <c r="AQ105">
        <f>(Table2[[#This Row],[Sharpe Ratio]]-AVERAGE(Table2[Sharpe Ratio]))/_xlfn.STDEV.P(Table2[Sharpe Ratio])</f>
        <v>1.9527043317311665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119</v>
      </c>
      <c r="AT105">
        <f>_xlfn.RANK.AVG(Table2[[#This Row],[6M Return vs Nifty Z-Score]],Table2[6M Return vs Nifty Z-Score])</f>
        <v>361</v>
      </c>
      <c r="AU105">
        <f>_xlfn.RANK.AVG(Table2[[#This Row],[Sharpe Ratio Z-Score]],Table2[Sharpe Ratio Z-Score])</f>
        <v>16</v>
      </c>
      <c r="AV105">
        <f>(Table2[[#This Row],[Rank 1Y]]+Table2[[#This Row],[Rank 6M]]+Table2[[#This Row],[Rank Sharpe]])/3</f>
        <v>165.33333333333334</v>
      </c>
    </row>
    <row r="106" spans="1:48" x14ac:dyDescent="0.3">
      <c r="A106" t="s">
        <v>879</v>
      </c>
      <c r="B106" t="s">
        <v>880</v>
      </c>
      <c r="C106" t="s">
        <v>3097</v>
      </c>
      <c r="D106" t="s">
        <v>219</v>
      </c>
      <c r="E106">
        <v>16588.560431124999</v>
      </c>
      <c r="F106">
        <v>3996.25</v>
      </c>
      <c r="G106">
        <v>91.848342529678902</v>
      </c>
      <c r="H106">
        <f>(Table2[[#This Row],[1Y Return vs Nifty]]-AVERAGE(Table2[1Y Return vs Nifty]))/_xlfn.STDEV.P(Table2[1Y Return vs Nifty])</f>
        <v>1.2541029054595596</v>
      </c>
      <c r="I106">
        <v>12.433816995933</v>
      </c>
      <c r="J106">
        <f>(Table2[[#This Row],[1M Return vs Nifty]]-AVERAGE(Table2[1M Return vs Nifty]))/_xlfn.STDEV.P(Table2[1M Return vs Nifty])</f>
        <v>1.5351587024904521</v>
      </c>
      <c r="K106">
        <v>-5.9566754953237702</v>
      </c>
      <c r="L106">
        <f>(Table2[[#This Row],[6M Return vs Nifty]]-AVERAGE(Table2[6M Return vs Nifty]))/_xlfn.STDEV.P(Table2[6M Return vs Nifty])</f>
        <v>-0.27675443367891034</v>
      </c>
      <c r="M106">
        <v>3.8460626565333098</v>
      </c>
      <c r="N106">
        <f>(Table2[[#This Row],[1W Return vs Nifty]]-AVERAGE(Table2[1W Return vs Nifty]))/_xlfn.STDEV.P(Table2[1W Return vs Nifty])</f>
        <v>1.2319963675634091</v>
      </c>
      <c r="O106">
        <v>4034.4</v>
      </c>
      <c r="P106">
        <v>3950.0698437689398</v>
      </c>
      <c r="Q106">
        <v>3551.8256965321202</v>
      </c>
      <c r="R106">
        <v>43.622906306998601</v>
      </c>
      <c r="S106" s="1">
        <f>(Table2[[#This Row],[Close Price]]-Table2[[#This Row],[20D EMA]])/Table2[[#This Row],[20D EMA]]</f>
        <v>-9.456176878841982E-3</v>
      </c>
      <c r="T106" s="1">
        <f>(Table2[[#This Row],[Close Price]]-Table2[[#This Row],[50D EMA]])/Table2[[#This Row],[50D EMA]]</f>
        <v>1.1690972073293174E-2</v>
      </c>
      <c r="U106" s="1">
        <f>(Table2[[#This Row],[Close Price]]-Table2[[#This Row],[200D EMA]])/Table2[[#This Row],[200D EMA]]</f>
        <v>0.1251255949586153</v>
      </c>
      <c r="V106">
        <v>2.4080986942723599</v>
      </c>
      <c r="W106">
        <v>3930</v>
      </c>
      <c r="X106">
        <v>4102.95</v>
      </c>
      <c r="Y106">
        <v>3930</v>
      </c>
      <c r="Z106">
        <v>4382</v>
      </c>
      <c r="AA106">
        <v>3806</v>
      </c>
      <c r="AB106">
        <v>4382</v>
      </c>
      <c r="AC106" s="1">
        <f>(Table2[[#This Row],[Close Price]]/Table2[[#This Row],[Day Low]])-1</f>
        <v>1.6857506361323216E-2</v>
      </c>
      <c r="AD106" s="1">
        <f>(Table2[[#This Row],[Day High]]/Table2[[#This Row],[Close Price]])-1</f>
        <v>2.670003127932441E-2</v>
      </c>
      <c r="AE106" s="1">
        <f>(Table2[[#This Row],[Close Price]]/Table2[[#This Row],[Current Week Low]])-1</f>
        <v>1.6857506361323216E-2</v>
      </c>
      <c r="AF106" s="1">
        <f>(Table2[[#This Row],[Current Week High]]/Table2[[#This Row],[Close Price]])-1</f>
        <v>9.6527994995308175E-2</v>
      </c>
      <c r="AG106" s="1">
        <f>(Table2[[#This Row],[Close Price]]/Table2[[#This Row],[Current Month Low]])-1</f>
        <v>4.9986862848134583E-2</v>
      </c>
      <c r="AH106" s="1">
        <f>(Table2[[#This Row],[Current Month High]]/Table2[[#This Row],[Close Price]])-1</f>
        <v>9.6527994995308175E-2</v>
      </c>
      <c r="AI106">
        <v>9.6527994995308095</v>
      </c>
      <c r="AJ106">
        <v>129.682740387378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7.0000000000000007E-2</v>
      </c>
      <c r="AM106" t="s">
        <v>3142</v>
      </c>
      <c r="AN106">
        <v>-3.17</v>
      </c>
      <c r="AO106" t="s">
        <v>3143</v>
      </c>
      <c r="AP106">
        <v>0.26578776479379201</v>
      </c>
      <c r="AQ106">
        <f>(Table2[[#This Row],[Sharpe Ratio]]-AVERAGE(Table2[Sharpe Ratio]))/_xlfn.STDEV.P(Table2[Sharpe Ratio])</f>
        <v>2.4683758844041086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6.2128794262386204</v>
      </c>
      <c r="AS106">
        <f>_xlfn.RANK.AVG(Table2[[#This Row],[1Y Return vs Nifty Z-Score]],Table2[1Y Return vs Nifty Z-Score])</f>
        <v>74</v>
      </c>
      <c r="AT106">
        <f>_xlfn.RANK.AVG(Table2[[#This Row],[6M Return vs Nifty Z-Score]],Table2[6M Return vs Nifty Z-Score])</f>
        <v>419</v>
      </c>
      <c r="AU106">
        <f>_xlfn.RANK.AVG(Table2[[#This Row],[Sharpe Ratio Z-Score]],Table2[Sharpe Ratio Z-Score])</f>
        <v>4</v>
      </c>
      <c r="AV106">
        <f>(Table2[[#This Row],[Rank 1Y]]+Table2[[#This Row],[Rank 6M]]+Table2[[#This Row],[Rank Sharpe]])/3</f>
        <v>165.66666666666666</v>
      </c>
    </row>
    <row r="107" spans="1:48" x14ac:dyDescent="0.3">
      <c r="A107" t="s">
        <v>612</v>
      </c>
      <c r="B107" t="s">
        <v>613</v>
      </c>
      <c r="C107" t="s">
        <v>3099</v>
      </c>
      <c r="D107" t="s">
        <v>233</v>
      </c>
      <c r="E107">
        <v>30347.352829300002</v>
      </c>
      <c r="F107">
        <v>2268.5</v>
      </c>
      <c r="G107">
        <v>63.975820616153101</v>
      </c>
      <c r="H107">
        <f>(Table2[[#This Row],[1Y Return vs Nifty]]-AVERAGE(Table2[1Y Return vs Nifty]))/_xlfn.STDEV.P(Table2[1Y Return vs Nifty])</f>
        <v>0.76254707585121251</v>
      </c>
      <c r="I107">
        <v>13.6979470113861</v>
      </c>
      <c r="J107">
        <f>(Table2[[#This Row],[1M Return vs Nifty]]-AVERAGE(Table2[1M Return vs Nifty]))/_xlfn.STDEV.P(Table2[1M Return vs Nifty])</f>
        <v>1.6826794862634444</v>
      </c>
      <c r="K107">
        <v>23.670577823492401</v>
      </c>
      <c r="L107">
        <f>(Table2[[#This Row],[6M Return vs Nifty]]-AVERAGE(Table2[6M Return vs Nifty]))/_xlfn.STDEV.P(Table2[6M Return vs Nifty])</f>
        <v>0.80610788634708463</v>
      </c>
      <c r="M107">
        <v>7.4459562619582496</v>
      </c>
      <c r="N107">
        <f>(Table2[[#This Row],[1W Return vs Nifty]]-AVERAGE(Table2[1W Return vs Nifty]))/_xlfn.STDEV.P(Table2[1W Return vs Nifty])</f>
        <v>2.017309437593835</v>
      </c>
      <c r="O107">
        <v>2169.36</v>
      </c>
      <c r="P107">
        <v>2054.18826733885</v>
      </c>
      <c r="Q107">
        <v>1785.88694880814</v>
      </c>
      <c r="R107">
        <v>64.901170906665001</v>
      </c>
      <c r="S107" s="1">
        <f>(Table2[[#This Row],[Close Price]]-Table2[[#This Row],[20D EMA]])/Table2[[#This Row],[20D EMA]]</f>
        <v>4.5700114319430551E-2</v>
      </c>
      <c r="T107" s="1">
        <f>(Table2[[#This Row],[Close Price]]-Table2[[#This Row],[50D EMA]])/Table2[[#This Row],[50D EMA]]</f>
        <v>0.10432915817340616</v>
      </c>
      <c r="U107" s="1">
        <f>(Table2[[#This Row],[Close Price]]-Table2[[#This Row],[200D EMA]])/Table2[[#This Row],[200D EMA]]</f>
        <v>0.27023717907449007</v>
      </c>
      <c r="V107">
        <v>1.29494620688083</v>
      </c>
      <c r="W107">
        <v>2200.5500000000002</v>
      </c>
      <c r="X107">
        <v>2524</v>
      </c>
      <c r="Y107">
        <v>2083.1</v>
      </c>
      <c r="Z107">
        <v>2524</v>
      </c>
      <c r="AA107">
        <v>1927.75</v>
      </c>
      <c r="AB107">
        <v>2524</v>
      </c>
      <c r="AC107" s="1">
        <f>(Table2[[#This Row],[Close Price]]/Table2[[#This Row],[Day Low]])-1</f>
        <v>3.0878643975369657E-2</v>
      </c>
      <c r="AD107" s="1">
        <f>(Table2[[#This Row],[Day High]]/Table2[[#This Row],[Close Price]])-1</f>
        <v>0.11262949085298657</v>
      </c>
      <c r="AE107" s="1">
        <f>(Table2[[#This Row],[Close Price]]/Table2[[#This Row],[Current Week Low]])-1</f>
        <v>8.9001968220440819E-2</v>
      </c>
      <c r="AF107" s="1">
        <f>(Table2[[#This Row],[Current Week High]]/Table2[[#This Row],[Close Price]])-1</f>
        <v>0.11262949085298657</v>
      </c>
      <c r="AG107" s="1">
        <f>(Table2[[#This Row],[Close Price]]/Table2[[#This Row],[Current Month Low]])-1</f>
        <v>0.17676047205291145</v>
      </c>
      <c r="AH107" s="1">
        <f>(Table2[[#This Row],[Current Month High]]/Table2[[#This Row],[Close Price]])-1</f>
        <v>0.11262949085298657</v>
      </c>
      <c r="AI107">
        <v>11.262949085298599</v>
      </c>
      <c r="AJ107">
        <v>98.7732749178532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0.37</v>
      </c>
      <c r="AM107" t="s">
        <v>3142</v>
      </c>
      <c r="AN107">
        <v>7.19</v>
      </c>
      <c r="AO107" t="s">
        <v>3142</v>
      </c>
      <c r="AP107">
        <v>8.5162659810352995E-2</v>
      </c>
      <c r="AQ107">
        <f>(Table2[[#This Row],[Sharpe Ratio]]-AVERAGE(Table2[Sharpe Ratio]))/_xlfn.STDEV.P(Table2[Sharpe Ratio])</f>
        <v>0.33580483924387639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5.604448725299453</v>
      </c>
      <c r="AS107">
        <f>_xlfn.RANK.AVG(Table2[[#This Row],[1Y Return vs Nifty Z-Score]],Table2[1Y Return vs Nifty Z-Score])</f>
        <v>125</v>
      </c>
      <c r="AT107">
        <f>_xlfn.RANK.AVG(Table2[[#This Row],[6M Return vs Nifty Z-Score]],Table2[6M Return vs Nifty Z-Score])</f>
        <v>116</v>
      </c>
      <c r="AU107">
        <f>_xlfn.RANK.AVG(Table2[[#This Row],[Sharpe Ratio Z-Score]],Table2[Sharpe Ratio Z-Score])</f>
        <v>257</v>
      </c>
      <c r="AV107">
        <f>(Table2[[#This Row],[Rank 1Y]]+Table2[[#This Row],[Rank 6M]]+Table2[[#This Row],[Rank Sharpe]])/3</f>
        <v>166</v>
      </c>
    </row>
    <row r="108" spans="1:48" x14ac:dyDescent="0.3">
      <c r="A108" t="s">
        <v>976</v>
      </c>
      <c r="B108" t="s">
        <v>977</v>
      </c>
      <c r="C108" t="s">
        <v>3101</v>
      </c>
      <c r="D108" t="s">
        <v>51</v>
      </c>
      <c r="E108">
        <v>13611.41440272</v>
      </c>
      <c r="F108">
        <v>1790.7</v>
      </c>
      <c r="G108">
        <v>52.6603789540587</v>
      </c>
      <c r="H108">
        <f>(Table2[[#This Row],[1Y Return vs Nifty]]-AVERAGE(Table2[1Y Return vs Nifty]))/_xlfn.STDEV.P(Table2[1Y Return vs Nifty])</f>
        <v>0.5629895571289294</v>
      </c>
      <c r="I108">
        <v>3.7431981517389099</v>
      </c>
      <c r="J108">
        <f>(Table2[[#This Row],[1M Return vs Nifty]]-AVERAGE(Table2[1M Return vs Nifty]))/_xlfn.STDEV.P(Table2[1M Return vs Nifty])</f>
        <v>0.52098540726311893</v>
      </c>
      <c r="K108">
        <v>24.810375319167601</v>
      </c>
      <c r="L108">
        <f>(Table2[[#This Row],[6M Return vs Nifty]]-AVERAGE(Table2[6M Return vs Nifty]))/_xlfn.STDEV.P(Table2[6M Return vs Nifty])</f>
        <v>0.84776695434252392</v>
      </c>
      <c r="M108">
        <v>1.46146236154637</v>
      </c>
      <c r="N108">
        <f>(Table2[[#This Row],[1W Return vs Nifty]]-AVERAGE(Table2[1W Return vs Nifty]))/_xlfn.STDEV.P(Table2[1W Return vs Nifty])</f>
        <v>0.71179827736718515</v>
      </c>
      <c r="O108">
        <v>1891.22</v>
      </c>
      <c r="P108">
        <v>1851.54606004276</v>
      </c>
      <c r="Q108">
        <v>1560.4978994416599</v>
      </c>
      <c r="R108">
        <v>31.6227034318097</v>
      </c>
      <c r="S108" s="1">
        <f>(Table2[[#This Row],[Close Price]]-Table2[[#This Row],[20D EMA]])/Table2[[#This Row],[20D EMA]]</f>
        <v>-5.3150876154016972E-2</v>
      </c>
      <c r="T108" s="1">
        <f>(Table2[[#This Row],[Close Price]]-Table2[[#This Row],[50D EMA]])/Table2[[#This Row],[50D EMA]]</f>
        <v>-3.2862298894878572E-2</v>
      </c>
      <c r="U108" s="1">
        <f>(Table2[[#This Row],[Close Price]]-Table2[[#This Row],[200D EMA]])/Table2[[#This Row],[200D EMA]]</f>
        <v>0.14751836618345052</v>
      </c>
      <c r="V108">
        <v>0.250677703171511</v>
      </c>
      <c r="W108">
        <v>1780.05</v>
      </c>
      <c r="X108">
        <v>1864.45</v>
      </c>
      <c r="Y108">
        <v>1780.05</v>
      </c>
      <c r="Z108">
        <v>1944.75</v>
      </c>
      <c r="AA108">
        <v>1780.05</v>
      </c>
      <c r="AB108">
        <v>2109.9499999999998</v>
      </c>
      <c r="AC108" s="1">
        <f>(Table2[[#This Row],[Close Price]]/Table2[[#This Row],[Day Low]])-1</f>
        <v>5.9829780062359283E-3</v>
      </c>
      <c r="AD108" s="1">
        <f>(Table2[[#This Row],[Day High]]/Table2[[#This Row],[Close Price]])-1</f>
        <v>4.118501144803699E-2</v>
      </c>
      <c r="AE108" s="1">
        <f>(Table2[[#This Row],[Close Price]]/Table2[[#This Row],[Current Week Low]])-1</f>
        <v>5.9829780062359283E-3</v>
      </c>
      <c r="AF108" s="1">
        <f>(Table2[[#This Row],[Current Week High]]/Table2[[#This Row],[Close Price]])-1</f>
        <v>8.602781035349305E-2</v>
      </c>
      <c r="AG108" s="1">
        <f>(Table2[[#This Row],[Close Price]]/Table2[[#This Row],[Current Month Low]])-1</f>
        <v>5.9829780062359283E-3</v>
      </c>
      <c r="AH108" s="1">
        <f>(Table2[[#This Row],[Current Month High]]/Table2[[#This Row],[Close Price]])-1</f>
        <v>0.17828223599709592</v>
      </c>
      <c r="AI108">
        <v>20.5562070698609</v>
      </c>
      <c r="AJ108">
        <v>87.704402515723203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0.11</v>
      </c>
      <c r="AM108" t="s">
        <v>3142</v>
      </c>
      <c r="AN108">
        <v>-5.94</v>
      </c>
      <c r="AO108" t="s">
        <v>3143</v>
      </c>
      <c r="AP108">
        <v>9.2590842498385006E-2</v>
      </c>
      <c r="AQ108">
        <f>(Table2[[#This Row],[Sharpe Ratio]]-AVERAGE(Table2[Sharpe Ratio]))/_xlfn.STDEV.P(Table2[Sharpe Ratio])</f>
        <v>0.42350653121028381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3.0670467273120412</v>
      </c>
      <c r="AS108">
        <f>_xlfn.RANK.AVG(Table2[[#This Row],[1Y Return vs Nifty Z-Score]],Table2[1Y Return vs Nifty Z-Score])</f>
        <v>160</v>
      </c>
      <c r="AT108">
        <f>_xlfn.RANK.AVG(Table2[[#This Row],[6M Return vs Nifty Z-Score]],Table2[6M Return vs Nifty Z-Score])</f>
        <v>108</v>
      </c>
      <c r="AU108">
        <f>_xlfn.RANK.AVG(Table2[[#This Row],[Sharpe Ratio Z-Score]],Table2[Sharpe Ratio Z-Score])</f>
        <v>233</v>
      </c>
      <c r="AV108">
        <f>(Table2[[#This Row],[Rank 1Y]]+Table2[[#This Row],[Rank 6M]]+Table2[[#This Row],[Rank Sharpe]])/3</f>
        <v>167</v>
      </c>
    </row>
    <row r="109" spans="1:48" x14ac:dyDescent="0.3">
      <c r="A109" t="s">
        <v>1215</v>
      </c>
      <c r="B109" t="s">
        <v>1216</v>
      </c>
      <c r="C109" t="s">
        <v>3103</v>
      </c>
      <c r="D109" t="s">
        <v>192</v>
      </c>
      <c r="E109">
        <v>9244.7797788349999</v>
      </c>
      <c r="F109">
        <v>1497.85</v>
      </c>
      <c r="G109">
        <v>40.679052613770203</v>
      </c>
      <c r="H109">
        <f>(Table2[[#This Row],[1Y Return vs Nifty]]-AVERAGE(Table2[1Y Return vs Nifty]))/_xlfn.STDEV.P(Table2[1Y Return vs Nifty])</f>
        <v>0.35168859099170885</v>
      </c>
      <c r="I109">
        <v>-4.7154548701359298</v>
      </c>
      <c r="J109">
        <f>(Table2[[#This Row],[1M Return vs Nifty]]-AVERAGE(Table2[1M Return vs Nifty]))/_xlfn.STDEV.P(Table2[1M Return vs Nifty])</f>
        <v>-0.46611806168149811</v>
      </c>
      <c r="K109">
        <v>40.1314927474154</v>
      </c>
      <c r="L109">
        <f>(Table2[[#This Row],[6M Return vs Nifty]]-AVERAGE(Table2[6M Return vs Nifty]))/_xlfn.STDEV.P(Table2[6M Return vs Nifty])</f>
        <v>1.4077466657660749</v>
      </c>
      <c r="M109">
        <v>1.14606284259622</v>
      </c>
      <c r="N109">
        <f>(Table2[[#This Row],[1W Return vs Nifty]]-AVERAGE(Table2[1W Return vs Nifty]))/_xlfn.STDEV.P(Table2[1W Return vs Nifty])</f>
        <v>0.64299419823006743</v>
      </c>
      <c r="O109">
        <v>1564.65</v>
      </c>
      <c r="P109">
        <v>1532.7105303179201</v>
      </c>
      <c r="Q109">
        <v>1285.0785755126001</v>
      </c>
      <c r="R109">
        <v>34.416330014464798</v>
      </c>
      <c r="S109" s="1">
        <f>(Table2[[#This Row],[Close Price]]-Table2[[#This Row],[20D EMA]])/Table2[[#This Row],[20D EMA]]</f>
        <v>-4.2693254082382753E-2</v>
      </c>
      <c r="T109" s="1">
        <f>(Table2[[#This Row],[Close Price]]-Table2[[#This Row],[50D EMA]])/Table2[[#This Row],[50D EMA]]</f>
        <v>-2.2744366681351942E-2</v>
      </c>
      <c r="U109" s="1">
        <f>(Table2[[#This Row],[Close Price]]-Table2[[#This Row],[200D EMA]])/Table2[[#This Row],[200D EMA]]</f>
        <v>0.16557075072435026</v>
      </c>
      <c r="V109">
        <v>0.81831957408026301</v>
      </c>
      <c r="W109">
        <v>1456.45</v>
      </c>
      <c r="X109">
        <v>1539.8</v>
      </c>
      <c r="Y109">
        <v>1456.45</v>
      </c>
      <c r="Z109">
        <v>1598</v>
      </c>
      <c r="AA109">
        <v>1456.45</v>
      </c>
      <c r="AB109">
        <v>1697</v>
      </c>
      <c r="AC109" s="1">
        <f>(Table2[[#This Row],[Close Price]]/Table2[[#This Row],[Day Low]])-1</f>
        <v>2.8425280648151308E-2</v>
      </c>
      <c r="AD109" s="1">
        <f>(Table2[[#This Row],[Day High]]/Table2[[#This Row],[Close Price]])-1</f>
        <v>2.8006809760656948E-2</v>
      </c>
      <c r="AE109" s="1">
        <f>(Table2[[#This Row],[Close Price]]/Table2[[#This Row],[Current Week Low]])-1</f>
        <v>2.8425280648151308E-2</v>
      </c>
      <c r="AF109" s="1">
        <f>(Table2[[#This Row],[Current Week High]]/Table2[[#This Row],[Close Price]])-1</f>
        <v>6.6862502920853384E-2</v>
      </c>
      <c r="AG109" s="1">
        <f>(Table2[[#This Row],[Close Price]]/Table2[[#This Row],[Current Month Low]])-1</f>
        <v>2.8425280648151308E-2</v>
      </c>
      <c r="AH109" s="1">
        <f>(Table2[[#This Row],[Current Month High]]/Table2[[#This Row],[Close Price]])-1</f>
        <v>0.13295723870881604</v>
      </c>
      <c r="AI109">
        <v>17.388256500984699</v>
      </c>
      <c r="AJ109">
        <v>82.553321145642798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</v>
      </c>
      <c r="AM109" t="s">
        <v>3142</v>
      </c>
      <c r="AN109">
        <v>-7.52</v>
      </c>
      <c r="AO109" t="s">
        <v>3143</v>
      </c>
      <c r="AP109">
        <v>9.0307674387157005E-2</v>
      </c>
      <c r="AQ109">
        <f>(Table2[[#This Row],[Sharpe Ratio]]-AVERAGE(Table2[Sharpe Ratio]))/_xlfn.STDEV.P(Table2[Sharpe Ratio])</f>
        <v>0.39655004470369082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2.3328614380100436</v>
      </c>
      <c r="AS109">
        <f>_xlfn.RANK.AVG(Table2[[#This Row],[1Y Return vs Nifty Z-Score]],Table2[1Y Return vs Nifty Z-Score])</f>
        <v>203</v>
      </c>
      <c r="AT109">
        <f>_xlfn.RANK.AVG(Table2[[#This Row],[6M Return vs Nifty Z-Score]],Table2[6M Return vs Nifty Z-Score])</f>
        <v>59</v>
      </c>
      <c r="AU109">
        <f>_xlfn.RANK.AVG(Table2[[#This Row],[Sharpe Ratio Z-Score]],Table2[Sharpe Ratio Z-Score])</f>
        <v>239</v>
      </c>
      <c r="AV109">
        <f>(Table2[[#This Row],[Rank 1Y]]+Table2[[#This Row],[Rank 6M]]+Table2[[#This Row],[Rank Sharpe]])/3</f>
        <v>167</v>
      </c>
    </row>
    <row r="110" spans="1:48" x14ac:dyDescent="0.3">
      <c r="A110" t="s">
        <v>738</v>
      </c>
      <c r="B110" t="s">
        <v>739</v>
      </c>
      <c r="C110" t="s">
        <v>3108</v>
      </c>
      <c r="D110" t="s">
        <v>117</v>
      </c>
      <c r="E110">
        <v>22172.185525415</v>
      </c>
      <c r="F110">
        <v>797.45</v>
      </c>
      <c r="G110">
        <v>56.509922847431397</v>
      </c>
      <c r="H110">
        <f>(Table2[[#This Row],[1Y Return vs Nifty]]-AVERAGE(Table2[1Y Return vs Nifty]))/_xlfn.STDEV.P(Table2[1Y Return vs Nifty])</f>
        <v>0.63087956535966283</v>
      </c>
      <c r="I110">
        <v>-4.1914431264010101</v>
      </c>
      <c r="J110">
        <f>(Table2[[#This Row],[1M Return vs Nifty]]-AVERAGE(Table2[1M Return vs Nifty]))/_xlfn.STDEV.P(Table2[1M Return vs Nifty])</f>
        <v>-0.40496721311603601</v>
      </c>
      <c r="K110">
        <v>16.759727956872599</v>
      </c>
      <c r="L110">
        <f>(Table2[[#This Row],[6M Return vs Nifty]]-AVERAGE(Table2[6M Return vs Nifty]))/_xlfn.STDEV.P(Table2[6M Return vs Nifty])</f>
        <v>0.55351954009068327</v>
      </c>
      <c r="M110">
        <v>-6.2749614313699897</v>
      </c>
      <c r="N110">
        <f>(Table2[[#This Row],[1W Return vs Nifty]]-AVERAGE(Table2[1W Return vs Nifty]))/_xlfn.STDEV.P(Table2[1W Return vs Nifty])</f>
        <v>-0.97589457853165218</v>
      </c>
      <c r="O110">
        <v>873.7</v>
      </c>
      <c r="P110">
        <v>848.65854156086505</v>
      </c>
      <c r="Q110">
        <v>708.40420749097802</v>
      </c>
      <c r="R110">
        <v>18.9076584135193</v>
      </c>
      <c r="S110" s="1">
        <f>(Table2[[#This Row],[Close Price]]-Table2[[#This Row],[20D EMA]])/Table2[[#This Row],[20D EMA]]</f>
        <v>-8.7272519171340268E-2</v>
      </c>
      <c r="T110" s="1">
        <f>(Table2[[#This Row],[Close Price]]-Table2[[#This Row],[50D EMA]])/Table2[[#This Row],[50D EMA]]</f>
        <v>-6.0340571682318205E-2</v>
      </c>
      <c r="U110" s="1">
        <f>(Table2[[#This Row],[Close Price]]-Table2[[#This Row],[200D EMA]])/Table2[[#This Row],[200D EMA]]</f>
        <v>0.12569912991398499</v>
      </c>
      <c r="V110">
        <v>0.34039025946214002</v>
      </c>
      <c r="W110">
        <v>775</v>
      </c>
      <c r="X110">
        <v>824</v>
      </c>
      <c r="Y110">
        <v>775</v>
      </c>
      <c r="Z110">
        <v>890</v>
      </c>
      <c r="AA110">
        <v>775</v>
      </c>
      <c r="AB110">
        <v>945</v>
      </c>
      <c r="AC110" s="1">
        <f>(Table2[[#This Row],[Close Price]]/Table2[[#This Row],[Day Low]])-1</f>
        <v>2.8967741935483904E-2</v>
      </c>
      <c r="AD110" s="1">
        <f>(Table2[[#This Row],[Day High]]/Table2[[#This Row],[Close Price]])-1</f>
        <v>3.329362342466613E-2</v>
      </c>
      <c r="AE110" s="1">
        <f>(Table2[[#This Row],[Close Price]]/Table2[[#This Row],[Current Week Low]])-1</f>
        <v>2.8967741935483904E-2</v>
      </c>
      <c r="AF110" s="1">
        <f>(Table2[[#This Row],[Current Week High]]/Table2[[#This Row],[Close Price]])-1</f>
        <v>0.11605743306790384</v>
      </c>
      <c r="AG110" s="1">
        <f>(Table2[[#This Row],[Close Price]]/Table2[[#This Row],[Current Month Low]])-1</f>
        <v>2.8967741935483904E-2</v>
      </c>
      <c r="AH110" s="1">
        <f>(Table2[[#This Row],[Current Month High]]/Table2[[#This Row],[Close Price]])-1</f>
        <v>0.18502727443726874</v>
      </c>
      <c r="AI110">
        <v>19.994984011536701</v>
      </c>
      <c r="AJ110">
        <v>89.7786768205616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0.09</v>
      </c>
      <c r="AM110" t="s">
        <v>3142</v>
      </c>
      <c r="AN110">
        <v>-14.32</v>
      </c>
      <c r="AO110" t="s">
        <v>3143</v>
      </c>
      <c r="AP110">
        <v>0.103526177664179</v>
      </c>
      <c r="AQ110">
        <f>(Table2[[#This Row],[Sharpe Ratio]]-AVERAGE(Table2[Sharpe Ratio]))/_xlfn.STDEV.P(Table2[Sharpe Ratio])</f>
        <v>0.55261582167039414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0.35615313547305227</v>
      </c>
      <c r="AS110">
        <f>_xlfn.RANK.AVG(Table2[[#This Row],[1Y Return vs Nifty Z-Score]],Table2[1Y Return vs Nifty Z-Score])</f>
        <v>148</v>
      </c>
      <c r="AT110">
        <f>_xlfn.RANK.AVG(Table2[[#This Row],[6M Return vs Nifty Z-Score]],Table2[6M Return vs Nifty Z-Score])</f>
        <v>164</v>
      </c>
      <c r="AU110">
        <f>_xlfn.RANK.AVG(Table2[[#This Row],[Sharpe Ratio Z-Score]],Table2[Sharpe Ratio Z-Score])</f>
        <v>198</v>
      </c>
      <c r="AV110">
        <f>(Table2[[#This Row],[Rank 1Y]]+Table2[[#This Row],[Rank 6M]]+Table2[[#This Row],[Rank Sharpe]])/3</f>
        <v>170</v>
      </c>
    </row>
    <row r="111" spans="1:48" x14ac:dyDescent="0.3">
      <c r="A111" t="s">
        <v>274</v>
      </c>
      <c r="B111" t="s">
        <v>275</v>
      </c>
      <c r="C111" t="s">
        <v>3108</v>
      </c>
      <c r="D111" t="s">
        <v>276</v>
      </c>
      <c r="E111">
        <v>93420.558000000005</v>
      </c>
      <c r="F111">
        <v>3370.15</v>
      </c>
      <c r="G111">
        <v>71.772227321703099</v>
      </c>
      <c r="H111">
        <f>(Table2[[#This Row],[1Y Return vs Nifty]]-AVERAGE(Table2[1Y Return vs Nifty]))/_xlfn.STDEV.P(Table2[1Y Return vs Nifty])</f>
        <v>0.90004339491414453</v>
      </c>
      <c r="I111">
        <v>-4.3639960197118999</v>
      </c>
      <c r="J111">
        <f>(Table2[[#This Row],[1M Return vs Nifty]]-AVERAGE(Table2[1M Return vs Nifty]))/_xlfn.STDEV.P(Table2[1M Return vs Nifty])</f>
        <v>-0.42510370046492324</v>
      </c>
      <c r="K111">
        <v>-2.9059517783115498</v>
      </c>
      <c r="L111">
        <f>(Table2[[#This Row],[6M Return vs Nifty]]-AVERAGE(Table2[6M Return vs Nifty]))/_xlfn.STDEV.P(Table2[6M Return vs Nifty])</f>
        <v>-0.16525190165498727</v>
      </c>
      <c r="M111">
        <v>-5.4255324645367802</v>
      </c>
      <c r="N111">
        <f>(Table2[[#This Row],[1W Return vs Nifty]]-AVERAGE(Table2[1W Return vs Nifty]))/_xlfn.STDEV.P(Table2[1W Return vs Nifty])</f>
        <v>-0.79059252718454898</v>
      </c>
      <c r="O111">
        <v>3620.91</v>
      </c>
      <c r="P111">
        <v>3693.5853224929901</v>
      </c>
      <c r="Q111">
        <v>3310.15764170695</v>
      </c>
      <c r="R111">
        <v>25.354351123345999</v>
      </c>
      <c r="S111" s="1">
        <f>(Table2[[#This Row],[Close Price]]-Table2[[#This Row],[20D EMA]])/Table2[[#This Row],[20D EMA]]</f>
        <v>-6.9253309250989326E-2</v>
      </c>
      <c r="T111" s="1">
        <f>(Table2[[#This Row],[Close Price]]-Table2[[#This Row],[50D EMA]])/Table2[[#This Row],[50D EMA]]</f>
        <v>-8.7566766232081233E-2</v>
      </c>
      <c r="U111" s="1">
        <f>(Table2[[#This Row],[Close Price]]-Table2[[#This Row],[200D EMA]])/Table2[[#This Row],[200D EMA]]</f>
        <v>1.81237163865446E-2</v>
      </c>
      <c r="V111">
        <v>0.866683840288479</v>
      </c>
      <c r="W111">
        <v>3311.2</v>
      </c>
      <c r="X111">
        <v>3429</v>
      </c>
      <c r="Y111">
        <v>3311.2</v>
      </c>
      <c r="Z111">
        <v>3738.35</v>
      </c>
      <c r="AA111">
        <v>3311.2</v>
      </c>
      <c r="AB111">
        <v>3891.7</v>
      </c>
      <c r="AC111" s="1">
        <f>(Table2[[#This Row],[Close Price]]/Table2[[#This Row],[Day Low]])-1</f>
        <v>1.7803213336554879E-2</v>
      </c>
      <c r="AD111" s="1">
        <f>(Table2[[#This Row],[Day High]]/Table2[[#This Row],[Close Price]])-1</f>
        <v>1.7462130765692807E-2</v>
      </c>
      <c r="AE111" s="1">
        <f>(Table2[[#This Row],[Close Price]]/Table2[[#This Row],[Current Week Low]])-1</f>
        <v>1.7803213336554879E-2</v>
      </c>
      <c r="AF111" s="1">
        <f>(Table2[[#This Row],[Current Week High]]/Table2[[#This Row],[Close Price]])-1</f>
        <v>0.10925329733097922</v>
      </c>
      <c r="AG111" s="1">
        <f>(Table2[[#This Row],[Close Price]]/Table2[[#This Row],[Current Month Low]])-1</f>
        <v>1.7803213336554879E-2</v>
      </c>
      <c r="AH111" s="1">
        <f>(Table2[[#This Row],[Current Month High]]/Table2[[#This Row],[Close Price]])-1</f>
        <v>0.15475572303903373</v>
      </c>
      <c r="AI111">
        <v>23.7897422963369</v>
      </c>
      <c r="AJ111">
        <v>103.137337632982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-0.06</v>
      </c>
      <c r="AM111" t="s">
        <v>3143</v>
      </c>
      <c r="AN111">
        <v>-10.41</v>
      </c>
      <c r="AO111" t="s">
        <v>3143</v>
      </c>
      <c r="AP111">
        <v>0.20620799115416699</v>
      </c>
      <c r="AQ111">
        <f>(Table2[[#This Row],[Sharpe Ratio]]-AVERAGE(Table2[Sharpe Ratio]))/_xlfn.STDEV.P(Table2[Sharpe Ratio])</f>
        <v>1.7649404447252515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107</v>
      </c>
      <c r="AT111">
        <f>_xlfn.RANK.AVG(Table2[[#This Row],[6M Return vs Nifty Z-Score]],Table2[6M Return vs Nifty Z-Score])</f>
        <v>383</v>
      </c>
      <c r="AU111">
        <f>_xlfn.RANK.AVG(Table2[[#This Row],[Sharpe Ratio Z-Score]],Table2[Sharpe Ratio Z-Score])</f>
        <v>23</v>
      </c>
      <c r="AV111">
        <f>(Table2[[#This Row],[Rank 1Y]]+Table2[[#This Row],[Rank 6M]]+Table2[[#This Row],[Rank Sharpe]])/3</f>
        <v>171</v>
      </c>
    </row>
    <row r="112" spans="1:48" x14ac:dyDescent="0.3">
      <c r="A112" t="s">
        <v>1188</v>
      </c>
      <c r="B112" t="s">
        <v>1189</v>
      </c>
      <c r="C112" t="s">
        <v>3097</v>
      </c>
      <c r="D112" t="s">
        <v>419</v>
      </c>
      <c r="E112">
        <v>9578.205318753</v>
      </c>
      <c r="F112">
        <v>104.19</v>
      </c>
      <c r="G112">
        <v>43.236154005313402</v>
      </c>
      <c r="H112">
        <f>(Table2[[#This Row],[1Y Return vs Nifty]]-AVERAGE(Table2[1Y Return vs Nifty]))/_xlfn.STDEV.P(Table2[1Y Return vs Nifty])</f>
        <v>0.39678526720250795</v>
      </c>
      <c r="I112">
        <v>-15.7722276855696</v>
      </c>
      <c r="J112">
        <f>(Table2[[#This Row],[1M Return vs Nifty]]-AVERAGE(Table2[1M Return vs Nifty]))/_xlfn.STDEV.P(Table2[1M Return vs Nifty])</f>
        <v>-1.7564155562379085</v>
      </c>
      <c r="K112">
        <v>28.352400274220699</v>
      </c>
      <c r="L112">
        <f>(Table2[[#This Row],[6M Return vs Nifty]]-AVERAGE(Table2[6M Return vs Nifty]))/_xlfn.STDEV.P(Table2[6M Return vs Nifty])</f>
        <v>0.97722631796104875</v>
      </c>
      <c r="M112">
        <v>-8.6811949962912394</v>
      </c>
      <c r="N112">
        <f>(Table2[[#This Row],[1W Return vs Nifty]]-AVERAGE(Table2[1W Return vs Nifty]))/_xlfn.STDEV.P(Table2[1W Return vs Nifty])</f>
        <v>-1.5008119442090482</v>
      </c>
      <c r="O112">
        <v>118.21</v>
      </c>
      <c r="P112">
        <v>113.492474317373</v>
      </c>
      <c r="Q112">
        <v>88.149859391121694</v>
      </c>
      <c r="R112">
        <v>27.915263341349199</v>
      </c>
      <c r="S112" s="1">
        <f>(Table2[[#This Row],[Close Price]]-Table2[[#This Row],[20D EMA]])/Table2[[#This Row],[20D EMA]]</f>
        <v>-0.11860248709923016</v>
      </c>
      <c r="T112" s="1">
        <f>(Table2[[#This Row],[Close Price]]-Table2[[#This Row],[50D EMA]])/Table2[[#This Row],[50D EMA]]</f>
        <v>-8.1965560917804492E-2</v>
      </c>
      <c r="U112" s="1">
        <f>(Table2[[#This Row],[Close Price]]-Table2[[#This Row],[200D EMA]])/Table2[[#This Row],[200D EMA]]</f>
        <v>0.18196444917408275</v>
      </c>
      <c r="V112">
        <v>0.40907960514237501</v>
      </c>
      <c r="W112">
        <v>102.77</v>
      </c>
      <c r="X112">
        <v>108.74</v>
      </c>
      <c r="Y112">
        <v>102.77</v>
      </c>
      <c r="Z112">
        <v>122.24</v>
      </c>
      <c r="AA112">
        <v>102.77</v>
      </c>
      <c r="AB112">
        <v>143.94999999999999</v>
      </c>
      <c r="AC112" s="1">
        <f>(Table2[[#This Row],[Close Price]]/Table2[[#This Row],[Day Low]])-1</f>
        <v>1.3817261846842399E-2</v>
      </c>
      <c r="AD112" s="1">
        <f>(Table2[[#This Row],[Day High]]/Table2[[#This Row],[Close Price]])-1</f>
        <v>4.3670217871196737E-2</v>
      </c>
      <c r="AE112" s="1">
        <f>(Table2[[#This Row],[Close Price]]/Table2[[#This Row],[Current Week Low]])-1</f>
        <v>1.3817261846842399E-2</v>
      </c>
      <c r="AF112" s="1">
        <f>(Table2[[#This Row],[Current Week High]]/Table2[[#This Row],[Close Price]])-1</f>
        <v>0.17324119397255022</v>
      </c>
      <c r="AG112" s="1">
        <f>(Table2[[#This Row],[Close Price]]/Table2[[#This Row],[Current Month Low]])-1</f>
        <v>1.3817261846842399E-2</v>
      </c>
      <c r="AH112" s="1">
        <f>(Table2[[#This Row],[Current Month High]]/Table2[[#This Row],[Close Price]])-1</f>
        <v>0.38161051924368938</v>
      </c>
      <c r="AI112">
        <v>39.677512237258803</v>
      </c>
      <c r="AJ112">
        <v>75.551811288963705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0.42</v>
      </c>
      <c r="AM112" t="s">
        <v>3142</v>
      </c>
      <c r="AN112">
        <v>-11.26</v>
      </c>
      <c r="AO112" t="s">
        <v>3143</v>
      </c>
      <c r="AP112">
        <v>9.5974499243781999E-2</v>
      </c>
      <c r="AQ112">
        <f>(Table2[[#This Row],[Sharpe Ratio]]-AVERAGE(Table2[Sharpe Ratio]))/_xlfn.STDEV.P(Table2[Sharpe Ratio])</f>
        <v>0.4634560631574422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-1.4197598521259578</v>
      </c>
      <c r="AS112">
        <f>_xlfn.RANK.AVG(Table2[[#This Row],[1Y Return vs Nifty Z-Score]],Table2[1Y Return vs Nifty Z-Score])</f>
        <v>195</v>
      </c>
      <c r="AT112">
        <f>_xlfn.RANK.AVG(Table2[[#This Row],[6M Return vs Nifty Z-Score]],Table2[6M Return vs Nifty Z-Score])</f>
        <v>95</v>
      </c>
      <c r="AU112">
        <f>_xlfn.RANK.AVG(Table2[[#This Row],[Sharpe Ratio Z-Score]],Table2[Sharpe Ratio Z-Score])</f>
        <v>223</v>
      </c>
      <c r="AV112">
        <f>(Table2[[#This Row],[Rank 1Y]]+Table2[[#This Row],[Rank 6M]]+Table2[[#This Row],[Rank Sharpe]])/3</f>
        <v>171</v>
      </c>
    </row>
    <row r="113" spans="1:48" x14ac:dyDescent="0.3">
      <c r="A113" t="s">
        <v>535</v>
      </c>
      <c r="B113" t="s">
        <v>536</v>
      </c>
      <c r="C113" t="s">
        <v>3101</v>
      </c>
      <c r="D113" t="s">
        <v>51</v>
      </c>
      <c r="E113">
        <v>37090.149556069999</v>
      </c>
      <c r="F113">
        <v>2969.3</v>
      </c>
      <c r="G113">
        <v>46.3300052637493</v>
      </c>
      <c r="H113">
        <f>(Table2[[#This Row],[1Y Return vs Nifty]]-AVERAGE(Table2[1Y Return vs Nifty]))/_xlfn.STDEV.P(Table2[1Y Return vs Nifty])</f>
        <v>0.45134798767479078</v>
      </c>
      <c r="I113">
        <v>5.7490453237598098E-2</v>
      </c>
      <c r="J113">
        <f>(Table2[[#This Row],[1M Return vs Nifty]]-AVERAGE(Table2[1M Return vs Nifty]))/_xlfn.STDEV.P(Table2[1M Return vs Nifty])</f>
        <v>9.087261681080018E-2</v>
      </c>
      <c r="K113">
        <v>31.6203323816971</v>
      </c>
      <c r="L113">
        <f>(Table2[[#This Row],[6M Return vs Nifty]]-AVERAGE(Table2[6M Return vs Nifty]))/_xlfn.STDEV.P(Table2[6M Return vs Nifty])</f>
        <v>1.0966677155657976</v>
      </c>
      <c r="M113">
        <v>-5.0829302017630802</v>
      </c>
      <c r="N113">
        <f>(Table2[[#This Row],[1W Return vs Nifty]]-AVERAGE(Table2[1W Return vs Nifty]))/_xlfn.STDEV.P(Table2[1W Return vs Nifty])</f>
        <v>-0.71585419759260382</v>
      </c>
      <c r="O113">
        <v>3162.41</v>
      </c>
      <c r="P113">
        <v>3109.72824781795</v>
      </c>
      <c r="Q113">
        <v>2597.5779466694398</v>
      </c>
      <c r="R113">
        <v>25.4964492231408</v>
      </c>
      <c r="S113" s="1">
        <f>(Table2[[#This Row],[Close Price]]-Table2[[#This Row],[20D EMA]])/Table2[[#This Row],[20D EMA]]</f>
        <v>-6.1064188387969835E-2</v>
      </c>
      <c r="T113" s="1">
        <f>(Table2[[#This Row],[Close Price]]-Table2[[#This Row],[50D EMA]])/Table2[[#This Row],[50D EMA]]</f>
        <v>-4.5157723320835577E-2</v>
      </c>
      <c r="U113" s="1">
        <f>(Table2[[#This Row],[Close Price]]-Table2[[#This Row],[200D EMA]])/Table2[[#This Row],[200D EMA]]</f>
        <v>0.1431033297026465</v>
      </c>
      <c r="V113">
        <v>0.49587977222295498</v>
      </c>
      <c r="W113">
        <v>2951</v>
      </c>
      <c r="X113">
        <v>3080</v>
      </c>
      <c r="Y113">
        <v>2920.1</v>
      </c>
      <c r="Z113">
        <v>3216.4</v>
      </c>
      <c r="AA113">
        <v>2920.1</v>
      </c>
      <c r="AB113">
        <v>3428</v>
      </c>
      <c r="AC113" s="1">
        <f>(Table2[[#This Row],[Close Price]]/Table2[[#This Row],[Day Low]])-1</f>
        <v>6.2012876990851229E-3</v>
      </c>
      <c r="AD113" s="1">
        <f>(Table2[[#This Row],[Day High]]/Table2[[#This Row],[Close Price]])-1</f>
        <v>3.728151416158676E-2</v>
      </c>
      <c r="AE113" s="1">
        <f>(Table2[[#This Row],[Close Price]]/Table2[[#This Row],[Current Week Low]])-1</f>
        <v>1.6848738056916002E-2</v>
      </c>
      <c r="AF113" s="1">
        <f>(Table2[[#This Row],[Current Week High]]/Table2[[#This Row],[Close Price]])-1</f>
        <v>8.3218266931599949E-2</v>
      </c>
      <c r="AG113" s="1">
        <f>(Table2[[#This Row],[Close Price]]/Table2[[#This Row],[Current Month Low]])-1</f>
        <v>1.6848738056916002E-2</v>
      </c>
      <c r="AH113" s="1">
        <f>(Table2[[#This Row],[Current Month High]]/Table2[[#This Row],[Close Price]])-1</f>
        <v>0.15448085407335066</v>
      </c>
      <c r="AI113">
        <v>17.3677297679587</v>
      </c>
      <c r="AJ113">
        <v>79.952122662949606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-0.01</v>
      </c>
      <c r="AM113" t="s">
        <v>3143</v>
      </c>
      <c r="AN113">
        <v>-12.01</v>
      </c>
      <c r="AO113" t="s">
        <v>3143</v>
      </c>
      <c r="AP113">
        <v>8.5853785328540003E-2</v>
      </c>
      <c r="AQ113">
        <f>(Table2[[#This Row],[Sharpe Ratio]]-AVERAGE(Table2[Sharpe Ratio]))/_xlfn.STDEV.P(Table2[Sharpe Ratio])</f>
        <v>0.34396469204391827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1.2669988145027031</v>
      </c>
      <c r="AS113">
        <f>_xlfn.RANK.AVG(Table2[[#This Row],[1Y Return vs Nifty Z-Score]],Table2[1Y Return vs Nifty Z-Score])</f>
        <v>177</v>
      </c>
      <c r="AT113">
        <f>_xlfn.RANK.AVG(Table2[[#This Row],[6M Return vs Nifty Z-Score]],Table2[6M Return vs Nifty Z-Score])</f>
        <v>84</v>
      </c>
      <c r="AU113">
        <f>_xlfn.RANK.AVG(Table2[[#This Row],[Sharpe Ratio Z-Score]],Table2[Sharpe Ratio Z-Score])</f>
        <v>253</v>
      </c>
      <c r="AV113">
        <f>(Table2[[#This Row],[Rank 1Y]]+Table2[[#This Row],[Rank 6M]]+Table2[[#This Row],[Rank Sharpe]])/3</f>
        <v>171.33333333333334</v>
      </c>
    </row>
    <row r="114" spans="1:48" x14ac:dyDescent="0.3">
      <c r="A114" t="s">
        <v>500</v>
      </c>
      <c r="B114" t="s">
        <v>501</v>
      </c>
      <c r="C114" t="s">
        <v>3105</v>
      </c>
      <c r="D114" t="s">
        <v>176</v>
      </c>
      <c r="E114">
        <v>40198.359922069001</v>
      </c>
      <c r="F114">
        <v>218.87</v>
      </c>
      <c r="G114">
        <v>112.35629311263099</v>
      </c>
      <c r="H114">
        <f>(Table2[[#This Row],[1Y Return vs Nifty]]-AVERAGE(Table2[1Y Return vs Nifty]))/_xlfn.STDEV.P(Table2[1Y Return vs Nifty])</f>
        <v>1.6157782032186065</v>
      </c>
      <c r="I114">
        <v>23.512872022985601</v>
      </c>
      <c r="J114">
        <f>(Table2[[#This Row],[1M Return vs Nifty]]-AVERAGE(Table2[1M Return vs Nifty]))/_xlfn.STDEV.P(Table2[1M Return vs Nifty])</f>
        <v>2.8280564749312873</v>
      </c>
      <c r="K114">
        <v>9.1303582300005992</v>
      </c>
      <c r="L114">
        <f>(Table2[[#This Row],[6M Return vs Nifty]]-AVERAGE(Table2[6M Return vs Nifty]))/_xlfn.STDEV.P(Table2[6M Return vs Nifty])</f>
        <v>0.27466962734734379</v>
      </c>
      <c r="M114">
        <v>4.1928527939078197</v>
      </c>
      <c r="N114">
        <f>(Table2[[#This Row],[1W Return vs Nifty]]-AVERAGE(Table2[1W Return vs Nifty]))/_xlfn.STDEV.P(Table2[1W Return vs Nifty])</f>
        <v>1.3076482776719309</v>
      </c>
      <c r="O114">
        <v>216.91</v>
      </c>
      <c r="P114">
        <v>203.78789550346599</v>
      </c>
      <c r="Q114">
        <v>175.01386169342999</v>
      </c>
      <c r="R114">
        <v>47.694904265506501</v>
      </c>
      <c r="S114" s="1">
        <f>(Table2[[#This Row],[Close Price]]-Table2[[#This Row],[20D EMA]])/Table2[[#This Row],[20D EMA]]</f>
        <v>9.0360057166567146E-3</v>
      </c>
      <c r="T114" s="1">
        <f>(Table2[[#This Row],[Close Price]]-Table2[[#This Row],[50D EMA]])/Table2[[#This Row],[50D EMA]]</f>
        <v>7.4008833838109397E-2</v>
      </c>
      <c r="U114" s="1">
        <f>(Table2[[#This Row],[Close Price]]-Table2[[#This Row],[200D EMA]])/Table2[[#This Row],[200D EMA]]</f>
        <v>0.25058665572097583</v>
      </c>
      <c r="V114">
        <v>1.2763852495649</v>
      </c>
      <c r="W114">
        <v>208.65</v>
      </c>
      <c r="X114">
        <v>225.05</v>
      </c>
      <c r="Y114">
        <v>208.65</v>
      </c>
      <c r="Z114">
        <v>235.37</v>
      </c>
      <c r="AA114">
        <v>200</v>
      </c>
      <c r="AB114">
        <v>235.37</v>
      </c>
      <c r="AC114" s="1">
        <f>(Table2[[#This Row],[Close Price]]/Table2[[#This Row],[Day Low]])-1</f>
        <v>4.8981548046968637E-2</v>
      </c>
      <c r="AD114" s="1">
        <f>(Table2[[#This Row],[Day High]]/Table2[[#This Row],[Close Price]])-1</f>
        <v>2.8235939141956434E-2</v>
      </c>
      <c r="AE114" s="1">
        <f>(Table2[[#This Row],[Close Price]]/Table2[[#This Row],[Current Week Low]])-1</f>
        <v>4.8981548046968637E-2</v>
      </c>
      <c r="AF114" s="1">
        <f>(Table2[[#This Row],[Current Week High]]/Table2[[#This Row],[Close Price]])-1</f>
        <v>7.5387216155708758E-2</v>
      </c>
      <c r="AG114" s="1">
        <f>(Table2[[#This Row],[Close Price]]/Table2[[#This Row],[Current Month Low]])-1</f>
        <v>9.4349999999999934E-2</v>
      </c>
      <c r="AH114" s="1">
        <f>(Table2[[#This Row],[Current Month High]]/Table2[[#This Row],[Close Price]])-1</f>
        <v>7.5387216155708758E-2</v>
      </c>
      <c r="AI114">
        <v>7.5387216155708696</v>
      </c>
      <c r="AJ114">
        <v>147.03160270880301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0.23</v>
      </c>
      <c r="AM114" t="s">
        <v>3142</v>
      </c>
      <c r="AN114">
        <v>2.14</v>
      </c>
      <c r="AO114" t="s">
        <v>3142</v>
      </c>
      <c r="AP114">
        <v>9.4813799882383004E-2</v>
      </c>
      <c r="AQ114">
        <f>(Table2[[#This Row],[Sharpe Ratio]]-AVERAGE(Table2[Sharpe Ratio]))/_xlfn.STDEV.P(Table2[Sharpe Ratio])</f>
        <v>0.44975213285117377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6.4759047160203433</v>
      </c>
      <c r="AS114">
        <f>_xlfn.RANK.AVG(Table2[[#This Row],[1Y Return vs Nifty Z-Score]],Table2[1Y Return vs Nifty Z-Score])</f>
        <v>48</v>
      </c>
      <c r="AT114">
        <f>_xlfn.RANK.AVG(Table2[[#This Row],[6M Return vs Nifty Z-Score]],Table2[6M Return vs Nifty Z-Score])</f>
        <v>242</v>
      </c>
      <c r="AU114">
        <f>_xlfn.RANK.AVG(Table2[[#This Row],[Sharpe Ratio Z-Score]],Table2[Sharpe Ratio Z-Score])</f>
        <v>228</v>
      </c>
      <c r="AV114">
        <f>(Table2[[#This Row],[Rank 1Y]]+Table2[[#This Row],[Rank 6M]]+Table2[[#This Row],[Rank Sharpe]])/3</f>
        <v>172.66666666666666</v>
      </c>
    </row>
    <row r="115" spans="1:48" x14ac:dyDescent="0.3">
      <c r="A115" t="s">
        <v>1438</v>
      </c>
      <c r="B115" t="s">
        <v>1439</v>
      </c>
      <c r="C115" t="s">
        <v>3104</v>
      </c>
      <c r="D115" t="s">
        <v>74</v>
      </c>
      <c r="E115">
        <v>6928.6614632000001</v>
      </c>
      <c r="F115">
        <v>338.2</v>
      </c>
      <c r="G115">
        <v>44.357653374808898</v>
      </c>
      <c r="H115">
        <f>(Table2[[#This Row],[1Y Return vs Nifty]]-AVERAGE(Table2[1Y Return vs Nifty]))/_xlfn.STDEV.P(Table2[1Y Return vs Nifty])</f>
        <v>0.41656387046947946</v>
      </c>
      <c r="I115">
        <v>25.611056209890499</v>
      </c>
      <c r="J115">
        <f>(Table2[[#This Row],[1M Return vs Nifty]]-AVERAGE(Table2[1M Return vs Nifty]))/_xlfn.STDEV.P(Table2[1M Return vs Nifty])</f>
        <v>3.0729092764379162</v>
      </c>
      <c r="K115">
        <v>40.260700809707103</v>
      </c>
      <c r="L115">
        <f>(Table2[[#This Row],[6M Return vs Nifty]]-AVERAGE(Table2[6M Return vs Nifty]))/_xlfn.STDEV.P(Table2[6M Return vs Nifty])</f>
        <v>1.4124691603083008</v>
      </c>
      <c r="M115">
        <v>1.6585181984734501</v>
      </c>
      <c r="N115">
        <f>(Table2[[#This Row],[1W Return vs Nifty]]-AVERAGE(Table2[1W Return vs Nifty]))/_xlfn.STDEV.P(Table2[1W Return vs Nifty])</f>
        <v>0.75478580456282662</v>
      </c>
      <c r="O115">
        <v>319.69</v>
      </c>
      <c r="P115">
        <v>309.494723663645</v>
      </c>
      <c r="Q115">
        <v>270.581387749496</v>
      </c>
      <c r="R115">
        <v>61.700933377095197</v>
      </c>
      <c r="S115" s="1">
        <f>(Table2[[#This Row],[Close Price]]-Table2[[#This Row],[20D EMA]])/Table2[[#This Row],[20D EMA]]</f>
        <v>5.7899840470455724E-2</v>
      </c>
      <c r="T115" s="1">
        <f>(Table2[[#This Row],[Close Price]]-Table2[[#This Row],[50D EMA]])/Table2[[#This Row],[50D EMA]]</f>
        <v>9.2748839129004085E-2</v>
      </c>
      <c r="U115" s="1">
        <f>(Table2[[#This Row],[Close Price]]-Table2[[#This Row],[200D EMA]])/Table2[[#This Row],[200D EMA]]</f>
        <v>0.24990119539598649</v>
      </c>
      <c r="V115">
        <v>2.0217350783747401</v>
      </c>
      <c r="W115">
        <v>334.05</v>
      </c>
      <c r="X115">
        <v>340</v>
      </c>
      <c r="Y115">
        <v>326.35000000000002</v>
      </c>
      <c r="Z115">
        <v>379</v>
      </c>
      <c r="AA115">
        <v>282.05</v>
      </c>
      <c r="AB115">
        <v>379</v>
      </c>
      <c r="AC115" s="1">
        <f>(Table2[[#This Row],[Close Price]]/Table2[[#This Row],[Day Low]])-1</f>
        <v>1.2423289926657644E-2</v>
      </c>
      <c r="AD115" s="1">
        <f>(Table2[[#This Row],[Day High]]/Table2[[#This Row],[Close Price]])-1</f>
        <v>5.3222945002957545E-3</v>
      </c>
      <c r="AE115" s="1">
        <f>(Table2[[#This Row],[Close Price]]/Table2[[#This Row],[Current Week Low]])-1</f>
        <v>3.6310709361115245E-2</v>
      </c>
      <c r="AF115" s="1">
        <f>(Table2[[#This Row],[Current Week High]]/Table2[[#This Row],[Close Price]])-1</f>
        <v>0.12063867534003547</v>
      </c>
      <c r="AG115" s="1">
        <f>(Table2[[#This Row],[Close Price]]/Table2[[#This Row],[Current Month Low]])-1</f>
        <v>0.19907817762808011</v>
      </c>
      <c r="AH115" s="1">
        <f>(Table2[[#This Row],[Current Month High]]/Table2[[#This Row],[Close Price]])-1</f>
        <v>0.12063867534003547</v>
      </c>
      <c r="AI115">
        <v>12.063867534003499</v>
      </c>
      <c r="AJ115">
        <v>85.824175824175796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3144</v>
      </c>
      <c r="AN115">
        <v>13.41</v>
      </c>
      <c r="AO115" t="s">
        <v>3142</v>
      </c>
      <c r="AP115">
        <v>7.8917886540019994E-2</v>
      </c>
      <c r="AQ115">
        <f>(Table2[[#This Row],[Sharpe Ratio]]-AVERAGE(Table2[Sharpe Ratio]))/_xlfn.STDEV.P(Table2[Sharpe Ratio])</f>
        <v>0.2620752064714898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5.9188033182500135</v>
      </c>
      <c r="AS115">
        <f>_xlfn.RANK.AVG(Table2[[#This Row],[1Y Return vs Nifty Z-Score]],Table2[1Y Return vs Nifty Z-Score])</f>
        <v>190</v>
      </c>
      <c r="AT115">
        <f>_xlfn.RANK.AVG(Table2[[#This Row],[6M Return vs Nifty Z-Score]],Table2[6M Return vs Nifty Z-Score])</f>
        <v>57</v>
      </c>
      <c r="AU115">
        <f>_xlfn.RANK.AVG(Table2[[#This Row],[Sharpe Ratio Z-Score]],Table2[Sharpe Ratio Z-Score])</f>
        <v>271</v>
      </c>
      <c r="AV115">
        <f>(Table2[[#This Row],[Rank 1Y]]+Table2[[#This Row],[Rank 6M]]+Table2[[#This Row],[Rank Sharpe]])/3</f>
        <v>172.66666666666666</v>
      </c>
    </row>
    <row r="116" spans="1:48" x14ac:dyDescent="0.3">
      <c r="A116" t="s">
        <v>1379</v>
      </c>
      <c r="B116" t="s">
        <v>1380</v>
      </c>
      <c r="C116" t="s">
        <v>3099</v>
      </c>
      <c r="D116" t="s">
        <v>125</v>
      </c>
      <c r="E116">
        <v>7595.87443118999</v>
      </c>
      <c r="F116">
        <v>1259.0999999999999</v>
      </c>
      <c r="G116">
        <v>53.006831730308598</v>
      </c>
      <c r="H116">
        <f>(Table2[[#This Row],[1Y Return vs Nifty]]-AVERAGE(Table2[1Y Return vs Nifty]))/_xlfn.STDEV.P(Table2[1Y Return vs Nifty])</f>
        <v>0.56909954898320037</v>
      </c>
      <c r="I116">
        <v>11.8865511649383</v>
      </c>
      <c r="J116">
        <f>(Table2[[#This Row],[1M Return vs Nifty]]-AVERAGE(Table2[1M Return vs Nifty]))/_xlfn.STDEV.P(Table2[1M Return vs Nifty])</f>
        <v>1.471294160605036</v>
      </c>
      <c r="K116">
        <v>23.531005536995099</v>
      </c>
      <c r="L116">
        <f>(Table2[[#This Row],[6M Return vs Nifty]]-AVERAGE(Table2[6M Return vs Nifty]))/_xlfn.STDEV.P(Table2[6M Return vs Nifty])</f>
        <v>0.80100658423374249</v>
      </c>
      <c r="M116">
        <v>0.65883358008520698</v>
      </c>
      <c r="N116">
        <f>(Table2[[#This Row],[1W Return vs Nifty]]-AVERAGE(Table2[1W Return vs Nifty]))/_xlfn.STDEV.P(Table2[1W Return vs Nifty])</f>
        <v>0.53670563809746374</v>
      </c>
      <c r="O116">
        <v>1250.18</v>
      </c>
      <c r="P116">
        <v>1219.0616974412301</v>
      </c>
      <c r="Q116">
        <v>1058.16386047269</v>
      </c>
      <c r="R116">
        <v>50.086698685668203</v>
      </c>
      <c r="S116" s="1">
        <f>(Table2[[#This Row],[Close Price]]-Table2[[#This Row],[20D EMA]])/Table2[[#This Row],[20D EMA]]</f>
        <v>7.1349725639506673E-3</v>
      </c>
      <c r="T116" s="1">
        <f>(Table2[[#This Row],[Close Price]]-Table2[[#This Row],[50D EMA]])/Table2[[#This Row],[50D EMA]]</f>
        <v>3.2843540768124284E-2</v>
      </c>
      <c r="U116" s="1">
        <f>(Table2[[#This Row],[Close Price]]-Table2[[#This Row],[200D EMA]])/Table2[[#This Row],[200D EMA]]</f>
        <v>0.18989132688537502</v>
      </c>
      <c r="V116">
        <v>1.9433987866670499</v>
      </c>
      <c r="W116">
        <v>1240.25</v>
      </c>
      <c r="X116">
        <v>1325</v>
      </c>
      <c r="Y116">
        <v>1209.9000000000001</v>
      </c>
      <c r="Z116">
        <v>1337.9</v>
      </c>
      <c r="AA116">
        <v>1130.7</v>
      </c>
      <c r="AB116">
        <v>1337.9</v>
      </c>
      <c r="AC116" s="1">
        <f>(Table2[[#This Row],[Close Price]]/Table2[[#This Row],[Day Low]])-1</f>
        <v>1.5198548679701496E-2</v>
      </c>
      <c r="AD116" s="1">
        <f>(Table2[[#This Row],[Day High]]/Table2[[#This Row],[Close Price]])-1</f>
        <v>5.2338972281788632E-2</v>
      </c>
      <c r="AE116" s="1">
        <f>(Table2[[#This Row],[Close Price]]/Table2[[#This Row],[Current Week Low]])-1</f>
        <v>4.0664517728737692E-2</v>
      </c>
      <c r="AF116" s="1">
        <f>(Table2[[#This Row],[Current Week High]]/Table2[[#This Row],[Close Price]])-1</f>
        <v>6.2584385672305842E-2</v>
      </c>
      <c r="AG116" s="1">
        <f>(Table2[[#This Row],[Close Price]]/Table2[[#This Row],[Current Month Low]])-1</f>
        <v>0.11355797293711856</v>
      </c>
      <c r="AH116" s="1">
        <f>(Table2[[#This Row],[Current Month High]]/Table2[[#This Row],[Close Price]])-1</f>
        <v>6.2584385672305842E-2</v>
      </c>
      <c r="AI116">
        <v>6.9096974029068301</v>
      </c>
      <c r="AJ116">
        <v>89.609216173480903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0.14000000000000001</v>
      </c>
      <c r="AM116" t="s">
        <v>3142</v>
      </c>
      <c r="AN116">
        <v>7.14</v>
      </c>
      <c r="AO116" t="s">
        <v>3142</v>
      </c>
      <c r="AP116">
        <v>8.8507235906628998E-2</v>
      </c>
      <c r="AQ116">
        <f>(Table2[[#This Row],[Sharpe Ratio]]-AVERAGE(Table2[Sharpe Ratio]))/_xlfn.STDEV.P(Table2[Sharpe Ratio])</f>
        <v>0.37529296101912574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3.7533988929385682</v>
      </c>
      <c r="AS116">
        <f>_xlfn.RANK.AVG(Table2[[#This Row],[1Y Return vs Nifty Z-Score]],Table2[1Y Return vs Nifty Z-Score])</f>
        <v>159</v>
      </c>
      <c r="AT116">
        <f>_xlfn.RANK.AVG(Table2[[#This Row],[6M Return vs Nifty Z-Score]],Table2[6M Return vs Nifty Z-Score])</f>
        <v>117</v>
      </c>
      <c r="AU116">
        <f>_xlfn.RANK.AVG(Table2[[#This Row],[Sharpe Ratio Z-Score]],Table2[Sharpe Ratio Z-Score])</f>
        <v>244</v>
      </c>
      <c r="AV116">
        <f>(Table2[[#This Row],[Rank 1Y]]+Table2[[#This Row],[Rank 6M]]+Table2[[#This Row],[Rank Sharpe]])/3</f>
        <v>173.33333333333334</v>
      </c>
    </row>
    <row r="117" spans="1:48" x14ac:dyDescent="0.3">
      <c r="A117" t="s">
        <v>1821</v>
      </c>
      <c r="B117" t="s">
        <v>1822</v>
      </c>
      <c r="C117" t="s">
        <v>3103</v>
      </c>
      <c r="D117" t="s">
        <v>192</v>
      </c>
      <c r="E117">
        <v>3969.7943178</v>
      </c>
      <c r="F117">
        <v>1508.3</v>
      </c>
      <c r="G117">
        <v>50.919622720724497</v>
      </c>
      <c r="H117">
        <f>(Table2[[#This Row],[1Y Return vs Nifty]]-AVERAGE(Table2[1Y Return vs Nifty]))/_xlfn.STDEV.P(Table2[1Y Return vs Nifty])</f>
        <v>0.53228982794485236</v>
      </c>
      <c r="I117">
        <v>-3.5718415155584502</v>
      </c>
      <c r="J117">
        <f>(Table2[[#This Row],[1M Return vs Nifty]]-AVERAGE(Table2[1M Return vs Nifty]))/_xlfn.STDEV.P(Table2[1M Return vs Nifty])</f>
        <v>-0.33266126820439551</v>
      </c>
      <c r="K117">
        <v>18.352503054753299</v>
      </c>
      <c r="L117">
        <f>(Table2[[#This Row],[6M Return vs Nifty]]-AVERAGE(Table2[6M Return vs Nifty]))/_xlfn.STDEV.P(Table2[6M Return vs Nifty])</f>
        <v>0.61173472862708866</v>
      </c>
      <c r="M117">
        <v>-4.2674291734743601</v>
      </c>
      <c r="N117">
        <f>(Table2[[#This Row],[1W Return vs Nifty]]-AVERAGE(Table2[1W Return vs Nifty]))/_xlfn.STDEV.P(Table2[1W Return vs Nifty])</f>
        <v>-0.53795349097914069</v>
      </c>
      <c r="O117">
        <v>1610.08</v>
      </c>
      <c r="P117">
        <v>1582.4256548072999</v>
      </c>
      <c r="Q117">
        <v>1347.0545326501301</v>
      </c>
      <c r="R117">
        <v>26.350404833297201</v>
      </c>
      <c r="S117" s="1">
        <f>(Table2[[#This Row],[Close Price]]-Table2[[#This Row],[20D EMA]])/Table2[[#This Row],[20D EMA]]</f>
        <v>-6.3214250223591353E-2</v>
      </c>
      <c r="T117" s="1">
        <f>(Table2[[#This Row],[Close Price]]-Table2[[#This Row],[50D EMA]])/Table2[[#This Row],[50D EMA]]</f>
        <v>-4.6843056785708277E-2</v>
      </c>
      <c r="U117" s="1">
        <f>(Table2[[#This Row],[Close Price]]-Table2[[#This Row],[200D EMA]])/Table2[[#This Row],[200D EMA]]</f>
        <v>0.11970225662107627</v>
      </c>
      <c r="V117">
        <v>0.581625567046549</v>
      </c>
      <c r="W117">
        <v>1470</v>
      </c>
      <c r="X117">
        <v>1533.95</v>
      </c>
      <c r="Y117">
        <v>1470</v>
      </c>
      <c r="Z117">
        <v>1627.3</v>
      </c>
      <c r="AA117">
        <v>1470</v>
      </c>
      <c r="AB117">
        <v>1767</v>
      </c>
      <c r="AC117" s="1">
        <f>(Table2[[#This Row],[Close Price]]/Table2[[#This Row],[Day Low]])-1</f>
        <v>2.6054421768707536E-2</v>
      </c>
      <c r="AD117" s="1">
        <f>(Table2[[#This Row],[Day High]]/Table2[[#This Row],[Close Price]])-1</f>
        <v>1.7005900682887987E-2</v>
      </c>
      <c r="AE117" s="1">
        <f>(Table2[[#This Row],[Close Price]]/Table2[[#This Row],[Current Week Low]])-1</f>
        <v>2.6054421768707536E-2</v>
      </c>
      <c r="AF117" s="1">
        <f>(Table2[[#This Row],[Current Week High]]/Table2[[#This Row],[Close Price]])-1</f>
        <v>7.8896771199363558E-2</v>
      </c>
      <c r="AG117" s="1">
        <f>(Table2[[#This Row],[Close Price]]/Table2[[#This Row],[Current Month Low]])-1</f>
        <v>2.6054421768707536E-2</v>
      </c>
      <c r="AH117" s="1">
        <f>(Table2[[#This Row],[Current Month High]]/Table2[[#This Row],[Close Price]])-1</f>
        <v>0.17151760259895243</v>
      </c>
      <c r="AI117">
        <v>18.676655837698</v>
      </c>
      <c r="AJ117">
        <v>83.491484184914796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0.21</v>
      </c>
      <c r="AM117" t="s">
        <v>3142</v>
      </c>
      <c r="AN117">
        <v>-7.97</v>
      </c>
      <c r="AO117" t="s">
        <v>3143</v>
      </c>
      <c r="AP117">
        <v>0.10021763014460799</v>
      </c>
      <c r="AQ117">
        <f>(Table2[[#This Row],[Sharpe Ratio]]-AVERAGE(Table2[Sharpe Ratio]))/_xlfn.STDEV.P(Table2[Sharpe Ratio])</f>
        <v>0.51355307542357109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0.78696287281197608</v>
      </c>
      <c r="AS117">
        <f>_xlfn.RANK.AVG(Table2[[#This Row],[1Y Return vs Nifty Z-Score]],Table2[1Y Return vs Nifty Z-Score])</f>
        <v>166</v>
      </c>
      <c r="AT117">
        <f>_xlfn.RANK.AVG(Table2[[#This Row],[6M Return vs Nifty Z-Score]],Table2[6M Return vs Nifty Z-Score])</f>
        <v>152</v>
      </c>
      <c r="AU117">
        <f>_xlfn.RANK.AVG(Table2[[#This Row],[Sharpe Ratio Z-Score]],Table2[Sharpe Ratio Z-Score])</f>
        <v>207</v>
      </c>
      <c r="AV117">
        <f>(Table2[[#This Row],[Rank 1Y]]+Table2[[#This Row],[Rank 6M]]+Table2[[#This Row],[Rank Sharpe]])/3</f>
        <v>175</v>
      </c>
    </row>
    <row r="118" spans="1:48" x14ac:dyDescent="0.3">
      <c r="A118" t="s">
        <v>55</v>
      </c>
      <c r="B118" t="s">
        <v>56</v>
      </c>
      <c r="C118" t="s">
        <v>3102</v>
      </c>
      <c r="D118" t="s">
        <v>57</v>
      </c>
      <c r="E118">
        <v>386800.01208526001</v>
      </c>
      <c r="F118">
        <v>398.9</v>
      </c>
      <c r="G118">
        <v>45.448207456109898</v>
      </c>
      <c r="H118">
        <f>(Table2[[#This Row],[1Y Return vs Nifty]]-AVERAGE(Table2[1Y Return vs Nifty]))/_xlfn.STDEV.P(Table2[1Y Return vs Nifty])</f>
        <v>0.43579672703803213</v>
      </c>
      <c r="I118">
        <v>3.7586826346811799</v>
      </c>
      <c r="J118">
        <f>(Table2[[#This Row],[1M Return vs Nifty]]-AVERAGE(Table2[1M Return vs Nifty]))/_xlfn.STDEV.P(Table2[1M Return vs Nifty])</f>
        <v>0.52279240735965915</v>
      </c>
      <c r="K118">
        <v>3.9170925103994101</v>
      </c>
      <c r="L118">
        <f>(Table2[[#This Row],[6M Return vs Nifty]]-AVERAGE(Table2[6M Return vs Nifty]))/_xlfn.STDEV.P(Table2[6M Return vs Nifty])</f>
        <v>8.412719159431184E-2</v>
      </c>
      <c r="M118">
        <v>1.19058333320997</v>
      </c>
      <c r="N118">
        <f>(Table2[[#This Row],[1W Return vs Nifty]]-AVERAGE(Table2[1W Return vs Nifty]))/_xlfn.STDEV.P(Table2[1W Return vs Nifty])</f>
        <v>0.65270629725167661</v>
      </c>
      <c r="O118">
        <v>418.23</v>
      </c>
      <c r="P118">
        <v>413.76463769114503</v>
      </c>
      <c r="Q118">
        <v>366.81125694800301</v>
      </c>
      <c r="R118">
        <v>26.471798117395998</v>
      </c>
      <c r="S118" s="1">
        <f>(Table2[[#This Row],[Close Price]]-Table2[[#This Row],[20D EMA]])/Table2[[#This Row],[20D EMA]]</f>
        <v>-4.6218587858355545E-2</v>
      </c>
      <c r="T118" s="1">
        <f>(Table2[[#This Row],[Close Price]]-Table2[[#This Row],[50D EMA]])/Table2[[#This Row],[50D EMA]]</f>
        <v>-3.5925345805507838E-2</v>
      </c>
      <c r="U118" s="1">
        <f>(Table2[[#This Row],[Close Price]]-Table2[[#This Row],[200D EMA]])/Table2[[#This Row],[200D EMA]]</f>
        <v>8.7480257064590797E-2</v>
      </c>
      <c r="V118">
        <v>0.66186244499151103</v>
      </c>
      <c r="W118">
        <v>391.6</v>
      </c>
      <c r="X118">
        <v>407.5</v>
      </c>
      <c r="Y118">
        <v>391.6</v>
      </c>
      <c r="Z118">
        <v>428.75</v>
      </c>
      <c r="AA118">
        <v>391.6</v>
      </c>
      <c r="AB118">
        <v>447.75</v>
      </c>
      <c r="AC118" s="1">
        <f>(Table2[[#This Row],[Close Price]]/Table2[[#This Row],[Day Low]])-1</f>
        <v>1.8641470888661749E-2</v>
      </c>
      <c r="AD118" s="1">
        <f>(Table2[[#This Row],[Day High]]/Table2[[#This Row],[Close Price]])-1</f>
        <v>2.1559288042115821E-2</v>
      </c>
      <c r="AE118" s="1">
        <f>(Table2[[#This Row],[Close Price]]/Table2[[#This Row],[Current Week Low]])-1</f>
        <v>1.8641470888661749E-2</v>
      </c>
      <c r="AF118" s="1">
        <f>(Table2[[#This Row],[Current Week High]]/Table2[[#This Row],[Close Price]])-1</f>
        <v>7.4830784657809124E-2</v>
      </c>
      <c r="AG118" s="1">
        <f>(Table2[[#This Row],[Close Price]]/Table2[[#This Row],[Current Month Low]])-1</f>
        <v>1.8641470888661749E-2</v>
      </c>
      <c r="AH118" s="1">
        <f>(Table2[[#This Row],[Current Month High]]/Table2[[#This Row],[Close Price]])-1</f>
        <v>0.12246176986713464</v>
      </c>
      <c r="AI118">
        <v>12.4216595638004</v>
      </c>
      <c r="AJ118">
        <v>75.148188803512596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0.06</v>
      </c>
      <c r="AM118" t="s">
        <v>3142</v>
      </c>
      <c r="AN118">
        <v>-4.67</v>
      </c>
      <c r="AO118" t="s">
        <v>3143</v>
      </c>
      <c r="AP118">
        <v>0.18629850284814101</v>
      </c>
      <c r="AQ118">
        <f>(Table2[[#This Row],[Sharpe Ratio]]-AVERAGE(Table2[Sharpe Ratio]))/_xlfn.STDEV.P(Table2[Sharpe Ratio])</f>
        <v>1.5298767846139942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3.2252994078576744</v>
      </c>
      <c r="AS118">
        <f>_xlfn.RANK.AVG(Table2[[#This Row],[1Y Return vs Nifty Z-Score]],Table2[1Y Return vs Nifty Z-Score])</f>
        <v>185</v>
      </c>
      <c r="AT118">
        <f>_xlfn.RANK.AVG(Table2[[#This Row],[6M Return vs Nifty Z-Score]],Table2[6M Return vs Nifty Z-Score])</f>
        <v>304</v>
      </c>
      <c r="AU118">
        <f>_xlfn.RANK.AVG(Table2[[#This Row],[Sharpe Ratio Z-Score]],Table2[Sharpe Ratio Z-Score])</f>
        <v>43</v>
      </c>
      <c r="AV118">
        <f>(Table2[[#This Row],[Rank 1Y]]+Table2[[#This Row],[Rank 6M]]+Table2[[#This Row],[Rank Sharpe]])/3</f>
        <v>177.33333333333334</v>
      </c>
    </row>
    <row r="119" spans="1:48" x14ac:dyDescent="0.3">
      <c r="A119" t="s">
        <v>190</v>
      </c>
      <c r="B119" t="s">
        <v>191</v>
      </c>
      <c r="C119" t="s">
        <v>3103</v>
      </c>
      <c r="D119" t="s">
        <v>192</v>
      </c>
      <c r="E119">
        <v>133457.408535789</v>
      </c>
      <c r="F119">
        <v>189.67</v>
      </c>
      <c r="G119">
        <v>79.820749797177299</v>
      </c>
      <c r="H119">
        <f>(Table2[[#This Row],[1Y Return vs Nifty]]-AVERAGE(Table2[1Y Return vs Nifty]))/_xlfn.STDEV.P(Table2[1Y Return vs Nifty])</f>
        <v>1.0419859918139702</v>
      </c>
      <c r="I119">
        <v>0.19369366566950699</v>
      </c>
      <c r="J119">
        <f>(Table2[[#This Row],[1M Return vs Nifty]]-AVERAGE(Table2[1M Return vs Nifty]))/_xlfn.STDEV.P(Table2[1M Return vs Nifty])</f>
        <v>0.10676718810072622</v>
      </c>
      <c r="K119">
        <v>41.9763892004583</v>
      </c>
      <c r="L119">
        <f>(Table2[[#This Row],[6M Return vs Nifty]]-AVERAGE(Table2[6M Return vs Nifty]))/_xlfn.STDEV.P(Table2[6M Return vs Nifty])</f>
        <v>1.4751767724942266</v>
      </c>
      <c r="M119">
        <v>-1.8255908649056301</v>
      </c>
      <c r="N119">
        <f>(Table2[[#This Row],[1W Return vs Nifty]]-AVERAGE(Table2[1W Return vs Nifty]))/_xlfn.STDEV.P(Table2[1W Return vs Nifty])</f>
        <v>-5.2689872676336342E-3</v>
      </c>
      <c r="O119">
        <v>201.04</v>
      </c>
      <c r="P119">
        <v>198.273631518911</v>
      </c>
      <c r="Q119">
        <v>164.36906302035601</v>
      </c>
      <c r="R119">
        <v>29.189981433210701</v>
      </c>
      <c r="S119" s="1">
        <f>(Table2[[#This Row],[Close Price]]-Table2[[#This Row],[20D EMA]])/Table2[[#This Row],[20D EMA]]</f>
        <v>-5.6555909271786733E-2</v>
      </c>
      <c r="T119" s="1">
        <f>(Table2[[#This Row],[Close Price]]-Table2[[#This Row],[50D EMA]])/Table2[[#This Row],[50D EMA]]</f>
        <v>-4.3392716686537394E-2</v>
      </c>
      <c r="U119" s="1">
        <f>(Table2[[#This Row],[Close Price]]-Table2[[#This Row],[200D EMA]])/Table2[[#This Row],[200D EMA]]</f>
        <v>0.15392760970177596</v>
      </c>
      <c r="V119">
        <v>0.62272030265695899</v>
      </c>
      <c r="W119">
        <v>187.14</v>
      </c>
      <c r="X119">
        <v>194.41</v>
      </c>
      <c r="Y119">
        <v>187.14</v>
      </c>
      <c r="Z119">
        <v>206.66</v>
      </c>
      <c r="AA119">
        <v>187.14</v>
      </c>
      <c r="AB119">
        <v>215.87</v>
      </c>
      <c r="AC119" s="1">
        <f>(Table2[[#This Row],[Close Price]]/Table2[[#This Row],[Day Low]])-1</f>
        <v>1.3519290370845427E-2</v>
      </c>
      <c r="AD119" s="1">
        <f>(Table2[[#This Row],[Day High]]/Table2[[#This Row],[Close Price]])-1</f>
        <v>2.4990773448621439E-2</v>
      </c>
      <c r="AE119" s="1">
        <f>(Table2[[#This Row],[Close Price]]/Table2[[#This Row],[Current Week Low]])-1</f>
        <v>1.3519290370845427E-2</v>
      </c>
      <c r="AF119" s="1">
        <f>(Table2[[#This Row],[Current Week High]]/Table2[[#This Row],[Close Price]])-1</f>
        <v>8.9576633099594183E-2</v>
      </c>
      <c r="AG119" s="1">
        <f>(Table2[[#This Row],[Close Price]]/Table2[[#This Row],[Current Month Low]])-1</f>
        <v>1.3519290370845427E-2</v>
      </c>
      <c r="AH119" s="1">
        <f>(Table2[[#This Row],[Current Month High]]/Table2[[#This Row],[Close Price]])-1</f>
        <v>0.13813465492697863</v>
      </c>
      <c r="AI119">
        <v>14.403964780935301</v>
      </c>
      <c r="AJ119">
        <v>118.513824884792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</v>
      </c>
      <c r="AM119" t="s">
        <v>3142</v>
      </c>
      <c r="AN119">
        <v>-7.95</v>
      </c>
      <c r="AO119" t="s">
        <v>3143</v>
      </c>
      <c r="AP119">
        <v>4.3237020711557002E-2</v>
      </c>
      <c r="AQ119">
        <f>(Table2[[#This Row],[Sharpe Ratio]]-AVERAGE(Table2[Sharpe Ratio]))/_xlfn.STDEV.P(Table2[Sharpe Ratio])</f>
        <v>-0.15919503355967304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2.4594659315816165</v>
      </c>
      <c r="AS119">
        <f>_xlfn.RANK.AVG(Table2[[#This Row],[1Y Return vs Nifty Z-Score]],Table2[1Y Return vs Nifty Z-Score])</f>
        <v>99</v>
      </c>
      <c r="AT119">
        <f>_xlfn.RANK.AVG(Table2[[#This Row],[6M Return vs Nifty Z-Score]],Table2[6M Return vs Nifty Z-Score])</f>
        <v>54</v>
      </c>
      <c r="AU119">
        <f>_xlfn.RANK.AVG(Table2[[#This Row],[Sharpe Ratio Z-Score]],Table2[Sharpe Ratio Z-Score])</f>
        <v>382</v>
      </c>
      <c r="AV119">
        <f>(Table2[[#This Row],[Rank 1Y]]+Table2[[#This Row],[Rank 6M]]+Table2[[#This Row],[Rank Sharpe]])/3</f>
        <v>178.33333333333334</v>
      </c>
    </row>
    <row r="120" spans="1:48" x14ac:dyDescent="0.3">
      <c r="A120" t="s">
        <v>1367</v>
      </c>
      <c r="B120" t="s">
        <v>1368</v>
      </c>
      <c r="C120" t="s">
        <v>3101</v>
      </c>
      <c r="D120" t="s">
        <v>51</v>
      </c>
      <c r="E120">
        <v>7652.138551</v>
      </c>
      <c r="F120">
        <v>782.5</v>
      </c>
      <c r="G120">
        <v>127.02794557846499</v>
      </c>
      <c r="H120">
        <f>(Table2[[#This Row],[1Y Return vs Nifty]]-AVERAGE(Table2[1Y Return vs Nifty]))/_xlfn.STDEV.P(Table2[1Y Return vs Nifty])</f>
        <v>1.8745253780147495</v>
      </c>
      <c r="I120">
        <v>4.0388906416644401</v>
      </c>
      <c r="J120">
        <f>(Table2[[#This Row],[1M Return vs Nifty]]-AVERAGE(Table2[1M Return vs Nifty]))/_xlfn.STDEV.P(Table2[1M Return vs Nifty])</f>
        <v>0.55549197489173974</v>
      </c>
      <c r="K120">
        <v>40.255976432771803</v>
      </c>
      <c r="L120">
        <f>(Table2[[#This Row],[6M Return vs Nifty]]-AVERAGE(Table2[6M Return vs Nifty]))/_xlfn.STDEV.P(Table2[6M Return vs Nifty])</f>
        <v>1.4122964865300809</v>
      </c>
      <c r="M120">
        <v>-4.1496573181387797</v>
      </c>
      <c r="N120">
        <f>(Table2[[#This Row],[1W Return vs Nifty]]-AVERAGE(Table2[1W Return vs Nifty]))/_xlfn.STDEV.P(Table2[1W Return vs Nifty])</f>
        <v>-0.51226168243863623</v>
      </c>
      <c r="O120">
        <v>827.81</v>
      </c>
      <c r="P120">
        <v>798.61582317612704</v>
      </c>
      <c r="Q120">
        <v>622.47509515954096</v>
      </c>
      <c r="R120">
        <v>33.511421344093201</v>
      </c>
      <c r="S120" s="1">
        <f>(Table2[[#This Row],[Close Price]]-Table2[[#This Row],[20D EMA]])/Table2[[#This Row],[20D EMA]]</f>
        <v>-5.4734782135997327E-2</v>
      </c>
      <c r="T120" s="1">
        <f>(Table2[[#This Row],[Close Price]]-Table2[[#This Row],[50D EMA]])/Table2[[#This Row],[50D EMA]]</f>
        <v>-2.0179694301615217E-2</v>
      </c>
      <c r="U120" s="1">
        <f>(Table2[[#This Row],[Close Price]]-Table2[[#This Row],[200D EMA]])/Table2[[#This Row],[200D EMA]]</f>
        <v>0.25707840536085141</v>
      </c>
      <c r="V120">
        <v>0.582339140944512</v>
      </c>
      <c r="W120">
        <v>774.9</v>
      </c>
      <c r="X120">
        <v>811</v>
      </c>
      <c r="Y120">
        <v>774.9</v>
      </c>
      <c r="Z120">
        <v>865</v>
      </c>
      <c r="AA120">
        <v>747.1</v>
      </c>
      <c r="AB120">
        <v>919.9</v>
      </c>
      <c r="AC120" s="1">
        <f>(Table2[[#This Row],[Close Price]]/Table2[[#This Row],[Day Low]])-1</f>
        <v>9.8077171247903383E-3</v>
      </c>
      <c r="AD120" s="1">
        <f>(Table2[[#This Row],[Day High]]/Table2[[#This Row],[Close Price]])-1</f>
        <v>3.642172523961662E-2</v>
      </c>
      <c r="AE120" s="1">
        <f>(Table2[[#This Row],[Close Price]]/Table2[[#This Row],[Current Week Low]])-1</f>
        <v>9.8077171247903383E-3</v>
      </c>
      <c r="AF120" s="1">
        <f>(Table2[[#This Row],[Current Week High]]/Table2[[#This Row],[Close Price]])-1</f>
        <v>0.10543130990415328</v>
      </c>
      <c r="AG120" s="1">
        <f>(Table2[[#This Row],[Close Price]]/Table2[[#This Row],[Current Month Low]])-1</f>
        <v>4.7383215098380393E-2</v>
      </c>
      <c r="AH120" s="1">
        <f>(Table2[[#This Row],[Current Month High]]/Table2[[#This Row],[Close Price]])-1</f>
        <v>0.17559105431309896</v>
      </c>
      <c r="AI120">
        <v>22.619808306709199</v>
      </c>
      <c r="AJ120">
        <v>163.645552560646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3142</v>
      </c>
      <c r="AN120">
        <v>-5.36</v>
      </c>
      <c r="AO120" t="s">
        <v>3143</v>
      </c>
      <c r="AP120">
        <v>2.3333694447557E-2</v>
      </c>
      <c r="AQ120">
        <f>(Table2[[#This Row],[Sharpe Ratio]]-AVERAGE(Table2[Sharpe Ratio]))/_xlfn.STDEV.P(Table2[Sharpe Ratio])</f>
        <v>-0.39418594081409525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2.9358662161838383</v>
      </c>
      <c r="AS120">
        <f>_xlfn.RANK.AVG(Table2[[#This Row],[1Y Return vs Nifty Z-Score]],Table2[1Y Return vs Nifty Z-Score])</f>
        <v>41</v>
      </c>
      <c r="AT120">
        <f>_xlfn.RANK.AVG(Table2[[#This Row],[6M Return vs Nifty Z-Score]],Table2[6M Return vs Nifty Z-Score])</f>
        <v>58</v>
      </c>
      <c r="AU120">
        <f>_xlfn.RANK.AVG(Table2[[#This Row],[Sharpe Ratio Z-Score]],Table2[Sharpe Ratio Z-Score])</f>
        <v>437</v>
      </c>
      <c r="AV120">
        <f>(Table2[[#This Row],[Rank 1Y]]+Table2[[#This Row],[Rank 6M]]+Table2[[#This Row],[Rank Sharpe]])/3</f>
        <v>178.66666666666666</v>
      </c>
    </row>
    <row r="121" spans="1:48" x14ac:dyDescent="0.3">
      <c r="A121" t="s">
        <v>937</v>
      </c>
      <c r="B121" t="s">
        <v>938</v>
      </c>
      <c r="C121" t="s">
        <v>3108</v>
      </c>
      <c r="D121" t="s">
        <v>276</v>
      </c>
      <c r="E121">
        <v>14745.0520728299</v>
      </c>
      <c r="F121">
        <v>1016.15</v>
      </c>
      <c r="G121">
        <v>68.846388266304103</v>
      </c>
      <c r="H121">
        <f>(Table2[[#This Row],[1Y Return vs Nifty]]-AVERAGE(Table2[1Y Return vs Nifty]))/_xlfn.STDEV.P(Table2[1Y Return vs Nifty])</f>
        <v>0.84844371374287497</v>
      </c>
      <c r="I121">
        <v>-4.37108605703314</v>
      </c>
      <c r="J121">
        <f>(Table2[[#This Row],[1M Return vs Nifty]]-AVERAGE(Table2[1M Return vs Nifty]))/_xlfn.STDEV.P(Table2[1M Return vs Nifty])</f>
        <v>-0.42593108993422102</v>
      </c>
      <c r="K121">
        <v>-0.62615320482540604</v>
      </c>
      <c r="L121">
        <f>(Table2[[#This Row],[6M Return vs Nifty]]-AVERAGE(Table2[6M Return vs Nifty]))/_xlfn.STDEV.P(Table2[6M Return vs Nifty])</f>
        <v>-8.192632483179621E-2</v>
      </c>
      <c r="M121">
        <v>-7.3874202531618103</v>
      </c>
      <c r="N121">
        <f>(Table2[[#This Row],[1W Return vs Nifty]]-AVERAGE(Table2[1W Return vs Nifty]))/_xlfn.STDEV.P(Table2[1W Return vs Nifty])</f>
        <v>-1.2185763209329363</v>
      </c>
      <c r="O121">
        <v>1159.03</v>
      </c>
      <c r="P121">
        <v>1205.7407155035401</v>
      </c>
      <c r="Q121">
        <v>1079.0523997133801</v>
      </c>
      <c r="R121">
        <v>18.747074868712801</v>
      </c>
      <c r="S121" s="1">
        <f>(Table2[[#This Row],[Close Price]]-Table2[[#This Row],[20D EMA]])/Table2[[#This Row],[20D EMA]]</f>
        <v>-0.12327549761438444</v>
      </c>
      <c r="T121" s="1">
        <f>(Table2[[#This Row],[Close Price]]-Table2[[#This Row],[50D EMA]])/Table2[[#This Row],[50D EMA]]</f>
        <v>-0.15724003765134814</v>
      </c>
      <c r="U121" s="1">
        <f>(Table2[[#This Row],[Close Price]]-Table2[[#This Row],[200D EMA]])/Table2[[#This Row],[200D EMA]]</f>
        <v>-5.8294110397315579E-2</v>
      </c>
      <c r="V121">
        <v>0.81618261016466398</v>
      </c>
      <c r="W121">
        <v>1006.55</v>
      </c>
      <c r="X121">
        <v>1054.95</v>
      </c>
      <c r="Y121">
        <v>1006.55</v>
      </c>
      <c r="Z121">
        <v>1189.4000000000001</v>
      </c>
      <c r="AA121">
        <v>1006.55</v>
      </c>
      <c r="AB121">
        <v>1248.8499999999999</v>
      </c>
      <c r="AC121" s="1">
        <f>(Table2[[#This Row],[Close Price]]/Table2[[#This Row],[Day Low]])-1</f>
        <v>9.537529183845761E-3</v>
      </c>
      <c r="AD121" s="1">
        <f>(Table2[[#This Row],[Day High]]/Table2[[#This Row],[Close Price]])-1</f>
        <v>3.8183339073955658E-2</v>
      </c>
      <c r="AE121" s="1">
        <f>(Table2[[#This Row],[Close Price]]/Table2[[#This Row],[Current Week Low]])-1</f>
        <v>9.537529183845761E-3</v>
      </c>
      <c r="AF121" s="1">
        <f>(Table2[[#This Row],[Current Week High]]/Table2[[#This Row],[Close Price]])-1</f>
        <v>0.1704964818186292</v>
      </c>
      <c r="AG121" s="1">
        <f>(Table2[[#This Row],[Close Price]]/Table2[[#This Row],[Current Month Low]])-1</f>
        <v>9.537529183845761E-3</v>
      </c>
      <c r="AH121" s="1">
        <f>(Table2[[#This Row],[Current Month High]]/Table2[[#This Row],[Close Price]])-1</f>
        <v>0.22900162377601729</v>
      </c>
      <c r="AI121">
        <v>42.695468188751597</v>
      </c>
      <c r="AJ121">
        <v>105.03430185633501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-0.08</v>
      </c>
      <c r="AM121" t="s">
        <v>3143</v>
      </c>
      <c r="AN121">
        <v>-11.2</v>
      </c>
      <c r="AO121" t="s">
        <v>3143</v>
      </c>
      <c r="AP121">
        <v>0.17023279625490201</v>
      </c>
      <c r="AQ121">
        <f>(Table2[[#This Row],[Sharpe Ratio]]-AVERAGE(Table2[Sharpe Ratio]))/_xlfn.STDEV.P(Table2[Sharpe Ratio])</f>
        <v>1.3401951747186109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112</v>
      </c>
      <c r="AT121">
        <f>_xlfn.RANK.AVG(Table2[[#This Row],[6M Return vs Nifty Z-Score]],Table2[6M Return vs Nifty Z-Score])</f>
        <v>360</v>
      </c>
      <c r="AU121">
        <f>_xlfn.RANK.AVG(Table2[[#This Row],[Sharpe Ratio Z-Score]],Table2[Sharpe Ratio Z-Score])</f>
        <v>67</v>
      </c>
      <c r="AV121">
        <f>(Table2[[#This Row],[Rank 1Y]]+Table2[[#This Row],[Rank 6M]]+Table2[[#This Row],[Rank Sharpe]])/3</f>
        <v>179.66666666666666</v>
      </c>
    </row>
    <row r="122" spans="1:48" x14ac:dyDescent="0.3">
      <c r="A122" t="s">
        <v>624</v>
      </c>
      <c r="B122" t="s">
        <v>625</v>
      </c>
      <c r="C122" t="s">
        <v>3110</v>
      </c>
      <c r="D122" t="s">
        <v>141</v>
      </c>
      <c r="E122">
        <v>28831.912722550001</v>
      </c>
      <c r="F122">
        <v>1180.55</v>
      </c>
      <c r="G122">
        <v>69.5688464196175</v>
      </c>
      <c r="H122">
        <f>(Table2[[#This Row],[1Y Return vs Nifty]]-AVERAGE(Table2[1Y Return vs Nifty]))/_xlfn.STDEV.P(Table2[1Y Return vs Nifty])</f>
        <v>0.86118488291339579</v>
      </c>
      <c r="I122">
        <v>-2.89609488193368</v>
      </c>
      <c r="J122">
        <f>(Table2[[#This Row],[1M Return vs Nifty]]-AVERAGE(Table2[1M Return vs Nifty]))/_xlfn.STDEV.P(Table2[1M Return vs Nifty])</f>
        <v>-0.25380334077154615</v>
      </c>
      <c r="K122">
        <v>6.2646867405266304</v>
      </c>
      <c r="L122">
        <f>(Table2[[#This Row],[6M Return vs Nifty]]-AVERAGE(Table2[6M Return vs Nifty]))/_xlfn.STDEV.P(Table2[6M Return vs Nifty])</f>
        <v>0.16993066811505664</v>
      </c>
      <c r="M122">
        <v>-4.7750267659042196</v>
      </c>
      <c r="N122">
        <f>(Table2[[#This Row],[1W Return vs Nifty]]-AVERAGE(Table2[1W Return vs Nifty]))/_xlfn.STDEV.P(Table2[1W Return vs Nifty])</f>
        <v>-0.64868538123568387</v>
      </c>
      <c r="O122">
        <v>1275.17</v>
      </c>
      <c r="P122">
        <v>1281.7623470255</v>
      </c>
      <c r="Q122">
        <v>1138.30175702069</v>
      </c>
      <c r="R122">
        <v>17.8391718660145</v>
      </c>
      <c r="S122" s="1">
        <f>(Table2[[#This Row],[Close Price]]-Table2[[#This Row],[20D EMA]])/Table2[[#This Row],[20D EMA]]</f>
        <v>-7.4201871123066032E-2</v>
      </c>
      <c r="T122" s="1">
        <f>(Table2[[#This Row],[Close Price]]-Table2[[#This Row],[50D EMA]])/Table2[[#This Row],[50D EMA]]</f>
        <v>-7.8963426613659543E-2</v>
      </c>
      <c r="U122" s="1">
        <f>(Table2[[#This Row],[Close Price]]-Table2[[#This Row],[200D EMA]])/Table2[[#This Row],[200D EMA]]</f>
        <v>3.7115152215777519E-2</v>
      </c>
      <c r="V122">
        <v>0.43771964439831001</v>
      </c>
      <c r="W122">
        <v>1150.1500000000001</v>
      </c>
      <c r="X122">
        <v>1212.5999999999999</v>
      </c>
      <c r="Y122">
        <v>1150.1500000000001</v>
      </c>
      <c r="Z122">
        <v>1310</v>
      </c>
      <c r="AA122">
        <v>1150.1500000000001</v>
      </c>
      <c r="AB122">
        <v>1437</v>
      </c>
      <c r="AC122" s="1">
        <f>(Table2[[#This Row],[Close Price]]/Table2[[#This Row],[Day Low]])-1</f>
        <v>2.6431335043255011E-2</v>
      </c>
      <c r="AD122" s="1">
        <f>(Table2[[#This Row],[Day High]]/Table2[[#This Row],[Close Price]])-1</f>
        <v>2.7148363051120228E-2</v>
      </c>
      <c r="AE122" s="1">
        <f>(Table2[[#This Row],[Close Price]]/Table2[[#This Row],[Current Week Low]])-1</f>
        <v>2.6431335043255011E-2</v>
      </c>
      <c r="AF122" s="1">
        <f>(Table2[[#This Row],[Current Week High]]/Table2[[#This Row],[Close Price]])-1</f>
        <v>0.10965228071661515</v>
      </c>
      <c r="AG122" s="1">
        <f>(Table2[[#This Row],[Close Price]]/Table2[[#This Row],[Current Month Low]])-1</f>
        <v>2.6431335043255011E-2</v>
      </c>
      <c r="AH122" s="1">
        <f>(Table2[[#This Row],[Current Month High]]/Table2[[#This Row],[Close Price]])-1</f>
        <v>0.21722925754944744</v>
      </c>
      <c r="AI122">
        <v>23.086696878573498</v>
      </c>
      <c r="AJ122">
        <v>103.140325217241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0.05</v>
      </c>
      <c r="AM122" t="s">
        <v>3142</v>
      </c>
      <c r="AN122">
        <v>-12.3</v>
      </c>
      <c r="AO122" t="s">
        <v>3143</v>
      </c>
      <c r="AP122">
        <v>0.12179146520023899</v>
      </c>
      <c r="AQ122">
        <f>(Table2[[#This Row],[Sharpe Ratio]]-AVERAGE(Table2[Sharpe Ratio]))/_xlfn.STDEV.P(Table2[Sharpe Ratio])</f>
        <v>0.76826703656933637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109</v>
      </c>
      <c r="AT122">
        <f>_xlfn.RANK.AVG(Table2[[#This Row],[6M Return vs Nifty Z-Score]],Table2[6M Return vs Nifty Z-Score])</f>
        <v>277</v>
      </c>
      <c r="AU122">
        <f>_xlfn.RANK.AVG(Table2[[#This Row],[Sharpe Ratio Z-Score]],Table2[Sharpe Ratio Z-Score])</f>
        <v>157</v>
      </c>
      <c r="AV122">
        <f>(Table2[[#This Row],[Rank 1Y]]+Table2[[#This Row],[Rank 6M]]+Table2[[#This Row],[Rank Sharpe]])/3</f>
        <v>181</v>
      </c>
    </row>
    <row r="123" spans="1:48" x14ac:dyDescent="0.3">
      <c r="A123" t="s">
        <v>834</v>
      </c>
      <c r="B123" t="s">
        <v>835</v>
      </c>
      <c r="C123" t="s">
        <v>3101</v>
      </c>
      <c r="D123" t="s">
        <v>51</v>
      </c>
      <c r="E123">
        <v>17855.5</v>
      </c>
      <c r="F123">
        <v>7142.2</v>
      </c>
      <c r="G123">
        <v>27.683267109492402</v>
      </c>
      <c r="H123">
        <f>(Table2[[#This Row],[1Y Return vs Nifty]]-AVERAGE(Table2[1Y Return vs Nifty]))/_xlfn.STDEV.P(Table2[1Y Return vs Nifty])</f>
        <v>0.12249676741770335</v>
      </c>
      <c r="I123">
        <v>0.44429526704730499</v>
      </c>
      <c r="J123">
        <f>(Table2[[#This Row],[1M Return vs Nifty]]-AVERAGE(Table2[1M Return vs Nifty]))/_xlfn.STDEV.P(Table2[1M Return vs Nifty])</f>
        <v>0.13601176278695346</v>
      </c>
      <c r="K123">
        <v>26.808211245089499</v>
      </c>
      <c r="L123">
        <f>(Table2[[#This Row],[6M Return vs Nifty]]-AVERAGE(Table2[6M Return vs Nifty]))/_xlfn.STDEV.P(Table2[6M Return vs Nifty])</f>
        <v>0.9207869276250662</v>
      </c>
      <c r="M123">
        <v>-3.48198365443782</v>
      </c>
      <c r="N123">
        <f>(Table2[[#This Row],[1W Return vs Nifty]]-AVERAGE(Table2[1W Return vs Nifty]))/_xlfn.STDEV.P(Table2[1W Return vs Nifty])</f>
        <v>-0.3666093626508215</v>
      </c>
      <c r="O123">
        <v>7395.77</v>
      </c>
      <c r="P123">
        <v>7198.4589939745601</v>
      </c>
      <c r="Q123">
        <v>6290.0555748640199</v>
      </c>
      <c r="R123">
        <v>31.082018374456698</v>
      </c>
      <c r="S123" s="1">
        <f>(Table2[[#This Row],[Close Price]]-Table2[[#This Row],[20D EMA]])/Table2[[#This Row],[20D EMA]]</f>
        <v>-3.4285814729230438E-2</v>
      </c>
      <c r="T123" s="1">
        <f>(Table2[[#This Row],[Close Price]]-Table2[[#This Row],[50D EMA]])/Table2[[#This Row],[50D EMA]]</f>
        <v>-7.8154218870527259E-3</v>
      </c>
      <c r="U123" s="1">
        <f>(Table2[[#This Row],[Close Price]]-Table2[[#This Row],[200D EMA]])/Table2[[#This Row],[200D EMA]]</f>
        <v>0.13547486425100494</v>
      </c>
      <c r="V123">
        <v>0.30058807266065202</v>
      </c>
      <c r="W123">
        <v>7025</v>
      </c>
      <c r="X123">
        <v>7205.3</v>
      </c>
      <c r="Y123">
        <v>7025</v>
      </c>
      <c r="Z123">
        <v>7550</v>
      </c>
      <c r="AA123">
        <v>7025</v>
      </c>
      <c r="AB123">
        <v>8139</v>
      </c>
      <c r="AC123" s="1">
        <f>(Table2[[#This Row],[Close Price]]/Table2[[#This Row],[Day Low]])-1</f>
        <v>1.6683274021352279E-2</v>
      </c>
      <c r="AD123" s="1">
        <f>(Table2[[#This Row],[Day High]]/Table2[[#This Row],[Close Price]])-1</f>
        <v>8.8348128027779804E-3</v>
      </c>
      <c r="AE123" s="1">
        <f>(Table2[[#This Row],[Close Price]]/Table2[[#This Row],[Current Week Low]])-1</f>
        <v>1.6683274021352279E-2</v>
      </c>
      <c r="AF123" s="1">
        <f>(Table2[[#This Row],[Current Week High]]/Table2[[#This Row],[Close Price]])-1</f>
        <v>5.7097252947271082E-2</v>
      </c>
      <c r="AG123" s="1">
        <f>(Table2[[#This Row],[Close Price]]/Table2[[#This Row],[Current Month Low]])-1</f>
        <v>1.6683274021352279E-2</v>
      </c>
      <c r="AH123" s="1">
        <f>(Table2[[#This Row],[Current Month High]]/Table2[[#This Row],[Close Price]])-1</f>
        <v>0.13956483996527691</v>
      </c>
      <c r="AI123">
        <v>13.9564839965276</v>
      </c>
      <c r="AJ123">
        <v>59.602234636871501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-0.02</v>
      </c>
      <c r="AM123" t="s">
        <v>3143</v>
      </c>
      <c r="AN123">
        <v>-9.3699999999999992</v>
      </c>
      <c r="AO123" t="s">
        <v>3143</v>
      </c>
      <c r="AP123">
        <v>0.107354191648491</v>
      </c>
      <c r="AQ123">
        <f>(Table2[[#This Row],[Sharpe Ratio]]-AVERAGE(Table2[Sharpe Ratio]))/_xlfn.STDEV.P(Table2[Sharpe Ratio])</f>
        <v>0.59781170838924591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1.4104978035681472</v>
      </c>
      <c r="AS123">
        <f>_xlfn.RANK.AVG(Table2[[#This Row],[1Y Return vs Nifty Z-Score]],Table2[1Y Return vs Nifty Z-Score])</f>
        <v>253</v>
      </c>
      <c r="AT123">
        <f>_xlfn.RANK.AVG(Table2[[#This Row],[6M Return vs Nifty Z-Score]],Table2[6M Return vs Nifty Z-Score])</f>
        <v>101</v>
      </c>
      <c r="AU123">
        <f>_xlfn.RANK.AVG(Table2[[#This Row],[Sharpe Ratio Z-Score]],Table2[Sharpe Ratio Z-Score])</f>
        <v>190</v>
      </c>
      <c r="AV123">
        <f>(Table2[[#This Row],[Rank 1Y]]+Table2[[#This Row],[Rank 6M]]+Table2[[#This Row],[Rank Sharpe]])/3</f>
        <v>181.33333333333334</v>
      </c>
    </row>
    <row r="124" spans="1:48" x14ac:dyDescent="0.3">
      <c r="A124" t="s">
        <v>850</v>
      </c>
      <c r="B124" t="s">
        <v>851</v>
      </c>
      <c r="C124" t="s">
        <v>3108</v>
      </c>
      <c r="D124" t="s">
        <v>166</v>
      </c>
      <c r="E124">
        <v>17456.985595350001</v>
      </c>
      <c r="F124">
        <v>730.1</v>
      </c>
      <c r="G124">
        <v>106.135597073657</v>
      </c>
      <c r="H124">
        <f>(Table2[[#This Row],[1Y Return vs Nifty]]-AVERAGE(Table2[1Y Return vs Nifty]))/_xlfn.STDEV.P(Table2[1Y Return vs Nifty])</f>
        <v>1.5060708932139333</v>
      </c>
      <c r="I124">
        <v>-4.4728942622696204</v>
      </c>
      <c r="J124">
        <f>(Table2[[#This Row],[1M Return vs Nifty]]-AVERAGE(Table2[1M Return vs Nifty]))/_xlfn.STDEV.P(Table2[1M Return vs Nifty])</f>
        <v>-0.43781185065298622</v>
      </c>
      <c r="K124">
        <v>-9.6195521502938206</v>
      </c>
      <c r="L124">
        <f>(Table2[[#This Row],[6M Return vs Nifty]]-AVERAGE(Table2[6M Return vs Nifty]))/_xlfn.STDEV.P(Table2[6M Return vs Nifty])</f>
        <v>-0.4106308706839864</v>
      </c>
      <c r="M124">
        <v>-6.1068798161467504</v>
      </c>
      <c r="N124">
        <f>(Table2[[#This Row],[1W Return vs Nifty]]-AVERAGE(Table2[1W Return vs Nifty]))/_xlfn.STDEV.P(Table2[1W Return vs Nifty])</f>
        <v>-0.93922774785984575</v>
      </c>
      <c r="O124">
        <v>799.96</v>
      </c>
      <c r="P124">
        <v>806.51236917143899</v>
      </c>
      <c r="Q124">
        <v>716.81668010220801</v>
      </c>
      <c r="R124">
        <v>22.678186653607</v>
      </c>
      <c r="S124" s="1">
        <f>(Table2[[#This Row],[Close Price]]-Table2[[#This Row],[20D EMA]])/Table2[[#This Row],[20D EMA]]</f>
        <v>-8.7329366468323427E-2</v>
      </c>
      <c r="T124" s="1">
        <f>(Table2[[#This Row],[Close Price]]-Table2[[#This Row],[50D EMA]])/Table2[[#This Row],[50D EMA]]</f>
        <v>-9.4744199955594383E-2</v>
      </c>
      <c r="U124" s="1">
        <f>(Table2[[#This Row],[Close Price]]-Table2[[#This Row],[200D EMA]])/Table2[[#This Row],[200D EMA]]</f>
        <v>1.8530986047782812E-2</v>
      </c>
      <c r="V124">
        <v>0.62563353923144105</v>
      </c>
      <c r="W124">
        <v>714.2</v>
      </c>
      <c r="X124">
        <v>759</v>
      </c>
      <c r="Y124">
        <v>714.2</v>
      </c>
      <c r="Z124">
        <v>836.7</v>
      </c>
      <c r="AA124">
        <v>714.2</v>
      </c>
      <c r="AB124">
        <v>880</v>
      </c>
      <c r="AC124" s="1">
        <f>(Table2[[#This Row],[Close Price]]/Table2[[#This Row],[Day Low]])-1</f>
        <v>2.2262671520582478E-2</v>
      </c>
      <c r="AD124" s="1">
        <f>(Table2[[#This Row],[Day High]]/Table2[[#This Row],[Close Price]])-1</f>
        <v>3.9583618682372146E-2</v>
      </c>
      <c r="AE124" s="1">
        <f>(Table2[[#This Row],[Close Price]]/Table2[[#This Row],[Current Week Low]])-1</f>
        <v>2.2262671520582478E-2</v>
      </c>
      <c r="AF124" s="1">
        <f>(Table2[[#This Row],[Current Week High]]/Table2[[#This Row],[Close Price]])-1</f>
        <v>0.14600739624708936</v>
      </c>
      <c r="AG124" s="1">
        <f>(Table2[[#This Row],[Close Price]]/Table2[[#This Row],[Current Month Low]])-1</f>
        <v>2.2262671520582478E-2</v>
      </c>
      <c r="AH124" s="1">
        <f>(Table2[[#This Row],[Current Month High]]/Table2[[#This Row],[Close Price]])-1</f>
        <v>0.20531434050130115</v>
      </c>
      <c r="AI124">
        <v>34.228187919462997</v>
      </c>
      <c r="AJ124">
        <v>143.36666666666599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-0.03</v>
      </c>
      <c r="AM124" t="s">
        <v>3143</v>
      </c>
      <c r="AN124">
        <v>-11.59</v>
      </c>
      <c r="AO124" t="s">
        <v>3143</v>
      </c>
      <c r="AP124">
        <v>0.18875085818835699</v>
      </c>
      <c r="AQ124">
        <f>(Table2[[#This Row],[Sharpe Ratio]]-AVERAGE(Table2[Sharpe Ratio]))/_xlfn.STDEV.P(Table2[Sharpe Ratio])</f>
        <v>1.5588307995692696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54</v>
      </c>
      <c r="AT124">
        <f>_xlfn.RANK.AVG(Table2[[#This Row],[6M Return vs Nifty Z-Score]],Table2[6M Return vs Nifty Z-Score])</f>
        <v>458</v>
      </c>
      <c r="AU124">
        <f>_xlfn.RANK.AVG(Table2[[#This Row],[Sharpe Ratio Z-Score]],Table2[Sharpe Ratio Z-Score])</f>
        <v>39</v>
      </c>
      <c r="AV124">
        <f>(Table2[[#This Row],[Rank 1Y]]+Table2[[#This Row],[Rank 6M]]+Table2[[#This Row],[Rank Sharpe]])/3</f>
        <v>183.66666666666666</v>
      </c>
    </row>
    <row r="125" spans="1:48" x14ac:dyDescent="0.3">
      <c r="A125" t="s">
        <v>405</v>
      </c>
      <c r="B125" t="s">
        <v>406</v>
      </c>
      <c r="C125" t="s">
        <v>3103</v>
      </c>
      <c r="D125" t="s">
        <v>192</v>
      </c>
      <c r="E125">
        <v>53592.453292300001</v>
      </c>
      <c r="F125">
        <v>933.4</v>
      </c>
      <c r="G125">
        <v>36.584901569428702</v>
      </c>
      <c r="H125">
        <f>(Table2[[#This Row],[1Y Return vs Nifty]]-AVERAGE(Table2[1Y Return vs Nifty]))/_xlfn.STDEV.P(Table2[1Y Return vs Nifty])</f>
        <v>0.27948472585934159</v>
      </c>
      <c r="I125">
        <v>-10.9305181336139</v>
      </c>
      <c r="J125">
        <f>(Table2[[#This Row],[1M Return vs Nifty]]-AVERAGE(Table2[1M Return vs Nifty]))/_xlfn.STDEV.P(Table2[1M Return vs Nifty])</f>
        <v>-1.1914002657421119</v>
      </c>
      <c r="K125">
        <v>23.0733052811626</v>
      </c>
      <c r="L125">
        <f>(Table2[[#This Row],[6M Return vs Nifty]]-AVERAGE(Table2[6M Return vs Nifty]))/_xlfn.STDEV.P(Table2[6M Return vs Nifty])</f>
        <v>0.78427785290067287</v>
      </c>
      <c r="M125">
        <v>1.64465130215801</v>
      </c>
      <c r="N125">
        <f>(Table2[[#This Row],[1W Return vs Nifty]]-AVERAGE(Table2[1W Return vs Nifty]))/_xlfn.STDEV.P(Table2[1W Return vs Nifty])</f>
        <v>0.75176075546113619</v>
      </c>
      <c r="O125">
        <v>991.31</v>
      </c>
      <c r="P125">
        <v>1027.15439265327</v>
      </c>
      <c r="Q125">
        <v>908.22561129144196</v>
      </c>
      <c r="R125">
        <v>31.315990056062098</v>
      </c>
      <c r="S125" s="1">
        <f>(Table2[[#This Row],[Close Price]]-Table2[[#This Row],[20D EMA]])/Table2[[#This Row],[20D EMA]]</f>
        <v>-5.8417649373051793E-2</v>
      </c>
      <c r="T125" s="1">
        <f>(Table2[[#This Row],[Close Price]]-Table2[[#This Row],[50D EMA]])/Table2[[#This Row],[50D EMA]]</f>
        <v>-9.1275852319621098E-2</v>
      </c>
      <c r="U125" s="1">
        <f>(Table2[[#This Row],[Close Price]]-Table2[[#This Row],[200D EMA]])/Table2[[#This Row],[200D EMA]]</f>
        <v>2.7718210536654603E-2</v>
      </c>
      <c r="V125">
        <v>0.81300895784816596</v>
      </c>
      <c r="W125">
        <v>916.8</v>
      </c>
      <c r="X125">
        <v>954.8</v>
      </c>
      <c r="Y125">
        <v>903.75</v>
      </c>
      <c r="Z125">
        <v>971.5</v>
      </c>
      <c r="AA125">
        <v>903.75</v>
      </c>
      <c r="AB125">
        <v>1117.75</v>
      </c>
      <c r="AC125" s="1">
        <f>(Table2[[#This Row],[Close Price]]/Table2[[#This Row],[Day Low]])-1</f>
        <v>1.8106457242582863E-2</v>
      </c>
      <c r="AD125" s="1">
        <f>(Table2[[#This Row],[Day High]]/Table2[[#This Row],[Close Price]])-1</f>
        <v>2.2926933790443416E-2</v>
      </c>
      <c r="AE125" s="1">
        <f>(Table2[[#This Row],[Close Price]]/Table2[[#This Row],[Current Week Low]])-1</f>
        <v>3.2807745504841002E-2</v>
      </c>
      <c r="AF125" s="1">
        <f>(Table2[[#This Row],[Current Week High]]/Table2[[#This Row],[Close Price]])-1</f>
        <v>4.081851296335981E-2</v>
      </c>
      <c r="AG125" s="1">
        <f>(Table2[[#This Row],[Close Price]]/Table2[[#This Row],[Current Month Low]])-1</f>
        <v>3.2807745504841002E-2</v>
      </c>
      <c r="AH125" s="1">
        <f>(Table2[[#This Row],[Current Month High]]/Table2[[#This Row],[Close Price]])-1</f>
        <v>0.19750374973216211</v>
      </c>
      <c r="AI125">
        <v>34.454681808442203</v>
      </c>
      <c r="AJ125">
        <v>70.142180094786696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-0.01</v>
      </c>
      <c r="AM125" t="s">
        <v>3143</v>
      </c>
      <c r="AN125">
        <v>-7.87</v>
      </c>
      <c r="AO125" t="s">
        <v>3143</v>
      </c>
      <c r="AP125">
        <v>0.100075944393636</v>
      </c>
      <c r="AQ125">
        <f>(Table2[[#This Row],[Sharpe Ratio]]-AVERAGE(Table2[Sharpe Ratio]))/_xlfn.STDEV.P(Table2[Sharpe Ratio])</f>
        <v>0.51188024633338258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225</v>
      </c>
      <c r="AT125">
        <f>_xlfn.RANK.AVG(Table2[[#This Row],[6M Return vs Nifty Z-Score]],Table2[6M Return vs Nifty Z-Score])</f>
        <v>119</v>
      </c>
      <c r="AU125">
        <f>_xlfn.RANK.AVG(Table2[[#This Row],[Sharpe Ratio Z-Score]],Table2[Sharpe Ratio Z-Score])</f>
        <v>208</v>
      </c>
      <c r="AV125">
        <f>(Table2[[#This Row],[Rank 1Y]]+Table2[[#This Row],[Rank 6M]]+Table2[[#This Row],[Rank Sharpe]])/3</f>
        <v>184</v>
      </c>
    </row>
    <row r="126" spans="1:48" x14ac:dyDescent="0.3">
      <c r="A126" t="s">
        <v>177</v>
      </c>
      <c r="B126" t="s">
        <v>178</v>
      </c>
      <c r="C126" t="s">
        <v>3097</v>
      </c>
      <c r="D126" t="s">
        <v>149</v>
      </c>
      <c r="E126">
        <v>144577.4581056</v>
      </c>
      <c r="F126">
        <v>438.1</v>
      </c>
      <c r="G126">
        <v>58.2420589440393</v>
      </c>
      <c r="H126">
        <f>(Table2[[#This Row],[1Y Return vs Nifty]]-AVERAGE(Table2[1Y Return vs Nifty]))/_xlfn.STDEV.P(Table2[1Y Return vs Nifty])</f>
        <v>0.66142727103926557</v>
      </c>
      <c r="I126">
        <v>-0.67897512235477198</v>
      </c>
      <c r="J126">
        <f>(Table2[[#This Row],[1M Return vs Nifty]]-AVERAGE(Table2[1M Return vs Nifty]))/_xlfn.STDEV.P(Table2[1M Return vs Nifty])</f>
        <v>4.9289420264676913E-3</v>
      </c>
      <c r="K126">
        <v>0.49280950176731497</v>
      </c>
      <c r="L126">
        <f>(Table2[[#This Row],[6M Return vs Nifty]]-AVERAGE(Table2[6M Return vs Nifty]))/_xlfn.STDEV.P(Table2[6M Return vs Nifty])</f>
        <v>-4.1028758680632778E-2</v>
      </c>
      <c r="M126">
        <v>0.14967427151539101</v>
      </c>
      <c r="N126">
        <f>(Table2[[#This Row],[1W Return vs Nifty]]-AVERAGE(Table2[1W Return vs Nifty]))/_xlfn.STDEV.P(Table2[1W Return vs Nifty])</f>
        <v>0.42563306107880711</v>
      </c>
      <c r="O126">
        <v>465.93</v>
      </c>
      <c r="P126">
        <v>484.01897176358199</v>
      </c>
      <c r="Q126">
        <v>449.09778952514898</v>
      </c>
      <c r="R126">
        <v>33.388534219884399</v>
      </c>
      <c r="S126" s="1">
        <f>(Table2[[#This Row],[Close Price]]-Table2[[#This Row],[20D EMA]])/Table2[[#This Row],[20D EMA]]</f>
        <v>-5.9730002360869623E-2</v>
      </c>
      <c r="T126" s="1">
        <f>(Table2[[#This Row],[Close Price]]-Table2[[#This Row],[50D EMA]])/Table2[[#This Row],[50D EMA]]</f>
        <v>-9.4870189894149415E-2</v>
      </c>
      <c r="U126" s="1">
        <f>(Table2[[#This Row],[Close Price]]-Table2[[#This Row],[200D EMA]])/Table2[[#This Row],[200D EMA]]</f>
        <v>-2.448862982999184E-2</v>
      </c>
      <c r="V126">
        <v>0.67863846521753102</v>
      </c>
      <c r="W126">
        <v>431</v>
      </c>
      <c r="X126">
        <v>458</v>
      </c>
      <c r="Y126">
        <v>426.55</v>
      </c>
      <c r="Z126">
        <v>474.45</v>
      </c>
      <c r="AA126">
        <v>426.55</v>
      </c>
      <c r="AB126">
        <v>505.05</v>
      </c>
      <c r="AC126" s="1">
        <f>(Table2[[#This Row],[Close Price]]/Table2[[#This Row],[Day Low]])-1</f>
        <v>1.6473317865429271E-2</v>
      </c>
      <c r="AD126" s="1">
        <f>(Table2[[#This Row],[Day High]]/Table2[[#This Row],[Close Price]])-1</f>
        <v>4.5423419310659519E-2</v>
      </c>
      <c r="AE126" s="1">
        <f>(Table2[[#This Row],[Close Price]]/Table2[[#This Row],[Current Week Low]])-1</f>
        <v>2.7077716563122856E-2</v>
      </c>
      <c r="AF126" s="1">
        <f>(Table2[[#This Row],[Current Week High]]/Table2[[#This Row],[Close Price]])-1</f>
        <v>8.2971924218214976E-2</v>
      </c>
      <c r="AG126" s="1">
        <f>(Table2[[#This Row],[Close Price]]/Table2[[#This Row],[Current Month Low]])-1</f>
        <v>2.7077716563122856E-2</v>
      </c>
      <c r="AH126" s="1">
        <f>(Table2[[#This Row],[Current Month High]]/Table2[[#This Row],[Close Price]])-1</f>
        <v>0.15281899109792274</v>
      </c>
      <c r="AI126">
        <v>32.389865327550702</v>
      </c>
      <c r="AJ126">
        <v>94.279379157427897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-0.15</v>
      </c>
      <c r="AM126" t="s">
        <v>3143</v>
      </c>
      <c r="AN126">
        <v>-6.95</v>
      </c>
      <c r="AO126" t="s">
        <v>3143</v>
      </c>
      <c r="AP126">
        <v>0.17715877854421</v>
      </c>
      <c r="AQ126">
        <f>(Table2[[#This Row],[Sharpe Ratio]]-AVERAGE(Table2[Sharpe Ratio]))/_xlfn.STDEV.P(Table2[Sharpe Ratio])</f>
        <v>1.4219675800042717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143</v>
      </c>
      <c r="AT126">
        <f>_xlfn.RANK.AVG(Table2[[#This Row],[6M Return vs Nifty Z-Score]],Table2[6M Return vs Nifty Z-Score])</f>
        <v>350</v>
      </c>
      <c r="AU126">
        <f>_xlfn.RANK.AVG(Table2[[#This Row],[Sharpe Ratio Z-Score]],Table2[Sharpe Ratio Z-Score])</f>
        <v>60</v>
      </c>
      <c r="AV126">
        <f>(Table2[[#This Row],[Rank 1Y]]+Table2[[#This Row],[Rank 6M]]+Table2[[#This Row],[Rank Sharpe]])/3</f>
        <v>184.33333333333334</v>
      </c>
    </row>
    <row r="127" spans="1:48" x14ac:dyDescent="0.3">
      <c r="A127" t="s">
        <v>1299</v>
      </c>
      <c r="B127" t="s">
        <v>1300</v>
      </c>
      <c r="C127" t="s">
        <v>3108</v>
      </c>
      <c r="D127" t="s">
        <v>276</v>
      </c>
      <c r="E127">
        <v>8280.8155168759895</v>
      </c>
      <c r="F127">
        <v>71.260000000000005</v>
      </c>
      <c r="G127">
        <v>41.913060002079099</v>
      </c>
      <c r="H127">
        <f>(Table2[[#This Row],[1Y Return vs Nifty]]-AVERAGE(Table2[1Y Return vs Nifty]))/_xlfn.STDEV.P(Table2[1Y Return vs Nifty])</f>
        <v>0.37345136966616566</v>
      </c>
      <c r="I127">
        <v>9.54108729447362E-2</v>
      </c>
      <c r="J127">
        <f>(Table2[[#This Row],[1M Return vs Nifty]]-AVERAGE(Table2[1M Return vs Nifty]))/_xlfn.STDEV.P(Table2[1M Return vs Nifty])</f>
        <v>9.5297834128492603E-2</v>
      </c>
      <c r="K127">
        <v>3.43108446908357</v>
      </c>
      <c r="L127">
        <f>(Table2[[#This Row],[6M Return vs Nifty]]-AVERAGE(Table2[6M Return vs Nifty]))/_xlfn.STDEV.P(Table2[6M Return vs Nifty])</f>
        <v>6.6363823876511241E-2</v>
      </c>
      <c r="M127">
        <v>-0.68584777302788702</v>
      </c>
      <c r="N127">
        <f>(Table2[[#This Row],[1W Return vs Nifty]]-AVERAGE(Table2[1W Return vs Nifty]))/_xlfn.STDEV.P(Table2[1W Return vs Nifty])</f>
        <v>0.24336479045836829</v>
      </c>
      <c r="O127">
        <v>77.34</v>
      </c>
      <c r="P127">
        <v>77.823449688884807</v>
      </c>
      <c r="Q127">
        <v>67.259298180480798</v>
      </c>
      <c r="R127">
        <v>24.2522669378003</v>
      </c>
      <c r="S127" s="1">
        <f>(Table2[[#This Row],[Close Price]]-Table2[[#This Row],[20D EMA]])/Table2[[#This Row],[20D EMA]]</f>
        <v>-7.8613912593741897E-2</v>
      </c>
      <c r="T127" s="1">
        <f>(Table2[[#This Row],[Close Price]]-Table2[[#This Row],[50D EMA]])/Table2[[#This Row],[50D EMA]]</f>
        <v>-8.4337686328780567E-2</v>
      </c>
      <c r="U127" s="1">
        <f>(Table2[[#This Row],[Close Price]]-Table2[[#This Row],[200D EMA]])/Table2[[#This Row],[200D EMA]]</f>
        <v>5.9481765759492329E-2</v>
      </c>
      <c r="V127">
        <v>0.89821213935885802</v>
      </c>
      <c r="W127">
        <v>70.5</v>
      </c>
      <c r="X127">
        <v>74.95</v>
      </c>
      <c r="Y127">
        <v>70.5</v>
      </c>
      <c r="Z127">
        <v>83</v>
      </c>
      <c r="AA127">
        <v>70.5</v>
      </c>
      <c r="AB127">
        <v>83.6</v>
      </c>
      <c r="AC127" s="1">
        <f>(Table2[[#This Row],[Close Price]]/Table2[[#This Row],[Day Low]])-1</f>
        <v>1.0780141843971691E-2</v>
      </c>
      <c r="AD127" s="1">
        <f>(Table2[[#This Row],[Day High]]/Table2[[#This Row],[Close Price]])-1</f>
        <v>5.1782206006174558E-2</v>
      </c>
      <c r="AE127" s="1">
        <f>(Table2[[#This Row],[Close Price]]/Table2[[#This Row],[Current Week Low]])-1</f>
        <v>1.0780141843971691E-2</v>
      </c>
      <c r="AF127" s="1">
        <f>(Table2[[#This Row],[Current Week High]]/Table2[[#This Row],[Close Price]])-1</f>
        <v>0.16474880718495633</v>
      </c>
      <c r="AG127" s="1">
        <f>(Table2[[#This Row],[Close Price]]/Table2[[#This Row],[Current Month Low]])-1</f>
        <v>1.0780141843971691E-2</v>
      </c>
      <c r="AH127" s="1">
        <f>(Table2[[#This Row],[Current Month High]]/Table2[[#This Row],[Close Price]])-1</f>
        <v>0.17316867808026926</v>
      </c>
      <c r="AI127">
        <v>31.069323603704699</v>
      </c>
      <c r="AJ127">
        <v>79.949494949494905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-0.05</v>
      </c>
      <c r="AM127" t="s">
        <v>3143</v>
      </c>
      <c r="AN127">
        <v>-10.36</v>
      </c>
      <c r="AO127" t="s">
        <v>3143</v>
      </c>
      <c r="AP127">
        <v>0.18446922494162901</v>
      </c>
      <c r="AQ127">
        <f>(Table2[[#This Row],[Sharpe Ratio]]-AVERAGE(Table2[Sharpe Ratio]))/_xlfn.STDEV.P(Table2[Sharpe Ratio])</f>
        <v>1.5082792049345999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197</v>
      </c>
      <c r="AT127">
        <f>_xlfn.RANK.AVG(Table2[[#This Row],[6M Return vs Nifty Z-Score]],Table2[6M Return vs Nifty Z-Score])</f>
        <v>308</v>
      </c>
      <c r="AU127">
        <f>_xlfn.RANK.AVG(Table2[[#This Row],[Sharpe Ratio Z-Score]],Table2[Sharpe Ratio Z-Score])</f>
        <v>50</v>
      </c>
      <c r="AV127">
        <f>(Table2[[#This Row],[Rank 1Y]]+Table2[[#This Row],[Rank 6M]]+Table2[[#This Row],[Rank Sharpe]])/3</f>
        <v>185</v>
      </c>
    </row>
    <row r="128" spans="1:48" x14ac:dyDescent="0.3">
      <c r="A128" t="s">
        <v>927</v>
      </c>
      <c r="B128" t="s">
        <v>928</v>
      </c>
      <c r="C128" t="s">
        <v>3109</v>
      </c>
      <c r="D128" t="s">
        <v>724</v>
      </c>
      <c r="E128">
        <v>15358.9081198</v>
      </c>
      <c r="F128">
        <v>373.3</v>
      </c>
      <c r="G128">
        <v>31.958500747396901</v>
      </c>
      <c r="H128">
        <f>(Table2[[#This Row],[1Y Return vs Nifty]]-AVERAGE(Table2[1Y Return vs Nifty]))/_xlfn.STDEV.P(Table2[1Y Return vs Nifty])</f>
        <v>0.19789417939820475</v>
      </c>
      <c r="I128">
        <v>8.7247163770624905</v>
      </c>
      <c r="J128">
        <f>(Table2[[#This Row],[1M Return vs Nifty]]-AVERAGE(Table2[1M Return vs Nifty]))/_xlfn.STDEV.P(Table2[1M Return vs Nifty])</f>
        <v>1.1023160172445456</v>
      </c>
      <c r="K128">
        <v>4.7484644553813098</v>
      </c>
      <c r="L128">
        <f>(Table2[[#This Row],[6M Return vs Nifty]]-AVERAGE(Table2[6M Return vs Nifty]))/_xlfn.STDEV.P(Table2[6M Return vs Nifty])</f>
        <v>0.11451344925579647</v>
      </c>
      <c r="M128">
        <v>6.0715992338320497</v>
      </c>
      <c r="N128">
        <f>(Table2[[#This Row],[1W Return vs Nifty]]-AVERAGE(Table2[1W Return vs Nifty]))/_xlfn.STDEV.P(Table2[1W Return vs Nifty])</f>
        <v>1.7174948721163437</v>
      </c>
      <c r="O128">
        <v>376.05</v>
      </c>
      <c r="P128">
        <v>382.07436087799903</v>
      </c>
      <c r="Q128">
        <v>353.65695795964803</v>
      </c>
      <c r="R128">
        <v>49.405889838162501</v>
      </c>
      <c r="S128" s="1">
        <f>(Table2[[#This Row],[Close Price]]-Table2[[#This Row],[20D EMA]])/Table2[[#This Row],[20D EMA]]</f>
        <v>-7.3128573328014894E-3</v>
      </c>
      <c r="T128" s="1">
        <f>(Table2[[#This Row],[Close Price]]-Table2[[#This Row],[50D EMA]])/Table2[[#This Row],[50D EMA]]</f>
        <v>-2.2965060669958889E-2</v>
      </c>
      <c r="U128" s="1">
        <f>(Table2[[#This Row],[Close Price]]-Table2[[#This Row],[200D EMA]])/Table2[[#This Row],[200D EMA]]</f>
        <v>5.5542642660499394E-2</v>
      </c>
      <c r="V128">
        <v>0.85796620244119104</v>
      </c>
      <c r="W128">
        <v>368.05</v>
      </c>
      <c r="X128">
        <v>394.2</v>
      </c>
      <c r="Y128">
        <v>340.05</v>
      </c>
      <c r="Z128">
        <v>394.7</v>
      </c>
      <c r="AA128">
        <v>338.7</v>
      </c>
      <c r="AB128">
        <v>394.7</v>
      </c>
      <c r="AC128" s="1">
        <f>(Table2[[#This Row],[Close Price]]/Table2[[#This Row],[Day Low]])-1</f>
        <v>1.4264366254584937E-2</v>
      </c>
      <c r="AD128" s="1">
        <f>(Table2[[#This Row],[Day High]]/Table2[[#This Row],[Close Price]])-1</f>
        <v>5.5987141709081145E-2</v>
      </c>
      <c r="AE128" s="1">
        <f>(Table2[[#This Row],[Close Price]]/Table2[[#This Row],[Current Week Low]])-1</f>
        <v>9.7779738273783279E-2</v>
      </c>
      <c r="AF128" s="1">
        <f>(Table2[[#This Row],[Current Week High]]/Table2[[#This Row],[Close Price]])-1</f>
        <v>5.7326547013126117E-2</v>
      </c>
      <c r="AG128" s="1">
        <f>(Table2[[#This Row],[Close Price]]/Table2[[#This Row],[Current Month Low]])-1</f>
        <v>0.10215529967522885</v>
      </c>
      <c r="AH128" s="1">
        <f>(Table2[[#This Row],[Current Month High]]/Table2[[#This Row],[Close Price]])-1</f>
        <v>5.7326547013126117E-2</v>
      </c>
      <c r="AI128">
        <v>27.0827752477899</v>
      </c>
      <c r="AJ128">
        <v>62.304347826086897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-0.06</v>
      </c>
      <c r="AM128" t="s">
        <v>3143</v>
      </c>
      <c r="AN128">
        <v>4.17</v>
      </c>
      <c r="AO128" t="s">
        <v>3142</v>
      </c>
      <c r="AP128">
        <v>0.201086346027432</v>
      </c>
      <c r="AQ128">
        <f>(Table2[[#This Row],[Sharpe Ratio]]-AVERAGE(Table2[Sharpe Ratio]))/_xlfn.STDEV.P(Table2[Sharpe Ratio])</f>
        <v>1.7044711533614485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235</v>
      </c>
      <c r="AT128">
        <f>_xlfn.RANK.AVG(Table2[[#This Row],[6M Return vs Nifty Z-Score]],Table2[6M Return vs Nifty Z-Score])</f>
        <v>297</v>
      </c>
      <c r="AU128">
        <f>_xlfn.RANK.AVG(Table2[[#This Row],[Sharpe Ratio Z-Score]],Table2[Sharpe Ratio Z-Score])</f>
        <v>26</v>
      </c>
      <c r="AV128">
        <f>(Table2[[#This Row],[Rank 1Y]]+Table2[[#This Row],[Rank 6M]]+Table2[[#This Row],[Rank Sharpe]])/3</f>
        <v>186</v>
      </c>
    </row>
    <row r="129" spans="1:48" x14ac:dyDescent="0.3">
      <c r="A129" t="s">
        <v>1095</v>
      </c>
      <c r="B129" t="s">
        <v>1096</v>
      </c>
      <c r="C129" t="s">
        <v>3106</v>
      </c>
      <c r="D129" t="s">
        <v>309</v>
      </c>
      <c r="E129">
        <v>10994.291139999999</v>
      </c>
      <c r="F129">
        <v>1601</v>
      </c>
      <c r="G129">
        <v>62.409585159703497</v>
      </c>
      <c r="H129">
        <f>(Table2[[#This Row],[1Y Return vs Nifty]]-AVERAGE(Table2[1Y Return vs Nifty]))/_xlfn.STDEV.P(Table2[1Y Return vs Nifty])</f>
        <v>0.73492517025021675</v>
      </c>
      <c r="I129">
        <v>12.071740177223401</v>
      </c>
      <c r="J129">
        <f>(Table2[[#This Row],[1M Return vs Nifty]]-AVERAGE(Table2[1M Return vs Nifty]))/_xlfn.STDEV.P(Table2[1M Return vs Nifty])</f>
        <v>1.4929052511609804</v>
      </c>
      <c r="K129">
        <v>61.719892935139299</v>
      </c>
      <c r="L129">
        <f>(Table2[[#This Row],[6M Return vs Nifty]]-AVERAGE(Table2[6M Return vs Nifty]))/_xlfn.STDEV.P(Table2[6M Return vs Nifty])</f>
        <v>2.1967926452015529</v>
      </c>
      <c r="M129">
        <v>-4.5317868186533303</v>
      </c>
      <c r="N129">
        <f>(Table2[[#This Row],[1W Return vs Nifty]]-AVERAGE(Table2[1W Return vs Nifty]))/_xlfn.STDEV.P(Table2[1W Return vs Nifty])</f>
        <v>-0.59562283809780514</v>
      </c>
      <c r="O129">
        <v>1684.35</v>
      </c>
      <c r="P129">
        <v>1598.9800220340101</v>
      </c>
      <c r="Q129">
        <v>1279.39019545889</v>
      </c>
      <c r="R129">
        <v>34.631806082157503</v>
      </c>
      <c r="S129" s="1">
        <f>(Table2[[#This Row],[Close Price]]-Table2[[#This Row],[20D EMA]])/Table2[[#This Row],[20D EMA]]</f>
        <v>-4.948496452637511E-2</v>
      </c>
      <c r="T129" s="1">
        <f>(Table2[[#This Row],[Close Price]]-Table2[[#This Row],[50D EMA]])/Table2[[#This Row],[50D EMA]]</f>
        <v>1.2632915597159181E-3</v>
      </c>
      <c r="U129" s="1">
        <f>(Table2[[#This Row],[Close Price]]-Table2[[#This Row],[200D EMA]])/Table2[[#This Row],[200D EMA]]</f>
        <v>0.25137741846282896</v>
      </c>
      <c r="V129">
        <v>0.445809984504279</v>
      </c>
      <c r="W129">
        <v>1550.9</v>
      </c>
      <c r="X129">
        <v>1670.95</v>
      </c>
      <c r="Y129">
        <v>1550.9</v>
      </c>
      <c r="Z129">
        <v>1785</v>
      </c>
      <c r="AA129">
        <v>1550.9</v>
      </c>
      <c r="AB129">
        <v>1880.95</v>
      </c>
      <c r="AC129" s="1">
        <f>(Table2[[#This Row],[Close Price]]/Table2[[#This Row],[Day Low]])-1</f>
        <v>3.2303823586304681E-2</v>
      </c>
      <c r="AD129" s="1">
        <f>(Table2[[#This Row],[Day High]]/Table2[[#This Row],[Close Price]])-1</f>
        <v>4.3691442848219797E-2</v>
      </c>
      <c r="AE129" s="1">
        <f>(Table2[[#This Row],[Close Price]]/Table2[[#This Row],[Current Week Low]])-1</f>
        <v>3.2303823586304681E-2</v>
      </c>
      <c r="AF129" s="1">
        <f>(Table2[[#This Row],[Current Week High]]/Table2[[#This Row],[Close Price]])-1</f>
        <v>0.11492816989381627</v>
      </c>
      <c r="AG129" s="1">
        <f>(Table2[[#This Row],[Close Price]]/Table2[[#This Row],[Current Month Low]])-1</f>
        <v>3.2303823586304681E-2</v>
      </c>
      <c r="AH129" s="1">
        <f>(Table2[[#This Row],[Current Month High]]/Table2[[#This Row],[Close Price]])-1</f>
        <v>0.17485946283572762</v>
      </c>
      <c r="AI129">
        <v>17.485946283572702</v>
      </c>
      <c r="AJ129">
        <v>95.243902439024296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7.0000000000000007E-2</v>
      </c>
      <c r="AM129" t="s">
        <v>3142</v>
      </c>
      <c r="AN129">
        <v>-10.96</v>
      </c>
      <c r="AO129" t="s">
        <v>3143</v>
      </c>
      <c r="AP129">
        <v>3.6456518769603E-2</v>
      </c>
      <c r="AQ129">
        <f>(Table2[[#This Row],[Sharpe Ratio]]-AVERAGE(Table2[Sharpe Ratio]))/_xlfn.STDEV.P(Table2[Sharpe Ratio])</f>
        <v>-0.23924980841718591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3.5897504200977597</v>
      </c>
      <c r="AS129">
        <f>_xlfn.RANK.AVG(Table2[[#This Row],[1Y Return vs Nifty Z-Score]],Table2[1Y Return vs Nifty Z-Score])</f>
        <v>129</v>
      </c>
      <c r="AT129">
        <f>_xlfn.RANK.AVG(Table2[[#This Row],[6M Return vs Nifty Z-Score]],Table2[6M Return vs Nifty Z-Score])</f>
        <v>24</v>
      </c>
      <c r="AU129">
        <f>_xlfn.RANK.AVG(Table2[[#This Row],[Sharpe Ratio Z-Score]],Table2[Sharpe Ratio Z-Score])</f>
        <v>406</v>
      </c>
      <c r="AV129">
        <f>(Table2[[#This Row],[Rank 1Y]]+Table2[[#This Row],[Rank 6M]]+Table2[[#This Row],[Rank Sharpe]])/3</f>
        <v>186.33333333333334</v>
      </c>
    </row>
    <row r="130" spans="1:48" x14ac:dyDescent="0.3">
      <c r="A130" t="s">
        <v>134</v>
      </c>
      <c r="B130" t="s">
        <v>135</v>
      </c>
      <c r="C130" t="s">
        <v>3099</v>
      </c>
      <c r="D130" t="s">
        <v>136</v>
      </c>
      <c r="E130">
        <v>198562.0967536</v>
      </c>
      <c r="F130">
        <v>611.20000000000005</v>
      </c>
      <c r="G130">
        <v>46.3571813496361</v>
      </c>
      <c r="H130">
        <f>(Table2[[#This Row],[1Y Return vs Nifty]]-AVERAGE(Table2[1Y Return vs Nifty]))/_xlfn.STDEV.P(Table2[1Y Return vs Nifty])</f>
        <v>0.45182726125774963</v>
      </c>
      <c r="I130">
        <v>0.96704684840715605</v>
      </c>
      <c r="J130">
        <f>(Table2[[#This Row],[1M Return vs Nifty]]-AVERAGE(Table2[1M Return vs Nifty]))/_xlfn.STDEV.P(Table2[1M Return vs Nifty])</f>
        <v>0.19701555358226627</v>
      </c>
      <c r="K130">
        <v>-1.1676327182353099</v>
      </c>
      <c r="L130">
        <f>(Table2[[#This Row],[6M Return vs Nifty]]-AVERAGE(Table2[6M Return vs Nifty]))/_xlfn.STDEV.P(Table2[6M Return vs Nifty])</f>
        <v>-0.10171714903773796</v>
      </c>
      <c r="M130">
        <v>7.28274351668645</v>
      </c>
      <c r="N130">
        <f>(Table2[[#This Row],[1W Return vs Nifty]]-AVERAGE(Table2[1W Return vs Nifty]))/_xlfn.STDEV.P(Table2[1W Return vs Nifty])</f>
        <v>1.9817047458706303</v>
      </c>
      <c r="O130">
        <v>603.27</v>
      </c>
      <c r="P130">
        <v>609.05685458475102</v>
      </c>
      <c r="Q130">
        <v>570.65719212804299</v>
      </c>
      <c r="R130">
        <v>55.069264164598998</v>
      </c>
      <c r="S130" s="1">
        <f>(Table2[[#This Row],[Close Price]]-Table2[[#This Row],[20D EMA]])/Table2[[#This Row],[20D EMA]]</f>
        <v>1.3145026273476327E-2</v>
      </c>
      <c r="T130" s="1">
        <f>(Table2[[#This Row],[Close Price]]-Table2[[#This Row],[50D EMA]])/Table2[[#This Row],[50D EMA]]</f>
        <v>3.5187936875124715E-3</v>
      </c>
      <c r="U130" s="1">
        <f>(Table2[[#This Row],[Close Price]]-Table2[[#This Row],[200D EMA]])/Table2[[#This Row],[200D EMA]]</f>
        <v>7.1045819506398392E-2</v>
      </c>
      <c r="V130">
        <v>0.89686042062559401</v>
      </c>
      <c r="W130">
        <v>593.4</v>
      </c>
      <c r="X130">
        <v>616.9</v>
      </c>
      <c r="Y130">
        <v>566.70000000000005</v>
      </c>
      <c r="Z130">
        <v>631.20000000000005</v>
      </c>
      <c r="AA130">
        <v>536.85</v>
      </c>
      <c r="AB130">
        <v>631.20000000000005</v>
      </c>
      <c r="AC130" s="1">
        <f>(Table2[[#This Row],[Close Price]]/Table2[[#This Row],[Day Low]])-1</f>
        <v>2.9996629592180746E-2</v>
      </c>
      <c r="AD130" s="1">
        <f>(Table2[[#This Row],[Day High]]/Table2[[#This Row],[Close Price]])-1</f>
        <v>9.3259162303662713E-3</v>
      </c>
      <c r="AE130" s="1">
        <f>(Table2[[#This Row],[Close Price]]/Table2[[#This Row],[Current Week Low]])-1</f>
        <v>7.8524792659255382E-2</v>
      </c>
      <c r="AF130" s="1">
        <f>(Table2[[#This Row],[Current Week High]]/Table2[[#This Row],[Close Price]])-1</f>
        <v>3.2722513089005201E-2</v>
      </c>
      <c r="AG130" s="1">
        <f>(Table2[[#This Row],[Close Price]]/Table2[[#This Row],[Current Month Low]])-1</f>
        <v>0.13849306137654849</v>
      </c>
      <c r="AH130" s="1">
        <f>(Table2[[#This Row],[Current Month High]]/Table2[[#This Row],[Close Price]])-1</f>
        <v>3.2722513089005201E-2</v>
      </c>
      <c r="AI130">
        <v>11.4397905759162</v>
      </c>
      <c r="AJ130">
        <v>84.507637505282801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0.06</v>
      </c>
      <c r="AM130" t="s">
        <v>3142</v>
      </c>
      <c r="AN130">
        <v>3.17</v>
      </c>
      <c r="AO130" t="s">
        <v>3142</v>
      </c>
      <c r="AP130">
        <v>0.21878968520869699</v>
      </c>
      <c r="AQ130">
        <f>(Table2[[#This Row],[Sharpe Ratio]]-AVERAGE(Table2[Sharpe Ratio]))/_xlfn.STDEV.P(Table2[Sharpe Ratio])</f>
        <v>1.9134876604747753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176</v>
      </c>
      <c r="AT130">
        <f>_xlfn.RANK.AVG(Table2[[#This Row],[6M Return vs Nifty Z-Score]],Table2[6M Return vs Nifty Z-Score])</f>
        <v>365</v>
      </c>
      <c r="AU130">
        <f>_xlfn.RANK.AVG(Table2[[#This Row],[Sharpe Ratio Z-Score]],Table2[Sharpe Ratio Z-Score])</f>
        <v>19</v>
      </c>
      <c r="AV130">
        <f>(Table2[[#This Row],[Rank 1Y]]+Table2[[#This Row],[Rank 6M]]+Table2[[#This Row],[Rank Sharpe]])/3</f>
        <v>186.66666666666666</v>
      </c>
    </row>
    <row r="131" spans="1:48" x14ac:dyDescent="0.3">
      <c r="A131" t="s">
        <v>783</v>
      </c>
      <c r="B131" t="s">
        <v>784</v>
      </c>
      <c r="C131" t="s">
        <v>3108</v>
      </c>
      <c r="D131" t="s">
        <v>785</v>
      </c>
      <c r="E131">
        <v>19452.623095424999</v>
      </c>
      <c r="F131">
        <v>458.25</v>
      </c>
      <c r="G131">
        <v>36.740044703829497</v>
      </c>
      <c r="H131">
        <f>(Table2[[#This Row],[1Y Return vs Nifty]]-AVERAGE(Table2[1Y Return vs Nifty]))/_xlfn.STDEV.P(Table2[1Y Return vs Nifty])</f>
        <v>0.28222080809743338</v>
      </c>
      <c r="I131">
        <v>-2.5917336669518498</v>
      </c>
      <c r="J131">
        <f>(Table2[[#This Row],[1M Return vs Nifty]]-AVERAGE(Table2[1M Return vs Nifty]))/_xlfn.STDEV.P(Table2[1M Return vs Nifty])</f>
        <v>-0.21828515479751362</v>
      </c>
      <c r="K131">
        <v>2.0889227325671298</v>
      </c>
      <c r="L131">
        <f>(Table2[[#This Row],[6M Return vs Nifty]]-AVERAGE(Table2[6M Return vs Nifty]))/_xlfn.STDEV.P(Table2[6M Return vs Nifty])</f>
        <v>1.7308437060370704E-2</v>
      </c>
      <c r="M131">
        <v>-5.8249554259320604</v>
      </c>
      <c r="N131">
        <f>(Table2[[#This Row],[1W Return vs Nifty]]-AVERAGE(Table2[1W Return vs Nifty]))/_xlfn.STDEV.P(Table2[1W Return vs Nifty])</f>
        <v>-0.87772623346444478</v>
      </c>
      <c r="O131">
        <v>500.92</v>
      </c>
      <c r="P131">
        <v>525.02705585555304</v>
      </c>
      <c r="Q131">
        <v>489.11803925389103</v>
      </c>
      <c r="R131">
        <v>28.961411632907399</v>
      </c>
      <c r="S131" s="1">
        <f>(Table2[[#This Row],[Close Price]]-Table2[[#This Row],[20D EMA]])/Table2[[#This Row],[20D EMA]]</f>
        <v>-8.5183262796454551E-2</v>
      </c>
      <c r="T131" s="1">
        <f>(Table2[[#This Row],[Close Price]]-Table2[[#This Row],[50D EMA]])/Table2[[#This Row],[50D EMA]]</f>
        <v>-0.12718783748532178</v>
      </c>
      <c r="U131" s="1">
        <f>(Table2[[#This Row],[Close Price]]-Table2[[#This Row],[200D EMA]])/Table2[[#This Row],[200D EMA]]</f>
        <v>-6.3109590684853209E-2</v>
      </c>
      <c r="V131">
        <v>1.0250347950829199</v>
      </c>
      <c r="W131">
        <v>452.1</v>
      </c>
      <c r="X131">
        <v>477.75</v>
      </c>
      <c r="Y131">
        <v>452.1</v>
      </c>
      <c r="Z131">
        <v>525.65</v>
      </c>
      <c r="AA131">
        <v>452.1</v>
      </c>
      <c r="AB131">
        <v>537.29999999999995</v>
      </c>
      <c r="AC131" s="1">
        <f>(Table2[[#This Row],[Close Price]]/Table2[[#This Row],[Day Low]])-1</f>
        <v>1.360318513603187E-2</v>
      </c>
      <c r="AD131" s="1">
        <f>(Table2[[#This Row],[Day High]]/Table2[[#This Row],[Close Price]])-1</f>
        <v>4.2553191489361764E-2</v>
      </c>
      <c r="AE131" s="1">
        <f>(Table2[[#This Row],[Close Price]]/Table2[[#This Row],[Current Week Low]])-1</f>
        <v>1.360318513603187E-2</v>
      </c>
      <c r="AF131" s="1">
        <f>(Table2[[#This Row],[Current Week High]]/Table2[[#This Row],[Close Price]])-1</f>
        <v>0.14708128750681948</v>
      </c>
      <c r="AG131" s="1">
        <f>(Table2[[#This Row],[Close Price]]/Table2[[#This Row],[Current Month Low]])-1</f>
        <v>1.360318513603187E-2</v>
      </c>
      <c r="AH131" s="1">
        <f>(Table2[[#This Row],[Current Month High]]/Table2[[#This Row],[Close Price]])-1</f>
        <v>0.17250409165302782</v>
      </c>
      <c r="AI131">
        <v>63.251500272776802</v>
      </c>
      <c r="AJ131">
        <v>71.757871064467693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-0.15</v>
      </c>
      <c r="AM131" t="s">
        <v>3143</v>
      </c>
      <c r="AN131">
        <v>-8.39</v>
      </c>
      <c r="AO131" t="s">
        <v>3143</v>
      </c>
      <c r="AP131">
        <v>0.23707008903146201</v>
      </c>
      <c r="AQ131">
        <f>(Table2[[#This Row],[Sharpe Ratio]]-AVERAGE(Table2[Sharpe Ratio]))/_xlfn.STDEV.P(Table2[Sharpe Ratio])</f>
        <v>2.1293173475486706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223</v>
      </c>
      <c r="AT131">
        <f>_xlfn.RANK.AVG(Table2[[#This Row],[6M Return vs Nifty Z-Score]],Table2[6M Return vs Nifty Z-Score])</f>
        <v>327</v>
      </c>
      <c r="AU131">
        <f>_xlfn.RANK.AVG(Table2[[#This Row],[Sharpe Ratio Z-Score]],Table2[Sharpe Ratio Z-Score])</f>
        <v>12</v>
      </c>
      <c r="AV131">
        <f>(Table2[[#This Row],[Rank 1Y]]+Table2[[#This Row],[Rank 6M]]+Table2[[#This Row],[Rank Sharpe]])/3</f>
        <v>187.33333333333334</v>
      </c>
    </row>
    <row r="132" spans="1:48" x14ac:dyDescent="0.3">
      <c r="A132" t="s">
        <v>209</v>
      </c>
      <c r="B132" t="s">
        <v>210</v>
      </c>
      <c r="C132" t="s">
        <v>3097</v>
      </c>
      <c r="D132" t="s">
        <v>54</v>
      </c>
      <c r="E132">
        <v>116286.43513707</v>
      </c>
      <c r="F132">
        <v>3092.65</v>
      </c>
      <c r="G132">
        <v>43.831644914286898</v>
      </c>
      <c r="H132">
        <f>(Table2[[#This Row],[1Y Return vs Nifty]]-AVERAGE(Table2[1Y Return vs Nifty]))/_xlfn.STDEV.P(Table2[1Y Return vs Nifty])</f>
        <v>0.40728726012201655</v>
      </c>
      <c r="I132">
        <v>-0.82276786382261402</v>
      </c>
      <c r="J132">
        <f>(Table2[[#This Row],[1M Return vs Nifty]]-AVERAGE(Table2[1M Return vs Nifty]))/_xlfn.STDEV.P(Table2[1M Return vs Nifty])</f>
        <v>-1.1851308155789234E-2</v>
      </c>
      <c r="K132">
        <v>16.975354538150999</v>
      </c>
      <c r="L132">
        <f>(Table2[[#This Row],[6M Return vs Nifty]]-AVERAGE(Table2[6M Return vs Nifty]))/_xlfn.STDEV.P(Table2[6M Return vs Nifty])</f>
        <v>0.5614005912819563</v>
      </c>
      <c r="M132">
        <v>4.5590094333271098</v>
      </c>
      <c r="N132">
        <f>(Table2[[#This Row],[1W Return vs Nifty]]-AVERAGE(Table2[1W Return vs Nifty]))/_xlfn.STDEV.P(Table2[1W Return vs Nifty])</f>
        <v>1.3875249701889154</v>
      </c>
      <c r="O132">
        <v>3314.45</v>
      </c>
      <c r="P132">
        <v>3267.9497764234902</v>
      </c>
      <c r="Q132">
        <v>2782.5553612663198</v>
      </c>
      <c r="R132">
        <v>26.8081506827228</v>
      </c>
      <c r="S132" s="1">
        <f>(Table2[[#This Row],[Close Price]]-Table2[[#This Row],[20D EMA]])/Table2[[#This Row],[20D EMA]]</f>
        <v>-6.6919096682707457E-2</v>
      </c>
      <c r="T132" s="1">
        <f>(Table2[[#This Row],[Close Price]]-Table2[[#This Row],[50D EMA]])/Table2[[#This Row],[50D EMA]]</f>
        <v>-5.3642126843008502E-2</v>
      </c>
      <c r="U132" s="1">
        <f>(Table2[[#This Row],[Close Price]]-Table2[[#This Row],[200D EMA]])/Table2[[#This Row],[200D EMA]]</f>
        <v>0.11144239681634173</v>
      </c>
      <c r="V132">
        <v>1.1450604312438499</v>
      </c>
      <c r="W132">
        <v>3028</v>
      </c>
      <c r="X132">
        <v>3254.3</v>
      </c>
      <c r="Y132">
        <v>3028</v>
      </c>
      <c r="Z132">
        <v>3391</v>
      </c>
      <c r="AA132">
        <v>3028</v>
      </c>
      <c r="AB132">
        <v>3627.8</v>
      </c>
      <c r="AC132" s="1">
        <f>(Table2[[#This Row],[Close Price]]/Table2[[#This Row],[Day Low]])-1</f>
        <v>2.1350726552179733E-2</v>
      </c>
      <c r="AD132" s="1">
        <f>(Table2[[#This Row],[Day High]]/Table2[[#This Row],[Close Price]])-1</f>
        <v>5.2269089615701869E-2</v>
      </c>
      <c r="AE132" s="1">
        <f>(Table2[[#This Row],[Close Price]]/Table2[[#This Row],[Current Week Low]])-1</f>
        <v>2.1350726552179733E-2</v>
      </c>
      <c r="AF132" s="1">
        <f>(Table2[[#This Row],[Current Week High]]/Table2[[#This Row],[Close Price]])-1</f>
        <v>9.647066431700968E-2</v>
      </c>
      <c r="AG132" s="1">
        <f>(Table2[[#This Row],[Close Price]]/Table2[[#This Row],[Current Month Low]])-1</f>
        <v>2.1350726552179733E-2</v>
      </c>
      <c r="AH132" s="1">
        <f>(Table2[[#This Row],[Current Month High]]/Table2[[#This Row],[Close Price]])-1</f>
        <v>0.17303930286324021</v>
      </c>
      <c r="AI132">
        <v>18.094514413205498</v>
      </c>
      <c r="AJ132">
        <v>75.633926796717503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0.02</v>
      </c>
      <c r="AM132" t="s">
        <v>3142</v>
      </c>
      <c r="AN132">
        <v>-8.7200000000000006</v>
      </c>
      <c r="AO132" t="s">
        <v>3143</v>
      </c>
      <c r="AP132">
        <v>9.9536215288968E-2</v>
      </c>
      <c r="AQ132">
        <f>(Table2[[#This Row],[Sharpe Ratio]]-AVERAGE(Table2[Sharpe Ratio]))/_xlfn.STDEV.P(Table2[Sharpe Ratio])</f>
        <v>0.505507872676073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2.8498693861131721</v>
      </c>
      <c r="AS132">
        <f>_xlfn.RANK.AVG(Table2[[#This Row],[1Y Return vs Nifty Z-Score]],Table2[1Y Return vs Nifty Z-Score])</f>
        <v>191</v>
      </c>
      <c r="AT132">
        <f>_xlfn.RANK.AVG(Table2[[#This Row],[6M Return vs Nifty Z-Score]],Table2[6M Return vs Nifty Z-Score])</f>
        <v>162</v>
      </c>
      <c r="AU132">
        <f>_xlfn.RANK.AVG(Table2[[#This Row],[Sharpe Ratio Z-Score]],Table2[Sharpe Ratio Z-Score])</f>
        <v>211</v>
      </c>
      <c r="AV132">
        <f>(Table2[[#This Row],[Rank 1Y]]+Table2[[#This Row],[Rank 6M]]+Table2[[#This Row],[Rank Sharpe]])/3</f>
        <v>188</v>
      </c>
    </row>
    <row r="133" spans="1:48" x14ac:dyDescent="0.3">
      <c r="A133" t="s">
        <v>1097</v>
      </c>
      <c r="B133" t="s">
        <v>1098</v>
      </c>
      <c r="C133" t="s">
        <v>3104</v>
      </c>
      <c r="D133" t="s">
        <v>74</v>
      </c>
      <c r="E133">
        <v>10993.603205474999</v>
      </c>
      <c r="F133">
        <v>354.75</v>
      </c>
      <c r="G133">
        <v>44.922411853587903</v>
      </c>
      <c r="H133">
        <f>(Table2[[#This Row],[1Y Return vs Nifty]]-AVERAGE(Table2[1Y Return vs Nifty]))/_xlfn.STDEV.P(Table2[1Y Return vs Nifty])</f>
        <v>0.42652387062396296</v>
      </c>
      <c r="I133">
        <v>5.4475502815599199</v>
      </c>
      <c r="J133">
        <f>(Table2[[#This Row],[1M Return vs Nifty]]-AVERAGE(Table2[1M Return vs Nifty]))/_xlfn.STDEV.P(Table2[1M Return vs Nifty])</f>
        <v>0.71987900123117743</v>
      </c>
      <c r="K133">
        <v>49.418152038584999</v>
      </c>
      <c r="L133">
        <f>(Table2[[#This Row],[6M Return vs Nifty]]-AVERAGE(Table2[6M Return vs Nifty]))/_xlfn.STDEV.P(Table2[6M Return vs Nifty])</f>
        <v>1.7471697407677738</v>
      </c>
      <c r="M133">
        <v>2.0716949428882101</v>
      </c>
      <c r="N133">
        <f>(Table2[[#This Row],[1W Return vs Nifty]]-AVERAGE(Table2[1W Return vs Nifty]))/_xlfn.STDEV.P(Table2[1W Return vs Nifty])</f>
        <v>0.84491988439578614</v>
      </c>
      <c r="O133">
        <v>361.39</v>
      </c>
      <c r="P133">
        <v>356.26996613136703</v>
      </c>
      <c r="Q133">
        <v>299.03122786287298</v>
      </c>
      <c r="R133">
        <v>16.934976159898302</v>
      </c>
      <c r="S133" s="1">
        <f>(Table2[[#This Row],[Close Price]]-Table2[[#This Row],[20D EMA]])/Table2[[#This Row],[20D EMA]]</f>
        <v>-1.8373502310523222E-2</v>
      </c>
      <c r="T133" s="1">
        <f>(Table2[[#This Row],[Close Price]]-Table2[[#This Row],[50D EMA]])/Table2[[#This Row],[50D EMA]]</f>
        <v>-4.266332489016411E-3</v>
      </c>
      <c r="U133" s="1">
        <f>(Table2[[#This Row],[Close Price]]-Table2[[#This Row],[200D EMA]])/Table2[[#This Row],[200D EMA]]</f>
        <v>0.18633094789243224</v>
      </c>
      <c r="V133">
        <v>0.31302027496722701</v>
      </c>
      <c r="W133">
        <v>348.5</v>
      </c>
      <c r="X133">
        <v>359.5</v>
      </c>
      <c r="Y133">
        <v>348.5</v>
      </c>
      <c r="Z133">
        <v>363.95</v>
      </c>
      <c r="AA133">
        <v>348.5</v>
      </c>
      <c r="AB133">
        <v>367.9</v>
      </c>
      <c r="AC133" s="1">
        <f>(Table2[[#This Row],[Close Price]]/Table2[[#This Row],[Day Low]])-1</f>
        <v>1.7934002869440357E-2</v>
      </c>
      <c r="AD133" s="1">
        <f>(Table2[[#This Row],[Day High]]/Table2[[#This Row],[Close Price]])-1</f>
        <v>1.3389711064129672E-2</v>
      </c>
      <c r="AE133" s="1">
        <f>(Table2[[#This Row],[Close Price]]/Table2[[#This Row],[Current Week Low]])-1</f>
        <v>1.7934002869440357E-2</v>
      </c>
      <c r="AF133" s="1">
        <f>(Table2[[#This Row],[Current Week High]]/Table2[[#This Row],[Close Price]])-1</f>
        <v>2.5933756166314215E-2</v>
      </c>
      <c r="AG133" s="1">
        <f>(Table2[[#This Row],[Close Price]]/Table2[[#This Row],[Current Month Low]])-1</f>
        <v>1.7934002869440357E-2</v>
      </c>
      <c r="AH133" s="1">
        <f>(Table2[[#This Row],[Current Month High]]/Table2[[#This Row],[Close Price]])-1</f>
        <v>3.7068357998590429E-2</v>
      </c>
      <c r="AI133">
        <v>8.5271317829457303</v>
      </c>
      <c r="AJ133">
        <v>105.59258186033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0.02</v>
      </c>
      <c r="AM133" t="s">
        <v>3142</v>
      </c>
      <c r="AN133">
        <v>-2.0299999999999998</v>
      </c>
      <c r="AO133" t="s">
        <v>3143</v>
      </c>
      <c r="AP133">
        <v>5.8714515304194997E-2</v>
      </c>
      <c r="AQ133">
        <f>(Table2[[#This Row],[Sharpe Ratio]]-AVERAGE(Table2[Sharpe Ratio]))/_xlfn.STDEV.P(Table2[Sharpe Ratio])</f>
        <v>2.3541783799741943E-2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3.7620342808184422</v>
      </c>
      <c r="AS133">
        <f>_xlfn.RANK.AVG(Table2[[#This Row],[1Y Return vs Nifty Z-Score]],Table2[1Y Return vs Nifty Z-Score])</f>
        <v>187</v>
      </c>
      <c r="AT133">
        <f>_xlfn.RANK.AVG(Table2[[#This Row],[6M Return vs Nifty Z-Score]],Table2[6M Return vs Nifty Z-Score])</f>
        <v>41</v>
      </c>
      <c r="AU133">
        <f>_xlfn.RANK.AVG(Table2[[#This Row],[Sharpe Ratio Z-Score]],Table2[Sharpe Ratio Z-Score])</f>
        <v>337</v>
      </c>
      <c r="AV133">
        <f>(Table2[[#This Row],[Rank 1Y]]+Table2[[#This Row],[Rank 6M]]+Table2[[#This Row],[Rank Sharpe]])/3</f>
        <v>188.33333333333334</v>
      </c>
    </row>
    <row r="134" spans="1:48" x14ac:dyDescent="0.3">
      <c r="A134" t="s">
        <v>1494</v>
      </c>
      <c r="B134" t="s">
        <v>1495</v>
      </c>
      <c r="C134" t="s">
        <v>3111</v>
      </c>
      <c r="D134" t="s">
        <v>163</v>
      </c>
      <c r="E134">
        <v>6525.3605850000004</v>
      </c>
      <c r="F134">
        <v>942.6</v>
      </c>
      <c r="G134">
        <v>83.245266555269296</v>
      </c>
      <c r="H134">
        <f>(Table2[[#This Row],[1Y Return vs Nifty]]-AVERAGE(Table2[1Y Return vs Nifty]))/_xlfn.STDEV.P(Table2[1Y Return vs Nifty])</f>
        <v>1.1023802819773845</v>
      </c>
      <c r="I134">
        <v>0.164146382129676</v>
      </c>
      <c r="J134">
        <f>(Table2[[#This Row],[1M Return vs Nifty]]-AVERAGE(Table2[1M Return vs Nifty]))/_xlfn.STDEV.P(Table2[1M Return vs Nifty])</f>
        <v>0.10331909465078438</v>
      </c>
      <c r="K134">
        <v>22.280556822372802</v>
      </c>
      <c r="L134">
        <f>(Table2[[#This Row],[6M Return vs Nifty]]-AVERAGE(Table2[6M Return vs Nifty]))/_xlfn.STDEV.P(Table2[6M Return vs Nifty])</f>
        <v>0.75530326568380923</v>
      </c>
      <c r="M134">
        <v>-5.4292465211387499</v>
      </c>
      <c r="N134">
        <f>(Table2[[#This Row],[1W Return vs Nifty]]-AVERAGE(Table2[1W Return vs Nifty]))/_xlfn.STDEV.P(Table2[1W Return vs Nifty])</f>
        <v>-0.79140274479430395</v>
      </c>
      <c r="O134">
        <v>1025.78</v>
      </c>
      <c r="P134">
        <v>1013.50397931981</v>
      </c>
      <c r="Q134">
        <v>836.65816494327805</v>
      </c>
      <c r="R134">
        <v>33.249330372649801</v>
      </c>
      <c r="S134" s="1">
        <f>(Table2[[#This Row],[Close Price]]-Table2[[#This Row],[20D EMA]])/Table2[[#This Row],[20D EMA]]</f>
        <v>-8.1089512371073674E-2</v>
      </c>
      <c r="T134" s="1">
        <f>(Table2[[#This Row],[Close Price]]-Table2[[#This Row],[50D EMA]])/Table2[[#This Row],[50D EMA]]</f>
        <v>-6.9959251040529288E-2</v>
      </c>
      <c r="U134" s="1">
        <f>(Table2[[#This Row],[Close Price]]-Table2[[#This Row],[200D EMA]])/Table2[[#This Row],[200D EMA]]</f>
        <v>0.12662499392915672</v>
      </c>
      <c r="V134">
        <v>2.31610531024217</v>
      </c>
      <c r="W134">
        <v>930.1</v>
      </c>
      <c r="X134">
        <v>992.95</v>
      </c>
      <c r="Y134">
        <v>930.1</v>
      </c>
      <c r="Z134">
        <v>1048.45</v>
      </c>
      <c r="AA134">
        <v>930.1</v>
      </c>
      <c r="AB134">
        <v>1234.45</v>
      </c>
      <c r="AC134" s="1">
        <f>(Table2[[#This Row],[Close Price]]/Table2[[#This Row],[Day Low]])-1</f>
        <v>1.3439415116654141E-2</v>
      </c>
      <c r="AD134" s="1">
        <f>(Table2[[#This Row],[Day High]]/Table2[[#This Row],[Close Price]])-1</f>
        <v>5.3416083174198992E-2</v>
      </c>
      <c r="AE134" s="1">
        <f>(Table2[[#This Row],[Close Price]]/Table2[[#This Row],[Current Week Low]])-1</f>
        <v>1.3439415116654141E-2</v>
      </c>
      <c r="AF134" s="1">
        <f>(Table2[[#This Row],[Current Week High]]/Table2[[#This Row],[Close Price]])-1</f>
        <v>0.11229577763632514</v>
      </c>
      <c r="AG134" s="1">
        <f>(Table2[[#This Row],[Close Price]]/Table2[[#This Row],[Current Month Low]])-1</f>
        <v>1.3439415116654141E-2</v>
      </c>
      <c r="AH134" s="1">
        <f>(Table2[[#This Row],[Current Month High]]/Table2[[#This Row],[Close Price]])-1</f>
        <v>0.30962232123912581</v>
      </c>
      <c r="AI134">
        <v>30.9622321239125</v>
      </c>
      <c r="AJ134">
        <v>115.648592999313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7.0000000000000007E-2</v>
      </c>
      <c r="AM134" t="s">
        <v>3142</v>
      </c>
      <c r="AN134">
        <v>-9.31</v>
      </c>
      <c r="AO134" t="s">
        <v>3143</v>
      </c>
      <c r="AP134">
        <v>5.1611980436723999E-2</v>
      </c>
      <c r="AQ134">
        <f>(Table2[[#This Row],[Sharpe Ratio]]-AVERAGE(Table2[Sharpe Ratio]))/_xlfn.STDEV.P(Table2[Sharpe Ratio])</f>
        <v>-6.0315109775480463E-2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1.1092847877421939</v>
      </c>
      <c r="AS134">
        <f>_xlfn.RANK.AVG(Table2[[#This Row],[1Y Return vs Nifty Z-Score]],Table2[1Y Return vs Nifty Z-Score])</f>
        <v>91</v>
      </c>
      <c r="AT134">
        <f>_xlfn.RANK.AVG(Table2[[#This Row],[6M Return vs Nifty Z-Score]],Table2[6M Return vs Nifty Z-Score])</f>
        <v>127</v>
      </c>
      <c r="AU134">
        <f>_xlfn.RANK.AVG(Table2[[#This Row],[Sharpe Ratio Z-Score]],Table2[Sharpe Ratio Z-Score])</f>
        <v>353</v>
      </c>
      <c r="AV134">
        <f>(Table2[[#This Row],[Rank 1Y]]+Table2[[#This Row],[Rank 6M]]+Table2[[#This Row],[Rank Sharpe]])/3</f>
        <v>190.33333333333334</v>
      </c>
    </row>
    <row r="135" spans="1:48" x14ac:dyDescent="0.3">
      <c r="A135" t="s">
        <v>524</v>
      </c>
      <c r="B135" t="s">
        <v>525</v>
      </c>
      <c r="C135" t="s">
        <v>3108</v>
      </c>
      <c r="D135" t="s">
        <v>100</v>
      </c>
      <c r="E135">
        <v>37889.732812499999</v>
      </c>
      <c r="F135">
        <v>1033.6500000000001</v>
      </c>
      <c r="G135">
        <v>94.836544382699103</v>
      </c>
      <c r="H135">
        <f>(Table2[[#This Row],[1Y Return vs Nifty]]-AVERAGE(Table2[1Y Return vs Nifty]))/_xlfn.STDEV.P(Table2[1Y Return vs Nifty])</f>
        <v>1.3068024080541112</v>
      </c>
      <c r="I135">
        <v>-0.71940083425303503</v>
      </c>
      <c r="J135">
        <f>(Table2[[#This Row],[1M Return vs Nifty]]-AVERAGE(Table2[1M Return vs Nifty]))/_xlfn.STDEV.P(Table2[1M Return vs Nifty])</f>
        <v>2.1136343019061726E-4</v>
      </c>
      <c r="K135">
        <v>-6.7886709963682197</v>
      </c>
      <c r="L135">
        <f>(Table2[[#This Row],[6M Return vs Nifty]]-AVERAGE(Table2[6M Return vs Nifty]))/_xlfn.STDEV.P(Table2[6M Return vs Nifty])</f>
        <v>-0.30716348202427279</v>
      </c>
      <c r="M135">
        <v>-5.7142578361136804</v>
      </c>
      <c r="N135">
        <f>(Table2[[#This Row],[1W Return vs Nifty]]-AVERAGE(Table2[1W Return vs Nifty]))/_xlfn.STDEV.P(Table2[1W Return vs Nifty])</f>
        <v>-0.85357766863624085</v>
      </c>
      <c r="O135">
        <v>1130.82</v>
      </c>
      <c r="P135">
        <v>1201.77221730509</v>
      </c>
      <c r="Q135">
        <v>1137.4886282597099</v>
      </c>
      <c r="R135">
        <v>23.8203670437318</v>
      </c>
      <c r="S135" s="1">
        <f>(Table2[[#This Row],[Close Price]]-Table2[[#This Row],[20D EMA]])/Table2[[#This Row],[20D EMA]]</f>
        <v>-8.5928795033692232E-2</v>
      </c>
      <c r="T135" s="1">
        <f>(Table2[[#This Row],[Close Price]]-Table2[[#This Row],[50D EMA]])/Table2[[#This Row],[50D EMA]]</f>
        <v>-0.13989524377763946</v>
      </c>
      <c r="U135" s="1">
        <f>(Table2[[#This Row],[Close Price]]-Table2[[#This Row],[200D EMA]])/Table2[[#This Row],[200D EMA]]</f>
        <v>-9.1287618776969018E-2</v>
      </c>
      <c r="V135">
        <v>0.62999633589126702</v>
      </c>
      <c r="W135">
        <v>1000</v>
      </c>
      <c r="X135">
        <v>1056.8</v>
      </c>
      <c r="Y135">
        <v>1000</v>
      </c>
      <c r="Z135">
        <v>1146</v>
      </c>
      <c r="AA135">
        <v>1000</v>
      </c>
      <c r="AB135">
        <v>1230</v>
      </c>
      <c r="AC135" s="1">
        <f>(Table2[[#This Row],[Close Price]]/Table2[[#This Row],[Day Low]])-1</f>
        <v>3.365000000000018E-2</v>
      </c>
      <c r="AD135" s="1">
        <f>(Table2[[#This Row],[Day High]]/Table2[[#This Row],[Close Price]])-1</f>
        <v>2.239636240506937E-2</v>
      </c>
      <c r="AE135" s="1">
        <f>(Table2[[#This Row],[Close Price]]/Table2[[#This Row],[Current Week Low]])-1</f>
        <v>3.365000000000018E-2</v>
      </c>
      <c r="AF135" s="1">
        <f>(Table2[[#This Row],[Current Week High]]/Table2[[#This Row],[Close Price]])-1</f>
        <v>0.10869249746045551</v>
      </c>
      <c r="AG135" s="1">
        <f>(Table2[[#This Row],[Close Price]]/Table2[[#This Row],[Current Month Low]])-1</f>
        <v>3.365000000000018E-2</v>
      </c>
      <c r="AH135" s="1">
        <f>(Table2[[#This Row],[Current Month High]]/Table2[[#This Row],[Close Price]])-1</f>
        <v>0.18995791612247848</v>
      </c>
      <c r="AI135">
        <v>73.627436753252994</v>
      </c>
      <c r="AJ135">
        <v>129.69999999999999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</v>
      </c>
      <c r="AM135">
        <v>0</v>
      </c>
      <c r="AN135">
        <v>-11.13</v>
      </c>
      <c r="AO135" t="s">
        <v>3143</v>
      </c>
      <c r="AP135">
        <v>0.16329439736304199</v>
      </c>
      <c r="AQ135">
        <f>(Table2[[#This Row],[Sharpe Ratio]]-AVERAGE(Table2[Sharpe Ratio]))/_xlfn.STDEV.P(Table2[Sharpe Ratio])</f>
        <v>1.2582761713889843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68</v>
      </c>
      <c r="AT135">
        <f>_xlfn.RANK.AVG(Table2[[#This Row],[6M Return vs Nifty Z-Score]],Table2[6M Return vs Nifty Z-Score])</f>
        <v>424</v>
      </c>
      <c r="AU135">
        <f>_xlfn.RANK.AVG(Table2[[#This Row],[Sharpe Ratio Z-Score]],Table2[Sharpe Ratio Z-Score])</f>
        <v>83</v>
      </c>
      <c r="AV135">
        <f>(Table2[[#This Row],[Rank 1Y]]+Table2[[#This Row],[Rank 6M]]+Table2[[#This Row],[Rank Sharpe]])/3</f>
        <v>191.66666666666666</v>
      </c>
    </row>
    <row r="136" spans="1:48" x14ac:dyDescent="0.3">
      <c r="A136" t="s">
        <v>836</v>
      </c>
      <c r="B136" t="s">
        <v>837</v>
      </c>
      <c r="C136" t="s">
        <v>3107</v>
      </c>
      <c r="D136" t="s">
        <v>437</v>
      </c>
      <c r="E136">
        <v>17801.63730509</v>
      </c>
      <c r="F136">
        <v>1246.9000000000001</v>
      </c>
      <c r="G136">
        <v>25.680788155919899</v>
      </c>
      <c r="H136">
        <f>(Table2[[#This Row],[1Y Return vs Nifty]]-AVERAGE(Table2[1Y Return vs Nifty]))/_xlfn.STDEV.P(Table2[1Y Return vs Nifty])</f>
        <v>8.7181333588268739E-2</v>
      </c>
      <c r="I136">
        <v>9.4360326305990601</v>
      </c>
      <c r="J136">
        <f>(Table2[[#This Row],[1M Return vs Nifty]]-AVERAGE(Table2[1M Return vs Nifty]))/_xlfn.STDEV.P(Table2[1M Return vs Nifty])</f>
        <v>1.1853248295893519</v>
      </c>
      <c r="K136">
        <v>7.6541670988596504</v>
      </c>
      <c r="L136">
        <f>(Table2[[#This Row],[6M Return vs Nifty]]-AVERAGE(Table2[6M Return vs Nifty]))/_xlfn.STDEV.P(Table2[6M Return vs Nifty])</f>
        <v>0.22071552853610243</v>
      </c>
      <c r="M136">
        <v>-1.5921790680609</v>
      </c>
      <c r="N136">
        <f>(Table2[[#This Row],[1W Return vs Nifty]]-AVERAGE(Table2[1W Return vs Nifty]))/_xlfn.STDEV.P(Table2[1W Return vs Nifty])</f>
        <v>4.5649555015177999E-2</v>
      </c>
      <c r="O136">
        <v>1257.54</v>
      </c>
      <c r="P136">
        <v>1264.47603955094</v>
      </c>
      <c r="Q136">
        <v>1146.4718608948799</v>
      </c>
      <c r="R136">
        <v>46.7580865655164</v>
      </c>
      <c r="S136" s="1">
        <f>(Table2[[#This Row],[Close Price]]-Table2[[#This Row],[20D EMA]])/Table2[[#This Row],[20D EMA]]</f>
        <v>-8.4609634683587582E-3</v>
      </c>
      <c r="T136" s="1">
        <f>(Table2[[#This Row],[Close Price]]-Table2[[#This Row],[50D EMA]])/Table2[[#This Row],[50D EMA]]</f>
        <v>-1.3899859705670453E-2</v>
      </c>
      <c r="U136" s="1">
        <f>(Table2[[#This Row],[Close Price]]-Table2[[#This Row],[200D EMA]])/Table2[[#This Row],[200D EMA]]</f>
        <v>8.7597561292721907E-2</v>
      </c>
      <c r="V136">
        <v>0.66416896930273595</v>
      </c>
      <c r="W136">
        <v>1190</v>
      </c>
      <c r="X136">
        <v>1259.25</v>
      </c>
      <c r="Y136">
        <v>1163.55</v>
      </c>
      <c r="Z136">
        <v>1281.5999999999999</v>
      </c>
      <c r="AA136">
        <v>1163.55</v>
      </c>
      <c r="AB136">
        <v>1365</v>
      </c>
      <c r="AC136" s="1">
        <f>(Table2[[#This Row],[Close Price]]/Table2[[#This Row],[Day Low]])-1</f>
        <v>4.7815126050420265E-2</v>
      </c>
      <c r="AD136" s="1">
        <f>(Table2[[#This Row],[Day High]]/Table2[[#This Row],[Close Price]])-1</f>
        <v>9.9045633170260494E-3</v>
      </c>
      <c r="AE136" s="1">
        <f>(Table2[[#This Row],[Close Price]]/Table2[[#This Row],[Current Week Low]])-1</f>
        <v>7.1634222852477558E-2</v>
      </c>
      <c r="AF136" s="1">
        <f>(Table2[[#This Row],[Current Week High]]/Table2[[#This Row],[Close Price]])-1</f>
        <v>2.7829015959579539E-2</v>
      </c>
      <c r="AG136" s="1">
        <f>(Table2[[#This Row],[Close Price]]/Table2[[#This Row],[Current Month Low]])-1</f>
        <v>7.1634222852477558E-2</v>
      </c>
      <c r="AH136" s="1">
        <f>(Table2[[#This Row],[Current Month High]]/Table2[[#This Row],[Close Price]])-1</f>
        <v>9.4714892934477435E-2</v>
      </c>
      <c r="AI136">
        <v>23.803031518165</v>
      </c>
      <c r="AJ136">
        <v>71.3951890034364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-0.02</v>
      </c>
      <c r="AM136" t="s">
        <v>3143</v>
      </c>
      <c r="AN136">
        <v>-3.65</v>
      </c>
      <c r="AO136" t="s">
        <v>3143</v>
      </c>
      <c r="AP136">
        <v>0.174130930526709</v>
      </c>
      <c r="AQ136">
        <f>(Table2[[#This Row],[Sharpe Ratio]]-AVERAGE(Table2[Sharpe Ratio]))/_xlfn.STDEV.P(Table2[Sharpe Ratio])</f>
        <v>1.3862189446644584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261</v>
      </c>
      <c r="AT136">
        <f>_xlfn.RANK.AVG(Table2[[#This Row],[6M Return vs Nifty Z-Score]],Table2[6M Return vs Nifty Z-Score])</f>
        <v>251</v>
      </c>
      <c r="AU136">
        <f>_xlfn.RANK.AVG(Table2[[#This Row],[Sharpe Ratio Z-Score]],Table2[Sharpe Ratio Z-Score])</f>
        <v>63</v>
      </c>
      <c r="AV136">
        <f>(Table2[[#This Row],[Rank 1Y]]+Table2[[#This Row],[Rank 6M]]+Table2[[#This Row],[Rank Sharpe]])/3</f>
        <v>191.66666666666666</v>
      </c>
    </row>
    <row r="137" spans="1:48" x14ac:dyDescent="0.3">
      <c r="A137" t="s">
        <v>1797</v>
      </c>
      <c r="B137" t="s">
        <v>1798</v>
      </c>
      <c r="C137" t="s">
        <v>3096</v>
      </c>
      <c r="D137" t="s">
        <v>273</v>
      </c>
      <c r="E137">
        <v>4128.4552028999997</v>
      </c>
      <c r="F137">
        <v>1512.25</v>
      </c>
      <c r="G137">
        <v>36.013369919892099</v>
      </c>
      <c r="H137">
        <f>(Table2[[#This Row],[1Y Return vs Nifty]]-AVERAGE(Table2[1Y Return vs Nifty]))/_xlfn.STDEV.P(Table2[1Y Return vs Nifty])</f>
        <v>0.2694052750293448</v>
      </c>
      <c r="I137">
        <v>13.1996703973513</v>
      </c>
      <c r="J137">
        <f>(Table2[[#This Row],[1M Return vs Nifty]]-AVERAGE(Table2[1M Return vs Nifty]))/_xlfn.STDEV.P(Table2[1M Return vs Nifty])</f>
        <v>1.6245318624117793</v>
      </c>
      <c r="K137">
        <v>14.815481773566701</v>
      </c>
      <c r="L137">
        <f>(Table2[[#This Row],[6M Return vs Nifty]]-AVERAGE(Table2[6M Return vs Nifty]))/_xlfn.STDEV.P(Table2[6M Return vs Nifty])</f>
        <v>0.48245824695963191</v>
      </c>
      <c r="M137">
        <v>8.3642581825361209</v>
      </c>
      <c r="N137">
        <f>(Table2[[#This Row],[1W Return vs Nifty]]-AVERAGE(Table2[1W Return vs Nifty]))/_xlfn.STDEV.P(Table2[1W Return vs Nifty])</f>
        <v>2.2176360526296475</v>
      </c>
      <c r="O137">
        <v>1410.8</v>
      </c>
      <c r="P137">
        <v>1389.9950052295201</v>
      </c>
      <c r="Q137">
        <v>1272.9248033923</v>
      </c>
      <c r="R137">
        <v>92.734936379242498</v>
      </c>
      <c r="S137" s="1">
        <f>(Table2[[#This Row],[Close Price]]-Table2[[#This Row],[20D EMA]])/Table2[[#This Row],[20D EMA]]</f>
        <v>7.19095548624894E-2</v>
      </c>
      <c r="T137" s="1">
        <f>(Table2[[#This Row],[Close Price]]-Table2[[#This Row],[50D EMA]])/Table2[[#This Row],[50D EMA]]</f>
        <v>8.7953549696599673E-2</v>
      </c>
      <c r="U137" s="1">
        <f>(Table2[[#This Row],[Close Price]]-Table2[[#This Row],[200D EMA]])/Table2[[#This Row],[200D EMA]]</f>
        <v>0.18801204593539758</v>
      </c>
      <c r="V137">
        <v>2.9173949493721398</v>
      </c>
      <c r="W137">
        <v>1472.5</v>
      </c>
      <c r="X137">
        <v>1539.95</v>
      </c>
      <c r="Y137">
        <v>1366.6</v>
      </c>
      <c r="Z137">
        <v>1552.8</v>
      </c>
      <c r="AA137">
        <v>1365.6</v>
      </c>
      <c r="AB137">
        <v>1552.8</v>
      </c>
      <c r="AC137" s="1">
        <f>(Table2[[#This Row],[Close Price]]/Table2[[#This Row],[Day Low]])-1</f>
        <v>2.6994906621392145E-2</v>
      </c>
      <c r="AD137" s="1">
        <f>(Table2[[#This Row],[Day High]]/Table2[[#This Row],[Close Price]])-1</f>
        <v>1.8317077202843368E-2</v>
      </c>
      <c r="AE137" s="1">
        <f>(Table2[[#This Row],[Close Price]]/Table2[[#This Row],[Current Week Low]])-1</f>
        <v>0.10657836967656964</v>
      </c>
      <c r="AF137" s="1">
        <f>(Table2[[#This Row],[Current Week High]]/Table2[[#This Row],[Close Price]])-1</f>
        <v>2.6814349479252764E-2</v>
      </c>
      <c r="AG137" s="1">
        <f>(Table2[[#This Row],[Close Price]]/Table2[[#This Row],[Current Month Low]])-1</f>
        <v>0.10738869361452852</v>
      </c>
      <c r="AH137" s="1">
        <f>(Table2[[#This Row],[Current Month High]]/Table2[[#This Row],[Close Price]])-1</f>
        <v>2.6814349479252764E-2</v>
      </c>
      <c r="AI137">
        <v>2.6814349479252702</v>
      </c>
      <c r="AJ137">
        <v>65.880546262271693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0.04</v>
      </c>
      <c r="AM137" t="s">
        <v>3142</v>
      </c>
      <c r="AN137">
        <v>8.67</v>
      </c>
      <c r="AO137" t="s">
        <v>3142</v>
      </c>
      <c r="AP137">
        <v>0.112090378077164</v>
      </c>
      <c r="AQ137">
        <f>(Table2[[#This Row],[Sharpe Ratio]]-AVERAGE(Table2[Sharpe Ratio]))/_xlfn.STDEV.P(Table2[Sharpe Ratio])</f>
        <v>0.65373003736790558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5.2477614743983096</v>
      </c>
      <c r="AS137">
        <f>_xlfn.RANK.AVG(Table2[[#This Row],[1Y Return vs Nifty Z-Score]],Table2[1Y Return vs Nifty Z-Score])</f>
        <v>228</v>
      </c>
      <c r="AT137">
        <f>_xlfn.RANK.AVG(Table2[[#This Row],[6M Return vs Nifty Z-Score]],Table2[6M Return vs Nifty Z-Score])</f>
        <v>182</v>
      </c>
      <c r="AU137">
        <f>_xlfn.RANK.AVG(Table2[[#This Row],[Sharpe Ratio Z-Score]],Table2[Sharpe Ratio Z-Score])</f>
        <v>174</v>
      </c>
      <c r="AV137">
        <f>(Table2[[#This Row],[Rank 1Y]]+Table2[[#This Row],[Rank 6M]]+Table2[[#This Row],[Rank Sharpe]])/3</f>
        <v>194.66666666666666</v>
      </c>
    </row>
    <row r="138" spans="1:48" x14ac:dyDescent="0.3">
      <c r="A138" t="s">
        <v>557</v>
      </c>
      <c r="B138" t="s">
        <v>558</v>
      </c>
      <c r="C138" t="s">
        <v>3108</v>
      </c>
      <c r="D138" t="s">
        <v>238</v>
      </c>
      <c r="E138">
        <v>33935.949823199997</v>
      </c>
      <c r="F138">
        <v>5301.6</v>
      </c>
      <c r="G138">
        <v>102.86843694861599</v>
      </c>
      <c r="H138">
        <f>(Table2[[#This Row],[1Y Return vs Nifty]]-AVERAGE(Table2[1Y Return vs Nifty]))/_xlfn.STDEV.P(Table2[1Y Return vs Nifty])</f>
        <v>1.4484517222357773</v>
      </c>
      <c r="I138">
        <v>5.1329327802475699</v>
      </c>
      <c r="J138">
        <f>(Table2[[#This Row],[1M Return vs Nifty]]-AVERAGE(Table2[1M Return vs Nifty]))/_xlfn.STDEV.P(Table2[1M Return vs Nifty])</f>
        <v>0.68316393251598451</v>
      </c>
      <c r="K138">
        <v>93.132956832348796</v>
      </c>
      <c r="L138">
        <f>(Table2[[#This Row],[6M Return vs Nifty]]-AVERAGE(Table2[6M Return vs Nifty]))/_xlfn.STDEV.P(Table2[6M Return vs Nifty])</f>
        <v>3.3449255107363287</v>
      </c>
      <c r="M138">
        <v>2.4663108441989299</v>
      </c>
      <c r="N138">
        <f>(Table2[[#This Row],[1W Return vs Nifty]]-AVERAGE(Table2[1W Return vs Nifty]))/_xlfn.STDEV.P(Table2[1W Return vs Nifty])</f>
        <v>0.93100493548566787</v>
      </c>
      <c r="O138">
        <v>5448.24</v>
      </c>
      <c r="P138">
        <v>5175.1015593076199</v>
      </c>
      <c r="Q138">
        <v>3956.4172526229299</v>
      </c>
      <c r="R138">
        <v>38.3078210386373</v>
      </c>
      <c r="S138" s="1">
        <f>(Table2[[#This Row],[Close Price]]-Table2[[#This Row],[20D EMA]])/Table2[[#This Row],[20D EMA]]</f>
        <v>-2.6915113871635504E-2</v>
      </c>
      <c r="T138" s="1">
        <f>(Table2[[#This Row],[Close Price]]-Table2[[#This Row],[50D EMA]])/Table2[[#This Row],[50D EMA]]</f>
        <v>2.4443663422386002E-2</v>
      </c>
      <c r="U138" s="1">
        <f>(Table2[[#This Row],[Close Price]]-Table2[[#This Row],[200D EMA]])/Table2[[#This Row],[200D EMA]]</f>
        <v>0.34000022279886521</v>
      </c>
      <c r="V138">
        <v>0.66075652395644802</v>
      </c>
      <c r="W138">
        <v>5155.6499999999996</v>
      </c>
      <c r="X138">
        <v>5615</v>
      </c>
      <c r="Y138">
        <v>5155.6499999999996</v>
      </c>
      <c r="Z138">
        <v>5735.85</v>
      </c>
      <c r="AA138">
        <v>4778.3999999999996</v>
      </c>
      <c r="AB138">
        <v>5909.95</v>
      </c>
      <c r="AC138" s="1">
        <f>(Table2[[#This Row],[Close Price]]/Table2[[#This Row],[Day Low]])-1</f>
        <v>2.8308748654388927E-2</v>
      </c>
      <c r="AD138" s="1">
        <f>(Table2[[#This Row],[Day High]]/Table2[[#This Row],[Close Price]])-1</f>
        <v>5.9114229666515694E-2</v>
      </c>
      <c r="AE138" s="1">
        <f>(Table2[[#This Row],[Close Price]]/Table2[[#This Row],[Current Week Low]])-1</f>
        <v>2.8308748654388927E-2</v>
      </c>
      <c r="AF138" s="1">
        <f>(Table2[[#This Row],[Current Week High]]/Table2[[#This Row],[Close Price]])-1</f>
        <v>8.1909234947940224E-2</v>
      </c>
      <c r="AG138" s="1">
        <f>(Table2[[#This Row],[Close Price]]/Table2[[#This Row],[Current Month Low]])-1</f>
        <v>0.10949271722752396</v>
      </c>
      <c r="AH138" s="1">
        <f>(Table2[[#This Row],[Current Month High]]/Table2[[#This Row],[Close Price]])-1</f>
        <v>0.11474837784819658</v>
      </c>
      <c r="AI138">
        <v>11.4748377848196</v>
      </c>
      <c r="AJ138">
        <v>145.671918443002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0.25</v>
      </c>
      <c r="AM138" t="s">
        <v>3142</v>
      </c>
      <c r="AN138">
        <v>-1.67</v>
      </c>
      <c r="AO138" t="s">
        <v>3143</v>
      </c>
      <c r="AQ138">
        <f>(Table2[[#This Row],[Sharpe Ratio]]-AVERAGE(Table2[Sharpe Ratio]))/_xlfn.STDEV.P(Table2[Sharpe Ratio])</f>
        <v>-0.66967788397470163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5.7378682169990567</v>
      </c>
      <c r="AS138">
        <f>_xlfn.RANK.AVG(Table2[[#This Row],[1Y Return vs Nifty Z-Score]],Table2[1Y Return vs Nifty Z-Score])</f>
        <v>57</v>
      </c>
      <c r="AT138">
        <f>_xlfn.RANK.AVG(Table2[[#This Row],[6M Return vs Nifty Z-Score]],Table2[6M Return vs Nifty Z-Score])</f>
        <v>7</v>
      </c>
      <c r="AU138">
        <f>_xlfn.RANK.AVG(Table2[[#This Row],[Sharpe Ratio Z-Score]],Table2[Sharpe Ratio Z-Score])</f>
        <v>520.5</v>
      </c>
      <c r="AV138">
        <f>(Table2[[#This Row],[Rank 1Y]]+Table2[[#This Row],[Rank 6M]]+Table2[[#This Row],[Rank Sharpe]])/3</f>
        <v>194.83333333333334</v>
      </c>
    </row>
    <row r="139" spans="1:48" x14ac:dyDescent="0.3">
      <c r="A139" t="s">
        <v>1555</v>
      </c>
      <c r="B139" t="s">
        <v>1556</v>
      </c>
      <c r="C139" t="s">
        <v>3108</v>
      </c>
      <c r="D139" t="s">
        <v>166</v>
      </c>
      <c r="E139">
        <v>5958.6702036549996</v>
      </c>
      <c r="F139">
        <v>381.55</v>
      </c>
      <c r="G139">
        <v>38.754519938969402</v>
      </c>
      <c r="H139">
        <f>(Table2[[#This Row],[1Y Return vs Nifty]]-AVERAGE(Table2[1Y Return vs Nifty]))/_xlfn.STDEV.P(Table2[1Y Return vs Nifty])</f>
        <v>0.31774780664126212</v>
      </c>
      <c r="I139">
        <v>4.14089307883693</v>
      </c>
      <c r="J139">
        <f>(Table2[[#This Row],[1M Return vs Nifty]]-AVERAGE(Table2[1M Return vs Nifty]))/_xlfn.STDEV.P(Table2[1M Return vs Nifty])</f>
        <v>0.56739540198744687</v>
      </c>
      <c r="K139">
        <v>3.42690987717409</v>
      </c>
      <c r="L139">
        <f>(Table2[[#This Row],[6M Return vs Nifty]]-AVERAGE(Table2[6M Return vs Nifty]))/_xlfn.STDEV.P(Table2[6M Return vs Nifty])</f>
        <v>6.6211244485110468E-2</v>
      </c>
      <c r="M139">
        <v>0.30693216962243802</v>
      </c>
      <c r="N139">
        <f>(Table2[[#This Row],[1W Return vs Nifty]]-AVERAGE(Table2[1W Return vs Nifty]))/_xlfn.STDEV.P(Table2[1W Return vs Nifty])</f>
        <v>0.45993870904653339</v>
      </c>
      <c r="O139">
        <v>399.93</v>
      </c>
      <c r="P139">
        <v>401.72490366274798</v>
      </c>
      <c r="Q139">
        <v>354.97984378510699</v>
      </c>
      <c r="R139">
        <v>32.479698990044099</v>
      </c>
      <c r="S139" s="1">
        <f>(Table2[[#This Row],[Close Price]]-Table2[[#This Row],[20D EMA]])/Table2[[#This Row],[20D EMA]]</f>
        <v>-4.5958042657465045E-2</v>
      </c>
      <c r="T139" s="1">
        <f>(Table2[[#This Row],[Close Price]]-Table2[[#This Row],[50D EMA]])/Table2[[#This Row],[50D EMA]]</f>
        <v>-5.0220694507117226E-2</v>
      </c>
      <c r="U139" s="1">
        <f>(Table2[[#This Row],[Close Price]]-Table2[[#This Row],[200D EMA]])/Table2[[#This Row],[200D EMA]]</f>
        <v>7.4849760289425638E-2</v>
      </c>
      <c r="V139">
        <v>0.99575757754556804</v>
      </c>
      <c r="W139">
        <v>373.7</v>
      </c>
      <c r="X139">
        <v>396.1</v>
      </c>
      <c r="Y139">
        <v>373.7</v>
      </c>
      <c r="Z139">
        <v>427</v>
      </c>
      <c r="AA139">
        <v>372.2</v>
      </c>
      <c r="AB139">
        <v>427</v>
      </c>
      <c r="AC139" s="1">
        <f>(Table2[[#This Row],[Close Price]]/Table2[[#This Row],[Day Low]])-1</f>
        <v>2.1006154669521049E-2</v>
      </c>
      <c r="AD139" s="1">
        <f>(Table2[[#This Row],[Day High]]/Table2[[#This Row],[Close Price]])-1</f>
        <v>3.813392740138899E-2</v>
      </c>
      <c r="AE139" s="1">
        <f>(Table2[[#This Row],[Close Price]]/Table2[[#This Row],[Current Week Low]])-1</f>
        <v>2.1006154669521049E-2</v>
      </c>
      <c r="AF139" s="1">
        <f>(Table2[[#This Row],[Current Week High]]/Table2[[#This Row],[Close Price]])-1</f>
        <v>0.11911938147031842</v>
      </c>
      <c r="AG139" s="1">
        <f>(Table2[[#This Row],[Close Price]]/Table2[[#This Row],[Current Month Low]])-1</f>
        <v>2.5120902740462192E-2</v>
      </c>
      <c r="AH139" s="1">
        <f>(Table2[[#This Row],[Current Month High]]/Table2[[#This Row],[Close Price]])-1</f>
        <v>0.11911938147031842</v>
      </c>
      <c r="AI139">
        <v>18.202070501900099</v>
      </c>
      <c r="AJ139">
        <v>68.7900906879009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0.01</v>
      </c>
      <c r="AM139" t="s">
        <v>3142</v>
      </c>
      <c r="AN139">
        <v>-1.8</v>
      </c>
      <c r="AO139" t="s">
        <v>3143</v>
      </c>
      <c r="AP139">
        <v>0.17634230662397901</v>
      </c>
      <c r="AQ139">
        <f>(Table2[[#This Row],[Sharpe Ratio]]-AVERAGE(Table2[Sharpe Ratio]))/_xlfn.STDEV.P(Table2[Sharpe Ratio])</f>
        <v>1.4123278105135875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214</v>
      </c>
      <c r="AT139">
        <f>_xlfn.RANK.AVG(Table2[[#This Row],[6M Return vs Nifty Z-Score]],Table2[6M Return vs Nifty Z-Score])</f>
        <v>309</v>
      </c>
      <c r="AU139">
        <f>_xlfn.RANK.AVG(Table2[[#This Row],[Sharpe Ratio Z-Score]],Table2[Sharpe Ratio Z-Score])</f>
        <v>62</v>
      </c>
      <c r="AV139">
        <f>(Table2[[#This Row],[Rank 1Y]]+Table2[[#This Row],[Rank 6M]]+Table2[[#This Row],[Rank Sharpe]])/3</f>
        <v>195</v>
      </c>
    </row>
    <row r="140" spans="1:48" x14ac:dyDescent="0.3">
      <c r="A140" t="s">
        <v>455</v>
      </c>
      <c r="B140" t="s">
        <v>456</v>
      </c>
      <c r="C140" t="s">
        <v>3111</v>
      </c>
      <c r="D140" t="s">
        <v>432</v>
      </c>
      <c r="E140">
        <v>47061.718763415003</v>
      </c>
      <c r="F140">
        <v>1597.85</v>
      </c>
      <c r="G140">
        <v>16.4468210258296</v>
      </c>
      <c r="H140">
        <f>(Table2[[#This Row],[1Y Return vs Nifty]]-AVERAGE(Table2[1Y Return vs Nifty]))/_xlfn.STDEV.P(Table2[1Y Return vs Nifty])</f>
        <v>-7.5667596526127673E-2</v>
      </c>
      <c r="I140">
        <v>5.6226259745800302</v>
      </c>
      <c r="J140">
        <f>(Table2[[#This Row],[1M Return vs Nifty]]-AVERAGE(Table2[1M Return vs Nifty]))/_xlfn.STDEV.P(Table2[1M Return vs Nifty])</f>
        <v>0.74030989294184468</v>
      </c>
      <c r="K140">
        <v>36.562761984289601</v>
      </c>
      <c r="L140">
        <f>(Table2[[#This Row],[6M Return vs Nifty]]-AVERAGE(Table2[6M Return vs Nifty]))/_xlfn.STDEV.P(Table2[6M Return vs Nifty])</f>
        <v>1.2773112172916039</v>
      </c>
      <c r="M140">
        <v>6.9190393432335702</v>
      </c>
      <c r="N140">
        <f>(Table2[[#This Row],[1W Return vs Nifty]]-AVERAGE(Table2[1W Return vs Nifty]))/_xlfn.STDEV.P(Table2[1W Return vs Nifty])</f>
        <v>1.9023630562699336</v>
      </c>
      <c r="O140">
        <v>1624.61</v>
      </c>
      <c r="P140">
        <v>1638.12201833834</v>
      </c>
      <c r="Q140">
        <v>1451.74236371755</v>
      </c>
      <c r="R140">
        <v>45.1249721806034</v>
      </c>
      <c r="S140" s="1">
        <f>(Table2[[#This Row],[Close Price]]-Table2[[#This Row],[20D EMA]])/Table2[[#This Row],[20D EMA]]</f>
        <v>-1.647164550261293E-2</v>
      </c>
      <c r="T140" s="1">
        <f>(Table2[[#This Row],[Close Price]]-Table2[[#This Row],[50D EMA]])/Table2[[#This Row],[50D EMA]]</f>
        <v>-2.4584260444280449E-2</v>
      </c>
      <c r="U140" s="1">
        <f>(Table2[[#This Row],[Close Price]]-Table2[[#This Row],[200D EMA]])/Table2[[#This Row],[200D EMA]]</f>
        <v>0.10064295148645018</v>
      </c>
      <c r="V140">
        <v>0.67699113294925095</v>
      </c>
      <c r="W140">
        <v>1560.3</v>
      </c>
      <c r="X140">
        <v>1670</v>
      </c>
      <c r="Y140">
        <v>1560</v>
      </c>
      <c r="Z140">
        <v>1670</v>
      </c>
      <c r="AA140">
        <v>1545.65</v>
      </c>
      <c r="AB140">
        <v>1739.4</v>
      </c>
      <c r="AC140" s="1">
        <f>(Table2[[#This Row],[Close Price]]/Table2[[#This Row],[Day Low]])-1</f>
        <v>2.4065884765750223E-2</v>
      </c>
      <c r="AD140" s="1">
        <f>(Table2[[#This Row],[Day High]]/Table2[[#This Row],[Close Price]])-1</f>
        <v>4.5154426260287428E-2</v>
      </c>
      <c r="AE140" s="1">
        <f>(Table2[[#This Row],[Close Price]]/Table2[[#This Row],[Current Week Low]])-1</f>
        <v>2.426282051282036E-2</v>
      </c>
      <c r="AF140" s="1">
        <f>(Table2[[#This Row],[Current Week High]]/Table2[[#This Row],[Close Price]])-1</f>
        <v>4.5154426260287428E-2</v>
      </c>
      <c r="AG140" s="1">
        <f>(Table2[[#This Row],[Close Price]]/Table2[[#This Row],[Current Month Low]])-1</f>
        <v>3.3772199398311331E-2</v>
      </c>
      <c r="AH140" s="1">
        <f>(Table2[[#This Row],[Current Month High]]/Table2[[#This Row],[Close Price]])-1</f>
        <v>8.8587789842601072E-2</v>
      </c>
      <c r="AI140">
        <v>11.962950214350499</v>
      </c>
      <c r="AJ140">
        <v>56.797998135518299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0.05</v>
      </c>
      <c r="AM140" t="s">
        <v>3142</v>
      </c>
      <c r="AN140">
        <v>-0.79</v>
      </c>
      <c r="AO140" t="s">
        <v>3143</v>
      </c>
      <c r="AP140">
        <v>0.10592521444479901</v>
      </c>
      <c r="AQ140">
        <f>(Table2[[#This Row],[Sharpe Ratio]]-AVERAGE(Table2[Sharpe Ratio]))/_xlfn.STDEV.P(Table2[Sharpe Ratio])</f>
        <v>0.58094032492864123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324</v>
      </c>
      <c r="AT140">
        <f>_xlfn.RANK.AVG(Table2[[#This Row],[6M Return vs Nifty Z-Score]],Table2[6M Return vs Nifty Z-Score])</f>
        <v>71</v>
      </c>
      <c r="AU140">
        <f>_xlfn.RANK.AVG(Table2[[#This Row],[Sharpe Ratio Z-Score]],Table2[Sharpe Ratio Z-Score])</f>
        <v>193</v>
      </c>
      <c r="AV140">
        <f>(Table2[[#This Row],[Rank 1Y]]+Table2[[#This Row],[Rank 6M]]+Table2[[#This Row],[Rank Sharpe]])/3</f>
        <v>196</v>
      </c>
    </row>
    <row r="141" spans="1:48" x14ac:dyDescent="0.3">
      <c r="A141" t="s">
        <v>792</v>
      </c>
      <c r="B141" t="s">
        <v>793</v>
      </c>
      <c r="C141" t="s">
        <v>3108</v>
      </c>
      <c r="D141" t="s">
        <v>446</v>
      </c>
      <c r="E141">
        <v>19215.284840389999</v>
      </c>
      <c r="F141">
        <v>301.85000000000002</v>
      </c>
      <c r="G141">
        <v>42.672929016914097</v>
      </c>
      <c r="H141">
        <f>(Table2[[#This Row],[1Y Return vs Nifty]]-AVERAGE(Table2[1Y Return vs Nifty]))/_xlfn.STDEV.P(Table2[1Y Return vs Nifty])</f>
        <v>0.38685231146611221</v>
      </c>
      <c r="I141">
        <v>-8.260744053182</v>
      </c>
      <c r="J141">
        <f>(Table2[[#This Row],[1M Return vs Nifty]]-AVERAGE(Table2[1M Return vs Nifty]))/_xlfn.STDEV.P(Table2[1M Return vs Nifty])</f>
        <v>-0.87984436561504487</v>
      </c>
      <c r="K141">
        <v>3.06920816069041</v>
      </c>
      <c r="L141">
        <f>(Table2[[#This Row],[6M Return vs Nifty]]-AVERAGE(Table2[6M Return vs Nifty]))/_xlfn.STDEV.P(Table2[6M Return vs Nifty])</f>
        <v>5.3137413225065891E-2</v>
      </c>
      <c r="M141">
        <v>-9.8461309984834298</v>
      </c>
      <c r="N141">
        <f>(Table2[[#This Row],[1W Return vs Nifty]]-AVERAGE(Table2[1W Return vs Nifty]))/_xlfn.STDEV.P(Table2[1W Return vs Nifty])</f>
        <v>-1.7549415292867525</v>
      </c>
      <c r="O141">
        <v>346.52</v>
      </c>
      <c r="P141">
        <v>343.087874651101</v>
      </c>
      <c r="Q141">
        <v>288.77841281475401</v>
      </c>
      <c r="R141">
        <v>15.5307627812668</v>
      </c>
      <c r="S141" s="1">
        <f>(Table2[[#This Row],[Close Price]]-Table2[[#This Row],[20D EMA]])/Table2[[#This Row],[20D EMA]]</f>
        <v>-0.12891030820731836</v>
      </c>
      <c r="T141" s="1">
        <f>(Table2[[#This Row],[Close Price]]-Table2[[#This Row],[50D EMA]])/Table2[[#This Row],[50D EMA]]</f>
        <v>-0.12019624620379642</v>
      </c>
      <c r="U141" s="1">
        <f>(Table2[[#This Row],[Close Price]]-Table2[[#This Row],[200D EMA]])/Table2[[#This Row],[200D EMA]]</f>
        <v>4.5265111951533571E-2</v>
      </c>
      <c r="V141">
        <v>0.73402355596310798</v>
      </c>
      <c r="W141">
        <v>293.55</v>
      </c>
      <c r="X141">
        <v>321.89999999999998</v>
      </c>
      <c r="Y141">
        <v>293.55</v>
      </c>
      <c r="Z141">
        <v>378.15</v>
      </c>
      <c r="AA141">
        <v>293.55</v>
      </c>
      <c r="AB141">
        <v>383.85</v>
      </c>
      <c r="AC141" s="1">
        <f>(Table2[[#This Row],[Close Price]]/Table2[[#This Row],[Day Low]])-1</f>
        <v>2.8274569919945591E-2</v>
      </c>
      <c r="AD141" s="1">
        <f>(Table2[[#This Row],[Day High]]/Table2[[#This Row],[Close Price]])-1</f>
        <v>6.6423720390922592E-2</v>
      </c>
      <c r="AE141" s="1">
        <f>(Table2[[#This Row],[Close Price]]/Table2[[#This Row],[Current Week Low]])-1</f>
        <v>2.8274569919945591E-2</v>
      </c>
      <c r="AF141" s="1">
        <f>(Table2[[#This Row],[Current Week High]]/Table2[[#This Row],[Close Price]])-1</f>
        <v>0.25277455689912198</v>
      </c>
      <c r="AG141" s="1">
        <f>(Table2[[#This Row],[Close Price]]/Table2[[#This Row],[Current Month Low]])-1</f>
        <v>2.8274569919945591E-2</v>
      </c>
      <c r="AH141" s="1">
        <f>(Table2[[#This Row],[Current Month High]]/Table2[[#This Row],[Close Price]])-1</f>
        <v>0.27165810833195292</v>
      </c>
      <c r="AI141">
        <v>27.165810833195199</v>
      </c>
      <c r="AJ141">
        <v>82.939393939393895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-0.05</v>
      </c>
      <c r="AM141" t="s">
        <v>3143</v>
      </c>
      <c r="AN141">
        <v>-18.25</v>
      </c>
      <c r="AO141" t="s">
        <v>3143</v>
      </c>
      <c r="AP141">
        <v>0.16535797798665999</v>
      </c>
      <c r="AQ141">
        <f>(Table2[[#This Row],[Sharpe Ratio]]-AVERAGE(Table2[Sharpe Ratio]))/_xlfn.STDEV.P(Table2[Sharpe Ratio])</f>
        <v>1.2826400730054563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-0.91215609720516289</v>
      </c>
      <c r="AS141">
        <f>_xlfn.RANK.AVG(Table2[[#This Row],[1Y Return vs Nifty Z-Score]],Table2[1Y Return vs Nifty Z-Score])</f>
        <v>196</v>
      </c>
      <c r="AT141">
        <f>_xlfn.RANK.AVG(Table2[[#This Row],[6M Return vs Nifty Z-Score]],Table2[6M Return vs Nifty Z-Score])</f>
        <v>317</v>
      </c>
      <c r="AU141">
        <f>_xlfn.RANK.AVG(Table2[[#This Row],[Sharpe Ratio Z-Score]],Table2[Sharpe Ratio Z-Score])</f>
        <v>76</v>
      </c>
      <c r="AV141">
        <f>(Table2[[#This Row],[Rank 1Y]]+Table2[[#This Row],[Rank 6M]]+Table2[[#This Row],[Rank Sharpe]])/3</f>
        <v>196.33333333333334</v>
      </c>
    </row>
    <row r="142" spans="1:48" x14ac:dyDescent="0.3">
      <c r="A142" t="s">
        <v>312</v>
      </c>
      <c r="B142" t="s">
        <v>313</v>
      </c>
      <c r="C142" t="s">
        <v>3101</v>
      </c>
      <c r="D142" t="s">
        <v>51</v>
      </c>
      <c r="E142">
        <v>82947.183788744995</v>
      </c>
      <c r="F142">
        <v>1428.15</v>
      </c>
      <c r="G142">
        <v>39.397417702190701</v>
      </c>
      <c r="H142">
        <f>(Table2[[#This Row],[1Y Return vs Nifty]]-AVERAGE(Table2[1Y Return vs Nifty]))/_xlfn.STDEV.P(Table2[1Y Return vs Nifty])</f>
        <v>0.32908586009527124</v>
      </c>
      <c r="I142">
        <v>2.83264111907169</v>
      </c>
      <c r="J142">
        <f>(Table2[[#This Row],[1M Return vs Nifty]]-AVERAGE(Table2[1M Return vs Nifty]))/_xlfn.STDEV.P(Table2[1M Return vs Nifty])</f>
        <v>0.41472569861999148</v>
      </c>
      <c r="K142">
        <v>22.2965103696746</v>
      </c>
      <c r="L142">
        <f>(Table2[[#This Row],[6M Return vs Nifty]]-AVERAGE(Table2[6M Return vs Nifty]))/_xlfn.STDEV.P(Table2[6M Return vs Nifty])</f>
        <v>0.75588636041277268</v>
      </c>
      <c r="M142">
        <v>1.4524380337304601</v>
      </c>
      <c r="N142">
        <f>(Table2[[#This Row],[1W Return vs Nifty]]-AVERAGE(Table2[1W Return vs Nifty]))/_xlfn.STDEV.P(Table2[1W Return vs Nifty])</f>
        <v>0.70982962957954132</v>
      </c>
      <c r="O142">
        <v>1469.44</v>
      </c>
      <c r="P142">
        <v>1469.6718931487901</v>
      </c>
      <c r="Q142">
        <v>1282.1743936520099</v>
      </c>
      <c r="R142">
        <v>30.5933027528759</v>
      </c>
      <c r="S142" s="1">
        <f>(Table2[[#This Row],[Close Price]]-Table2[[#This Row],[20D EMA]])/Table2[[#This Row],[20D EMA]]</f>
        <v>-2.8099139808362344E-2</v>
      </c>
      <c r="T142" s="1">
        <f>(Table2[[#This Row],[Close Price]]-Table2[[#This Row],[50D EMA]])/Table2[[#This Row],[50D EMA]]</f>
        <v>-2.8252491826477572E-2</v>
      </c>
      <c r="U142" s="1">
        <f>(Table2[[#This Row],[Close Price]]-Table2[[#This Row],[200D EMA]])/Table2[[#This Row],[200D EMA]]</f>
        <v>0.11385004026808605</v>
      </c>
      <c r="V142">
        <v>0.49036759688938802</v>
      </c>
      <c r="W142">
        <v>1415.2</v>
      </c>
      <c r="X142">
        <v>1456.85</v>
      </c>
      <c r="Y142">
        <v>1415.2</v>
      </c>
      <c r="Z142">
        <v>1499.5</v>
      </c>
      <c r="AA142">
        <v>1407</v>
      </c>
      <c r="AB142">
        <v>1520.05</v>
      </c>
      <c r="AC142" s="1">
        <f>(Table2[[#This Row],[Close Price]]/Table2[[#This Row],[Day Low]])-1</f>
        <v>9.1506500847937655E-3</v>
      </c>
      <c r="AD142" s="1">
        <f>(Table2[[#This Row],[Day High]]/Table2[[#This Row],[Close Price]])-1</f>
        <v>2.0095928298847987E-2</v>
      </c>
      <c r="AE142" s="1">
        <f>(Table2[[#This Row],[Close Price]]/Table2[[#This Row],[Current Week Low]])-1</f>
        <v>9.1506500847937655E-3</v>
      </c>
      <c r="AF142" s="1">
        <f>(Table2[[#This Row],[Current Week High]]/Table2[[#This Row],[Close Price]])-1</f>
        <v>4.9959738122746122E-2</v>
      </c>
      <c r="AG142" s="1">
        <f>(Table2[[#This Row],[Close Price]]/Table2[[#This Row],[Current Month Low]])-1</f>
        <v>1.5031982942430799E-2</v>
      </c>
      <c r="AH142" s="1">
        <f>(Table2[[#This Row],[Current Month High]]/Table2[[#This Row],[Close Price]])-1</f>
        <v>6.4348982949970157E-2</v>
      </c>
      <c r="AI142">
        <v>11.4728845009277</v>
      </c>
      <c r="AJ142">
        <v>71.107649913137195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-0.05</v>
      </c>
      <c r="AM142" t="s">
        <v>3143</v>
      </c>
      <c r="AN142">
        <v>-5.38</v>
      </c>
      <c r="AO142" t="s">
        <v>3143</v>
      </c>
      <c r="AP142">
        <v>8.5455178394676007E-2</v>
      </c>
      <c r="AQ142">
        <f>(Table2[[#This Row],[Sharpe Ratio]]-AVERAGE(Table2[Sharpe Ratio]))/_xlfn.STDEV.P(Table2[Sharpe Ratio])</f>
        <v>0.33925849350282178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209</v>
      </c>
      <c r="AT142">
        <f>_xlfn.RANK.AVG(Table2[[#This Row],[6M Return vs Nifty Z-Score]],Table2[6M Return vs Nifty Z-Score])</f>
        <v>126</v>
      </c>
      <c r="AU142">
        <f>_xlfn.RANK.AVG(Table2[[#This Row],[Sharpe Ratio Z-Score]],Table2[Sharpe Ratio Z-Score])</f>
        <v>256</v>
      </c>
      <c r="AV142">
        <f>(Table2[[#This Row],[Rank 1Y]]+Table2[[#This Row],[Rank 6M]]+Table2[[#This Row],[Rank Sharpe]])/3</f>
        <v>197</v>
      </c>
    </row>
    <row r="143" spans="1:48" x14ac:dyDescent="0.3">
      <c r="A143" t="s">
        <v>970</v>
      </c>
      <c r="B143" t="s">
        <v>971</v>
      </c>
      <c r="C143" t="s">
        <v>3096</v>
      </c>
      <c r="D143" t="s">
        <v>21</v>
      </c>
      <c r="E143">
        <v>14159.059330779901</v>
      </c>
      <c r="F143">
        <v>2511.9499999999998</v>
      </c>
      <c r="G143">
        <v>195.85906660954799</v>
      </c>
      <c r="H143">
        <f>(Table2[[#This Row],[1Y Return vs Nifty]]-AVERAGE(Table2[1Y Return vs Nifty]))/_xlfn.STDEV.P(Table2[1Y Return vs Nifty])</f>
        <v>3.088421232371855</v>
      </c>
      <c r="I143">
        <v>5.1453160417925297</v>
      </c>
      <c r="J143">
        <f>(Table2[[#This Row],[1M Return vs Nifty]]-AVERAGE(Table2[1M Return vs Nifty]))/_xlfn.STDEV.P(Table2[1M Return vs Nifty])</f>
        <v>0.68460902789893352</v>
      </c>
      <c r="K143">
        <v>38.950825512754797</v>
      </c>
      <c r="L143">
        <f>(Table2[[#This Row],[6M Return vs Nifty]]-AVERAGE(Table2[6M Return vs Nifty]))/_xlfn.STDEV.P(Table2[6M Return vs Nifty])</f>
        <v>1.3645938278318446</v>
      </c>
      <c r="M143">
        <v>3.7802426278901802</v>
      </c>
      <c r="N143">
        <f>(Table2[[#This Row],[1W Return vs Nifty]]-AVERAGE(Table2[1W Return vs Nifty]))/_xlfn.STDEV.P(Table2[1W Return vs Nifty])</f>
        <v>1.2176377963308227</v>
      </c>
      <c r="O143">
        <v>2590.89</v>
      </c>
      <c r="P143">
        <v>2561.6721633356601</v>
      </c>
      <c r="Q143">
        <v>2090.8701682513201</v>
      </c>
      <c r="R143">
        <v>39.015518905294797</v>
      </c>
      <c r="S143" s="1">
        <f>(Table2[[#This Row],[Close Price]]-Table2[[#This Row],[20D EMA]])/Table2[[#This Row],[20D EMA]]</f>
        <v>-3.0468294678662567E-2</v>
      </c>
      <c r="T143" s="1">
        <f>(Table2[[#This Row],[Close Price]]-Table2[[#This Row],[50D EMA]])/Table2[[#This Row],[50D EMA]]</f>
        <v>-1.9410041631133235E-2</v>
      </c>
      <c r="U143" s="1">
        <f>(Table2[[#This Row],[Close Price]]-Table2[[#This Row],[200D EMA]])/Table2[[#This Row],[200D EMA]]</f>
        <v>0.20138975539588186</v>
      </c>
      <c r="V143">
        <v>1.5764211926888001</v>
      </c>
      <c r="W143">
        <v>2475</v>
      </c>
      <c r="X143">
        <v>2605</v>
      </c>
      <c r="Y143">
        <v>2475</v>
      </c>
      <c r="Z143">
        <v>2949.8</v>
      </c>
      <c r="AA143">
        <v>2356</v>
      </c>
      <c r="AB143">
        <v>2949.8</v>
      </c>
      <c r="AC143" s="1">
        <f>(Table2[[#This Row],[Close Price]]/Table2[[#This Row],[Day Low]])-1</f>
        <v>1.4929292929292792E-2</v>
      </c>
      <c r="AD143" s="1">
        <f>(Table2[[#This Row],[Day High]]/Table2[[#This Row],[Close Price]])-1</f>
        <v>3.7042934771790881E-2</v>
      </c>
      <c r="AE143" s="1">
        <f>(Table2[[#This Row],[Close Price]]/Table2[[#This Row],[Current Week Low]])-1</f>
        <v>1.4929292929292792E-2</v>
      </c>
      <c r="AF143" s="1">
        <f>(Table2[[#This Row],[Current Week High]]/Table2[[#This Row],[Close Price]])-1</f>
        <v>0.17430681343179621</v>
      </c>
      <c r="AG143" s="1">
        <f>(Table2[[#This Row],[Close Price]]/Table2[[#This Row],[Current Month Low]])-1</f>
        <v>6.6192699490662088E-2</v>
      </c>
      <c r="AH143" s="1">
        <f>(Table2[[#This Row],[Current Month High]]/Table2[[#This Row],[Close Price]])-1</f>
        <v>0.17430681343179621</v>
      </c>
      <c r="AI143">
        <v>17.4306813431796</v>
      </c>
      <c r="AJ143">
        <v>240.09612780936899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0.11</v>
      </c>
      <c r="AM143" t="s">
        <v>3142</v>
      </c>
      <c r="AN143">
        <v>2.56</v>
      </c>
      <c r="AO143" t="s">
        <v>3142</v>
      </c>
      <c r="AQ143">
        <f>(Table2[[#This Row],[Sharpe Ratio]]-AVERAGE(Table2[Sharpe Ratio]))/_xlfn.STDEV.P(Table2[Sharpe Ratio])</f>
        <v>-0.66967788397470163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5.6855840004587543</v>
      </c>
      <c r="AS143">
        <f>_xlfn.RANK.AVG(Table2[[#This Row],[1Y Return vs Nifty Z-Score]],Table2[1Y Return vs Nifty Z-Score])</f>
        <v>9</v>
      </c>
      <c r="AT143">
        <f>_xlfn.RANK.AVG(Table2[[#This Row],[6M Return vs Nifty Z-Score]],Table2[6M Return vs Nifty Z-Score])</f>
        <v>63</v>
      </c>
      <c r="AU143">
        <f>_xlfn.RANK.AVG(Table2[[#This Row],[Sharpe Ratio Z-Score]],Table2[Sharpe Ratio Z-Score])</f>
        <v>520.5</v>
      </c>
      <c r="AV143">
        <f>(Table2[[#This Row],[Rank 1Y]]+Table2[[#This Row],[Rank 6M]]+Table2[[#This Row],[Rank Sharpe]])/3</f>
        <v>197.5</v>
      </c>
    </row>
    <row r="144" spans="1:48" x14ac:dyDescent="0.3">
      <c r="A144" t="s">
        <v>1190</v>
      </c>
      <c r="B144" t="s">
        <v>1191</v>
      </c>
      <c r="C144" t="s">
        <v>3108</v>
      </c>
      <c r="D144" t="s">
        <v>276</v>
      </c>
      <c r="E144">
        <v>9549.5009847500005</v>
      </c>
      <c r="F144">
        <v>1472.75</v>
      </c>
      <c r="G144">
        <v>127.994459969129</v>
      </c>
      <c r="H144">
        <f>(Table2[[#This Row],[1Y Return vs Nifty]]-AVERAGE(Table2[1Y Return vs Nifty]))/_xlfn.STDEV.P(Table2[1Y Return vs Nifty])</f>
        <v>1.8915706882527406</v>
      </c>
      <c r="I144">
        <v>8.8178490799388296</v>
      </c>
      <c r="J144">
        <f>(Table2[[#This Row],[1M Return vs Nifty]]-AVERAGE(Table2[1M Return vs Nifty]))/_xlfn.STDEV.P(Table2[1M Return vs Nifty])</f>
        <v>1.113184368723638</v>
      </c>
      <c r="K144">
        <v>54.954782595784899</v>
      </c>
      <c r="L144">
        <f>(Table2[[#This Row],[6M Return vs Nifty]]-AVERAGE(Table2[6M Return vs Nifty]))/_xlfn.STDEV.P(Table2[6M Return vs Nifty])</f>
        <v>1.9495310108382813</v>
      </c>
      <c r="M144">
        <v>-7.6587542349149098</v>
      </c>
      <c r="N144">
        <f>(Table2[[#This Row],[1W Return vs Nifty]]-AVERAGE(Table2[1W Return vs Nifty]))/_xlfn.STDEV.P(Table2[1W Return vs Nifty])</f>
        <v>-1.2777675486661664</v>
      </c>
      <c r="O144">
        <v>1381.42</v>
      </c>
      <c r="P144">
        <v>1338.25822327433</v>
      </c>
      <c r="Q144">
        <v>1115.92911087107</v>
      </c>
      <c r="R144">
        <v>61.912104919774599</v>
      </c>
      <c r="S144" s="1">
        <f>(Table2[[#This Row],[Close Price]]-Table2[[#This Row],[20D EMA]])/Table2[[#This Row],[20D EMA]]</f>
        <v>6.6113129967714318E-2</v>
      </c>
      <c r="T144" s="1">
        <f>(Table2[[#This Row],[Close Price]]-Table2[[#This Row],[50D EMA]])/Table2[[#This Row],[50D EMA]]</f>
        <v>0.1004976277273362</v>
      </c>
      <c r="U144" s="1">
        <f>(Table2[[#This Row],[Close Price]]-Table2[[#This Row],[200D EMA]])/Table2[[#This Row],[200D EMA]]</f>
        <v>0.31975229040346786</v>
      </c>
      <c r="V144">
        <v>2.2279787989146902</v>
      </c>
      <c r="W144">
        <v>1272.5</v>
      </c>
      <c r="X144">
        <v>1534</v>
      </c>
      <c r="Y144">
        <v>1272.5</v>
      </c>
      <c r="Z144">
        <v>1534</v>
      </c>
      <c r="AA144">
        <v>1211.75</v>
      </c>
      <c r="AB144">
        <v>1552.5</v>
      </c>
      <c r="AC144" s="1">
        <f>(Table2[[#This Row],[Close Price]]/Table2[[#This Row],[Day Low]])-1</f>
        <v>0.15736738703339892</v>
      </c>
      <c r="AD144" s="1">
        <f>(Table2[[#This Row],[Day High]]/Table2[[#This Row],[Close Price]])-1</f>
        <v>4.1588864369376921E-2</v>
      </c>
      <c r="AE144" s="1">
        <f>(Table2[[#This Row],[Close Price]]/Table2[[#This Row],[Current Week Low]])-1</f>
        <v>0.15736738703339892</v>
      </c>
      <c r="AF144" s="1">
        <f>(Table2[[#This Row],[Current Week High]]/Table2[[#This Row],[Close Price]])-1</f>
        <v>4.1588864369376921E-2</v>
      </c>
      <c r="AG144" s="1">
        <f>(Table2[[#This Row],[Close Price]]/Table2[[#This Row],[Current Month Low]])-1</f>
        <v>0.21539096348256659</v>
      </c>
      <c r="AH144" s="1">
        <f>(Table2[[#This Row],[Current Month High]]/Table2[[#This Row],[Close Price]])-1</f>
        <v>5.4150398913596964E-2</v>
      </c>
      <c r="AI144">
        <v>5.4150398913596902</v>
      </c>
      <c r="AJ144">
        <v>172.20219942704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0.22</v>
      </c>
      <c r="AM144" t="s">
        <v>3142</v>
      </c>
      <c r="AN144">
        <v>13.15</v>
      </c>
      <c r="AO144" t="s">
        <v>3142</v>
      </c>
      <c r="AQ144">
        <f>(Table2[[#This Row],[Sharpe Ratio]]-AVERAGE(Table2[Sharpe Ratio]))/_xlfn.STDEV.P(Table2[Sharpe Ratio])</f>
        <v>-0.66967788397470163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3.0068406351737922</v>
      </c>
      <c r="AS144">
        <f>_xlfn.RANK.AVG(Table2[[#This Row],[1Y Return vs Nifty Z-Score]],Table2[1Y Return vs Nifty Z-Score])</f>
        <v>39</v>
      </c>
      <c r="AT144">
        <f>_xlfn.RANK.AVG(Table2[[#This Row],[6M Return vs Nifty Z-Score]],Table2[6M Return vs Nifty Z-Score])</f>
        <v>33</v>
      </c>
      <c r="AU144">
        <f>_xlfn.RANK.AVG(Table2[[#This Row],[Sharpe Ratio Z-Score]],Table2[Sharpe Ratio Z-Score])</f>
        <v>520.5</v>
      </c>
      <c r="AV144">
        <f>(Table2[[#This Row],[Rank 1Y]]+Table2[[#This Row],[Rank 6M]]+Table2[[#This Row],[Rank Sharpe]])/3</f>
        <v>197.5</v>
      </c>
    </row>
    <row r="145" spans="1:48" x14ac:dyDescent="0.3">
      <c r="A145" t="s">
        <v>1634</v>
      </c>
      <c r="B145" t="s">
        <v>1635</v>
      </c>
      <c r="C145" t="s">
        <v>3100</v>
      </c>
      <c r="D145" t="s">
        <v>48</v>
      </c>
      <c r="E145">
        <v>5275.0207507900004</v>
      </c>
      <c r="F145">
        <v>697.15</v>
      </c>
      <c r="G145">
        <v>44.436640828082197</v>
      </c>
      <c r="H145">
        <f>(Table2[[#This Row],[1Y Return vs Nifty]]-AVERAGE(Table2[1Y Return vs Nifty]))/_xlfn.STDEV.P(Table2[1Y Return vs Nifty])</f>
        <v>0.41795688195379604</v>
      </c>
      <c r="I145">
        <v>-0.57365017453480704</v>
      </c>
      <c r="J145">
        <f>(Table2[[#This Row],[1M Return vs Nifty]]-AVERAGE(Table2[1M Return vs Nifty]))/_xlfn.STDEV.P(Table2[1M Return vs Nifty])</f>
        <v>1.7220097733012349E-2</v>
      </c>
      <c r="K145">
        <v>0.110350472910098</v>
      </c>
      <c r="L145">
        <f>(Table2[[#This Row],[6M Return vs Nifty]]-AVERAGE(Table2[6M Return vs Nifty]))/_xlfn.STDEV.P(Table2[6M Return vs Nifty])</f>
        <v>-5.5007458185665513E-2</v>
      </c>
      <c r="M145">
        <v>2.0373972299338101</v>
      </c>
      <c r="N145">
        <f>(Table2[[#This Row],[1W Return vs Nifty]]-AVERAGE(Table2[1W Return vs Nifty]))/_xlfn.STDEV.P(Table2[1W Return vs Nifty])</f>
        <v>0.83743787375673484</v>
      </c>
      <c r="O145">
        <v>738.34</v>
      </c>
      <c r="P145">
        <v>764.62706111847001</v>
      </c>
      <c r="Q145">
        <v>705.86710948047096</v>
      </c>
      <c r="R145">
        <v>27.051569650438001</v>
      </c>
      <c r="S145" s="1">
        <f>(Table2[[#This Row],[Close Price]]-Table2[[#This Row],[20D EMA]])/Table2[[#This Row],[20D EMA]]</f>
        <v>-5.5787306660888013E-2</v>
      </c>
      <c r="T145" s="1">
        <f>(Table2[[#This Row],[Close Price]]-Table2[[#This Row],[50D EMA]])/Table2[[#This Row],[50D EMA]]</f>
        <v>-8.8248329871776873E-2</v>
      </c>
      <c r="U145" s="1">
        <f>(Table2[[#This Row],[Close Price]]-Table2[[#This Row],[200D EMA]])/Table2[[#This Row],[200D EMA]]</f>
        <v>-1.23495051170282E-2</v>
      </c>
      <c r="V145">
        <v>0.79155288031361704</v>
      </c>
      <c r="W145">
        <v>686</v>
      </c>
      <c r="X145">
        <v>728.9</v>
      </c>
      <c r="Y145">
        <v>686</v>
      </c>
      <c r="Z145">
        <v>744.55</v>
      </c>
      <c r="AA145">
        <v>686</v>
      </c>
      <c r="AB145">
        <v>803</v>
      </c>
      <c r="AC145" s="1">
        <f>(Table2[[#This Row],[Close Price]]/Table2[[#This Row],[Day Low]])-1</f>
        <v>1.6253644314868865E-2</v>
      </c>
      <c r="AD145" s="1">
        <f>(Table2[[#This Row],[Day High]]/Table2[[#This Row],[Close Price]])-1</f>
        <v>4.5542566162231957E-2</v>
      </c>
      <c r="AE145" s="1">
        <f>(Table2[[#This Row],[Close Price]]/Table2[[#This Row],[Current Week Low]])-1</f>
        <v>1.6253644314868865E-2</v>
      </c>
      <c r="AF145" s="1">
        <f>(Table2[[#This Row],[Current Week High]]/Table2[[#This Row],[Close Price]])-1</f>
        <v>6.7991106648497501E-2</v>
      </c>
      <c r="AG145" s="1">
        <f>(Table2[[#This Row],[Close Price]]/Table2[[#This Row],[Current Month Low]])-1</f>
        <v>1.6253644314868865E-2</v>
      </c>
      <c r="AH145" s="1">
        <f>(Table2[[#This Row],[Current Month High]]/Table2[[#This Row],[Close Price]])-1</f>
        <v>0.1518324607329844</v>
      </c>
      <c r="AI145">
        <v>34.375672380405902</v>
      </c>
      <c r="AJ145">
        <v>77.143946131368295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-0.09</v>
      </c>
      <c r="AM145" t="s">
        <v>3143</v>
      </c>
      <c r="AN145">
        <v>-5.56</v>
      </c>
      <c r="AO145" t="s">
        <v>3143</v>
      </c>
      <c r="AP145">
        <v>0.18097021360128801</v>
      </c>
      <c r="AQ145">
        <f>(Table2[[#This Row],[Sharpe Ratio]]-AVERAGE(Table2[Sharpe Ratio]))/_xlfn.STDEV.P(Table2[Sharpe Ratio])</f>
        <v>1.4669677257147944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189</v>
      </c>
      <c r="AT145">
        <f>_xlfn.RANK.AVG(Table2[[#This Row],[6M Return vs Nifty Z-Score]],Table2[6M Return vs Nifty Z-Score])</f>
        <v>353</v>
      </c>
      <c r="AU145">
        <f>_xlfn.RANK.AVG(Table2[[#This Row],[Sharpe Ratio Z-Score]],Table2[Sharpe Ratio Z-Score])</f>
        <v>55</v>
      </c>
      <c r="AV145">
        <f>(Table2[[#This Row],[Rank 1Y]]+Table2[[#This Row],[Rank 6M]]+Table2[[#This Row],[Rank Sharpe]])/3</f>
        <v>199</v>
      </c>
    </row>
    <row r="146" spans="1:48" x14ac:dyDescent="0.3">
      <c r="A146" t="s">
        <v>1471</v>
      </c>
      <c r="B146" t="s">
        <v>1472</v>
      </c>
      <c r="C146" t="s">
        <v>3108</v>
      </c>
      <c r="D146" t="s">
        <v>276</v>
      </c>
      <c r="E146">
        <v>6632.5869629299996</v>
      </c>
      <c r="F146">
        <v>2925.35</v>
      </c>
      <c r="G146">
        <v>13.846792077327001</v>
      </c>
      <c r="H146">
        <f>(Table2[[#This Row],[1Y Return vs Nifty]]-AVERAGE(Table2[1Y Return vs Nifty]))/_xlfn.STDEV.P(Table2[1Y Return vs Nifty])</f>
        <v>-0.1215213370219493</v>
      </c>
      <c r="I146">
        <v>0.19282339314528399</v>
      </c>
      <c r="J146">
        <f>(Table2[[#This Row],[1M Return vs Nifty]]-AVERAGE(Table2[1M Return vs Nifty]))/_xlfn.STDEV.P(Table2[1M Return vs Nifty])</f>
        <v>0.10666562949259249</v>
      </c>
      <c r="K146">
        <v>22.10486884669</v>
      </c>
      <c r="L146">
        <f>(Table2[[#This Row],[6M Return vs Nifty]]-AVERAGE(Table2[6M Return vs Nifty]))/_xlfn.STDEV.P(Table2[6M Return vs Nifty])</f>
        <v>0.74888195193928719</v>
      </c>
      <c r="M146">
        <v>-2.4791083434994801</v>
      </c>
      <c r="N146">
        <f>(Table2[[#This Row],[1W Return vs Nifty]]-AVERAGE(Table2[1W Return vs Nifty]))/_xlfn.STDEV.P(Table2[1W Return vs Nifty])</f>
        <v>-0.14783314990279528</v>
      </c>
      <c r="O146">
        <v>3091.37</v>
      </c>
      <c r="P146">
        <v>3166.71887206561</v>
      </c>
      <c r="Q146">
        <v>2774.1045865708602</v>
      </c>
      <c r="R146">
        <v>28.159434158641801</v>
      </c>
      <c r="S146" s="1">
        <f>(Table2[[#This Row],[Close Price]]-Table2[[#This Row],[20D EMA]])/Table2[[#This Row],[20D EMA]]</f>
        <v>-5.3704344675661597E-2</v>
      </c>
      <c r="T146" s="1">
        <f>(Table2[[#This Row],[Close Price]]-Table2[[#This Row],[50D EMA]])/Table2[[#This Row],[50D EMA]]</f>
        <v>-7.6220492508755039E-2</v>
      </c>
      <c r="U146" s="1">
        <f>(Table2[[#This Row],[Close Price]]-Table2[[#This Row],[200D EMA]])/Table2[[#This Row],[200D EMA]]</f>
        <v>5.4520443879910792E-2</v>
      </c>
      <c r="V146">
        <v>0.33763394879136799</v>
      </c>
      <c r="W146">
        <v>2824</v>
      </c>
      <c r="X146">
        <v>2959.9</v>
      </c>
      <c r="Y146">
        <v>2824</v>
      </c>
      <c r="Z146">
        <v>3165.9</v>
      </c>
      <c r="AA146">
        <v>2824</v>
      </c>
      <c r="AB146">
        <v>3418.4</v>
      </c>
      <c r="AC146" s="1">
        <f>(Table2[[#This Row],[Close Price]]/Table2[[#This Row],[Day Low]])-1</f>
        <v>3.5888810198300147E-2</v>
      </c>
      <c r="AD146" s="1">
        <f>(Table2[[#This Row],[Day High]]/Table2[[#This Row],[Close Price]])-1</f>
        <v>1.1810552583451539E-2</v>
      </c>
      <c r="AE146" s="1">
        <f>(Table2[[#This Row],[Close Price]]/Table2[[#This Row],[Current Week Low]])-1</f>
        <v>3.5888810198300147E-2</v>
      </c>
      <c r="AF146" s="1">
        <f>(Table2[[#This Row],[Current Week High]]/Table2[[#This Row],[Close Price]])-1</f>
        <v>8.2229476814740243E-2</v>
      </c>
      <c r="AG146" s="1">
        <f>(Table2[[#This Row],[Close Price]]/Table2[[#This Row],[Current Month Low]])-1</f>
        <v>3.5888810198300147E-2</v>
      </c>
      <c r="AH146" s="1">
        <f>(Table2[[#This Row],[Current Month High]]/Table2[[#This Row],[Close Price]])-1</f>
        <v>0.16854393491377118</v>
      </c>
      <c r="AI146">
        <v>34.445450971678603</v>
      </c>
      <c r="AJ146">
        <v>90.887438825448598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-0.06</v>
      </c>
      <c r="AM146" t="s">
        <v>3143</v>
      </c>
      <c r="AN146">
        <v>-5.0599999999999996</v>
      </c>
      <c r="AO146" t="s">
        <v>3143</v>
      </c>
      <c r="AP146">
        <v>0.13218371637068199</v>
      </c>
      <c r="AQ146">
        <f>(Table2[[#This Row],[Sharpe Ratio]]-AVERAGE(Table2[Sharpe Ratio]))/_xlfn.STDEV.P(Table2[Sharpe Ratio])</f>
        <v>0.8909643434700093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340</v>
      </c>
      <c r="AT146">
        <f>_xlfn.RANK.AVG(Table2[[#This Row],[6M Return vs Nifty Z-Score]],Table2[6M Return vs Nifty Z-Score])</f>
        <v>129</v>
      </c>
      <c r="AU146">
        <f>_xlfn.RANK.AVG(Table2[[#This Row],[Sharpe Ratio Z-Score]],Table2[Sharpe Ratio Z-Score])</f>
        <v>132</v>
      </c>
      <c r="AV146">
        <f>(Table2[[#This Row],[Rank 1Y]]+Table2[[#This Row],[Rank 6M]]+Table2[[#This Row],[Rank Sharpe]])/3</f>
        <v>200.33333333333334</v>
      </c>
    </row>
    <row r="147" spans="1:48" x14ac:dyDescent="0.3">
      <c r="A147" t="s">
        <v>883</v>
      </c>
      <c r="B147" t="s">
        <v>884</v>
      </c>
      <c r="C147" t="s">
        <v>3103</v>
      </c>
      <c r="D147" t="s">
        <v>785</v>
      </c>
      <c r="E147">
        <v>16389.0140511299</v>
      </c>
      <c r="F147">
        <v>906.7</v>
      </c>
      <c r="G147">
        <v>17.557671415674701</v>
      </c>
      <c r="H147">
        <f>(Table2[[#This Row],[1Y Return vs Nifty]]-AVERAGE(Table2[1Y Return vs Nifty]))/_xlfn.STDEV.P(Table2[1Y Return vs Nifty])</f>
        <v>-5.6076797148691952E-2</v>
      </c>
      <c r="I147">
        <v>2.7796559403289902</v>
      </c>
      <c r="J147">
        <f>(Table2[[#This Row],[1M Return vs Nifty]]-AVERAGE(Table2[1M Return vs Nifty]))/_xlfn.STDEV.P(Table2[1M Return vs Nifty])</f>
        <v>0.40854246192683097</v>
      </c>
      <c r="K147">
        <v>12.0262732338481</v>
      </c>
      <c r="L147">
        <f>(Table2[[#This Row],[6M Return vs Nifty]]-AVERAGE(Table2[6M Return vs Nifty]))/_xlfn.STDEV.P(Table2[6M Return vs Nifty])</f>
        <v>0.38051397295439365</v>
      </c>
      <c r="M147">
        <v>-4.2532112599940701</v>
      </c>
      <c r="N147">
        <f>(Table2[[#This Row],[1W Return vs Nifty]]-AVERAGE(Table2[1W Return vs Nifty]))/_xlfn.STDEV.P(Table2[1W Return vs Nifty])</f>
        <v>-0.53485186784566607</v>
      </c>
      <c r="O147">
        <v>976.36</v>
      </c>
      <c r="P147">
        <v>964.24140313206203</v>
      </c>
      <c r="Q147">
        <v>837.91866357052095</v>
      </c>
      <c r="R147">
        <v>25.874137854440399</v>
      </c>
      <c r="S147" s="1">
        <f>(Table2[[#This Row],[Close Price]]-Table2[[#This Row],[20D EMA]])/Table2[[#This Row],[20D EMA]]</f>
        <v>-7.1346634438117049E-2</v>
      </c>
      <c r="T147" s="1">
        <f>(Table2[[#This Row],[Close Price]]-Table2[[#This Row],[50D EMA]])/Table2[[#This Row],[50D EMA]]</f>
        <v>-5.9675308429149816E-2</v>
      </c>
      <c r="U147" s="1">
        <f>(Table2[[#This Row],[Close Price]]-Table2[[#This Row],[200D EMA]])/Table2[[#This Row],[200D EMA]]</f>
        <v>8.2085934375049657E-2</v>
      </c>
      <c r="V147">
        <v>0.94748454552027705</v>
      </c>
      <c r="W147">
        <v>902.05</v>
      </c>
      <c r="X147">
        <v>957.9</v>
      </c>
      <c r="Y147">
        <v>902.05</v>
      </c>
      <c r="Z147">
        <v>1029.9000000000001</v>
      </c>
      <c r="AA147">
        <v>874.25</v>
      </c>
      <c r="AB147">
        <v>1064.05</v>
      </c>
      <c r="AC147" s="1">
        <f>(Table2[[#This Row],[Close Price]]/Table2[[#This Row],[Day Low]])-1</f>
        <v>5.1549248932987179E-3</v>
      </c>
      <c r="AD147" s="1">
        <f>(Table2[[#This Row],[Day High]]/Table2[[#This Row],[Close Price]])-1</f>
        <v>5.6468512187051845E-2</v>
      </c>
      <c r="AE147" s="1">
        <f>(Table2[[#This Row],[Close Price]]/Table2[[#This Row],[Current Week Low]])-1</f>
        <v>5.1549248932987179E-3</v>
      </c>
      <c r="AF147" s="1">
        <f>(Table2[[#This Row],[Current Week High]]/Table2[[#This Row],[Close Price]])-1</f>
        <v>0.13587735745009377</v>
      </c>
      <c r="AG147" s="1">
        <f>(Table2[[#This Row],[Close Price]]/Table2[[#This Row],[Current Month Low]])-1</f>
        <v>3.7117529310837893E-2</v>
      </c>
      <c r="AH147" s="1">
        <f>(Table2[[#This Row],[Current Month High]]/Table2[[#This Row],[Close Price]])-1</f>
        <v>0.17354141391860578</v>
      </c>
      <c r="AI147">
        <v>17.354141391860502</v>
      </c>
      <c r="AJ147">
        <v>55.389888603256203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0.02</v>
      </c>
      <c r="AM147" t="s">
        <v>3142</v>
      </c>
      <c r="AN147">
        <v>-2.15</v>
      </c>
      <c r="AO147" t="s">
        <v>3143</v>
      </c>
      <c r="AP147">
        <v>0.16827624040371</v>
      </c>
      <c r="AQ147">
        <f>(Table2[[#This Row],[Sharpe Ratio]]-AVERAGE(Table2[Sharpe Ratio]))/_xlfn.STDEV.P(Table2[Sharpe Ratio])</f>
        <v>1.3170948733686216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1.5152226432554881</v>
      </c>
      <c r="AS147">
        <f>_xlfn.RANK.AVG(Table2[[#This Row],[1Y Return vs Nifty Z-Score]],Table2[1Y Return vs Nifty Z-Score])</f>
        <v>319</v>
      </c>
      <c r="AT147">
        <f>_xlfn.RANK.AVG(Table2[[#This Row],[6M Return vs Nifty Z-Score]],Table2[6M Return vs Nifty Z-Score])</f>
        <v>213</v>
      </c>
      <c r="AU147">
        <f>_xlfn.RANK.AVG(Table2[[#This Row],[Sharpe Ratio Z-Score]],Table2[Sharpe Ratio Z-Score])</f>
        <v>70</v>
      </c>
      <c r="AV147">
        <f>(Table2[[#This Row],[Rank 1Y]]+Table2[[#This Row],[Rank 6M]]+Table2[[#This Row],[Rank Sharpe]])/3</f>
        <v>200.66666666666666</v>
      </c>
    </row>
    <row r="148" spans="1:48" x14ac:dyDescent="0.3">
      <c r="A148" t="s">
        <v>920</v>
      </c>
      <c r="B148" t="s">
        <v>921</v>
      </c>
      <c r="C148" t="s">
        <v>3108</v>
      </c>
      <c r="D148" t="s">
        <v>785</v>
      </c>
      <c r="E148">
        <v>15439.00076352</v>
      </c>
      <c r="F148">
        <v>1146.4000000000001</v>
      </c>
      <c r="G148">
        <v>25.3564987563724</v>
      </c>
      <c r="H148">
        <f>(Table2[[#This Row],[1Y Return vs Nifty]]-AVERAGE(Table2[1Y Return vs Nifty]))/_xlfn.STDEV.P(Table2[1Y Return vs Nifty])</f>
        <v>8.1462211891196609E-2</v>
      </c>
      <c r="I148">
        <v>-2.4896894684084101</v>
      </c>
      <c r="J148">
        <f>(Table2[[#This Row],[1M Return vs Nifty]]-AVERAGE(Table2[1M Return vs Nifty]))/_xlfn.STDEV.P(Table2[1M Return vs Nifty])</f>
        <v>-0.20637685425516836</v>
      </c>
      <c r="K148">
        <v>2.5103950304975999</v>
      </c>
      <c r="L148">
        <f>(Table2[[#This Row],[6M Return vs Nifty]]-AVERAGE(Table2[6M Return vs Nifty]))/_xlfn.STDEV.P(Table2[6M Return vs Nifty])</f>
        <v>3.2713053392922208E-2</v>
      </c>
      <c r="M148">
        <v>2.6745293217397501</v>
      </c>
      <c r="N148">
        <f>(Table2[[#This Row],[1W Return vs Nifty]]-AVERAGE(Table2[1W Return vs Nifty]))/_xlfn.STDEV.P(Table2[1W Return vs Nifty])</f>
        <v>0.97642758119614892</v>
      </c>
      <c r="O148">
        <v>1170.07</v>
      </c>
      <c r="P148">
        <v>1258.1307583625301</v>
      </c>
      <c r="Q148">
        <v>1210.0162703056301</v>
      </c>
      <c r="R148">
        <v>48.091973250143703</v>
      </c>
      <c r="S148" s="1">
        <f>(Table2[[#This Row],[Close Price]]-Table2[[#This Row],[20D EMA]])/Table2[[#This Row],[20D EMA]]</f>
        <v>-2.0229558915278441E-2</v>
      </c>
      <c r="T148" s="1">
        <f>(Table2[[#This Row],[Close Price]]-Table2[[#This Row],[50D EMA]])/Table2[[#This Row],[50D EMA]]</f>
        <v>-8.8806952393365446E-2</v>
      </c>
      <c r="U148" s="1">
        <f>(Table2[[#This Row],[Close Price]]-Table2[[#This Row],[200D EMA]])/Table2[[#This Row],[200D EMA]]</f>
        <v>-5.2574723056873919E-2</v>
      </c>
      <c r="V148">
        <v>2.3310065996936999</v>
      </c>
      <c r="W148">
        <v>1115.05</v>
      </c>
      <c r="X148">
        <v>1177.7</v>
      </c>
      <c r="Y148">
        <v>1088.3499999999999</v>
      </c>
      <c r="Z148">
        <v>1217.6500000000001</v>
      </c>
      <c r="AA148">
        <v>1048.7</v>
      </c>
      <c r="AB148">
        <v>1243.95</v>
      </c>
      <c r="AC148" s="1">
        <f>(Table2[[#This Row],[Close Price]]/Table2[[#This Row],[Day Low]])-1</f>
        <v>2.8115331151069567E-2</v>
      </c>
      <c r="AD148" s="1">
        <f>(Table2[[#This Row],[Day High]]/Table2[[#This Row],[Close Price]])-1</f>
        <v>2.7302861130495515E-2</v>
      </c>
      <c r="AE148" s="1">
        <f>(Table2[[#This Row],[Close Price]]/Table2[[#This Row],[Current Week Low]])-1</f>
        <v>5.3337621169660565E-2</v>
      </c>
      <c r="AF148" s="1">
        <f>(Table2[[#This Row],[Current Week High]]/Table2[[#This Row],[Close Price]])-1</f>
        <v>6.2151081646894646E-2</v>
      </c>
      <c r="AG148" s="1">
        <f>(Table2[[#This Row],[Close Price]]/Table2[[#This Row],[Current Month Low]])-1</f>
        <v>9.3162963669304988E-2</v>
      </c>
      <c r="AH148" s="1">
        <f>(Table2[[#This Row],[Current Month High]]/Table2[[#This Row],[Close Price]])-1</f>
        <v>8.509246336357279E-2</v>
      </c>
      <c r="AI148">
        <v>65.470167480809394</v>
      </c>
      <c r="AJ148">
        <v>63.235084721628901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-0.14000000000000001</v>
      </c>
      <c r="AM148" t="s">
        <v>3143</v>
      </c>
      <c r="AN148">
        <v>4.63</v>
      </c>
      <c r="AO148" t="s">
        <v>3142</v>
      </c>
      <c r="AP148">
        <v>0.22890153115612799</v>
      </c>
      <c r="AQ148">
        <f>(Table2[[#This Row],[Sharpe Ratio]]-AVERAGE(Table2[Sharpe Ratio]))/_xlfn.STDEV.P(Table2[Sharpe Ratio])</f>
        <v>2.0328743309079322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263</v>
      </c>
      <c r="AT148">
        <f>_xlfn.RANK.AVG(Table2[[#This Row],[6M Return vs Nifty Z-Score]],Table2[6M Return vs Nifty Z-Score])</f>
        <v>324</v>
      </c>
      <c r="AU148">
        <f>_xlfn.RANK.AVG(Table2[[#This Row],[Sharpe Ratio Z-Score]],Table2[Sharpe Ratio Z-Score])</f>
        <v>15</v>
      </c>
      <c r="AV148">
        <f>(Table2[[#This Row],[Rank 1Y]]+Table2[[#This Row],[Rank 6M]]+Table2[[#This Row],[Rank Sharpe]])/3</f>
        <v>200.66666666666666</v>
      </c>
    </row>
    <row r="149" spans="1:48" x14ac:dyDescent="0.3">
      <c r="A149" t="s">
        <v>337</v>
      </c>
      <c r="B149" t="s">
        <v>338</v>
      </c>
      <c r="C149" t="s">
        <v>3097</v>
      </c>
      <c r="D149" t="s">
        <v>122</v>
      </c>
      <c r="E149">
        <v>74387.228250650005</v>
      </c>
      <c r="F149">
        <v>1639.75</v>
      </c>
      <c r="G149">
        <v>109.175719529395</v>
      </c>
      <c r="H149">
        <f>(Table2[[#This Row],[1Y Return vs Nifty]]-AVERAGE(Table2[1Y Return vs Nifty]))/_xlfn.STDEV.P(Table2[1Y Return vs Nifty])</f>
        <v>1.5596860601685989</v>
      </c>
      <c r="I149">
        <v>-2.3103384427638698</v>
      </c>
      <c r="J149">
        <f>(Table2[[#This Row],[1M Return vs Nifty]]-AVERAGE(Table2[1M Return vs Nifty]))/_xlfn.STDEV.P(Table2[1M Return vs Nifty])</f>
        <v>-0.18544704201264411</v>
      </c>
      <c r="K149">
        <v>22.699664309324199</v>
      </c>
      <c r="L149">
        <f>(Table2[[#This Row],[6M Return vs Nifty]]-AVERAGE(Table2[6M Return vs Nifty]))/_xlfn.STDEV.P(Table2[6M Return vs Nifty])</f>
        <v>0.77062144927567877</v>
      </c>
      <c r="M149">
        <v>0.51205575924616198</v>
      </c>
      <c r="N149">
        <f>(Table2[[#This Row],[1W Return vs Nifty]]-AVERAGE(Table2[1W Return vs Nifty]))/_xlfn.STDEV.P(Table2[1W Return vs Nifty])</f>
        <v>0.50468620815603915</v>
      </c>
      <c r="O149">
        <v>1675.95</v>
      </c>
      <c r="P149">
        <v>1665.4104905230599</v>
      </c>
      <c r="Q149">
        <v>1379.4414645827501</v>
      </c>
      <c r="R149">
        <v>40.166189631881203</v>
      </c>
      <c r="S149" s="1">
        <f>(Table2[[#This Row],[Close Price]]-Table2[[#This Row],[20D EMA]])/Table2[[#This Row],[20D EMA]]</f>
        <v>-2.1599689728213876E-2</v>
      </c>
      <c r="T149" s="1">
        <f>(Table2[[#This Row],[Close Price]]-Table2[[#This Row],[50D EMA]])/Table2[[#This Row],[50D EMA]]</f>
        <v>-1.5407907341210919E-2</v>
      </c>
      <c r="U149" s="1">
        <f>(Table2[[#This Row],[Close Price]]-Table2[[#This Row],[200D EMA]])/Table2[[#This Row],[200D EMA]]</f>
        <v>0.18870574946504698</v>
      </c>
      <c r="V149">
        <v>0.569906007106318</v>
      </c>
      <c r="W149">
        <v>1615.55</v>
      </c>
      <c r="X149">
        <v>1656.8</v>
      </c>
      <c r="Y149">
        <v>1605.3</v>
      </c>
      <c r="Z149">
        <v>1710</v>
      </c>
      <c r="AA149">
        <v>1595.4</v>
      </c>
      <c r="AB149">
        <v>1779</v>
      </c>
      <c r="AC149" s="1">
        <f>(Table2[[#This Row],[Close Price]]/Table2[[#This Row],[Day Low]])-1</f>
        <v>1.4979418773792164E-2</v>
      </c>
      <c r="AD149" s="1">
        <f>(Table2[[#This Row],[Day High]]/Table2[[#This Row],[Close Price]])-1</f>
        <v>1.0397926513187938E-2</v>
      </c>
      <c r="AE149" s="1">
        <f>(Table2[[#This Row],[Close Price]]/Table2[[#This Row],[Current Week Low]])-1</f>
        <v>2.1460163209368943E-2</v>
      </c>
      <c r="AF149" s="1">
        <f>(Table2[[#This Row],[Current Week High]]/Table2[[#This Row],[Close Price]])-1</f>
        <v>4.2841896630583909E-2</v>
      </c>
      <c r="AG149" s="1">
        <f>(Table2[[#This Row],[Close Price]]/Table2[[#This Row],[Current Month Low]])-1</f>
        <v>2.779867117964141E-2</v>
      </c>
      <c r="AH149" s="1">
        <f>(Table2[[#This Row],[Current Month High]]/Table2[[#This Row],[Close Price]])-1</f>
        <v>8.4921481933221576E-2</v>
      </c>
      <c r="AI149">
        <v>19.9268181125171</v>
      </c>
      <c r="AJ149">
        <v>147.958566460003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0.01</v>
      </c>
      <c r="AM149" t="s">
        <v>3142</v>
      </c>
      <c r="AN149">
        <v>-0.93</v>
      </c>
      <c r="AO149" t="s">
        <v>3143</v>
      </c>
      <c r="AP149">
        <v>2.2943876593557001E-2</v>
      </c>
      <c r="AQ149">
        <f>(Table2[[#This Row],[Sharpe Ratio]]-AVERAGE(Table2[Sharpe Ratio]))/_xlfn.STDEV.P(Table2[Sharpe Ratio])</f>
        <v>-0.39878837007443046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2.2507583055132421</v>
      </c>
      <c r="AS149">
        <f>_xlfn.RANK.AVG(Table2[[#This Row],[1Y Return vs Nifty Z-Score]],Table2[1Y Return vs Nifty Z-Score])</f>
        <v>52</v>
      </c>
      <c r="AT149">
        <f>_xlfn.RANK.AVG(Table2[[#This Row],[6M Return vs Nifty Z-Score]],Table2[6M Return vs Nifty Z-Score])</f>
        <v>121</v>
      </c>
      <c r="AU149">
        <f>_xlfn.RANK.AVG(Table2[[#This Row],[Sharpe Ratio Z-Score]],Table2[Sharpe Ratio Z-Score])</f>
        <v>438</v>
      </c>
      <c r="AV149">
        <f>(Table2[[#This Row],[Rank 1Y]]+Table2[[#This Row],[Rank 6M]]+Table2[[#This Row],[Rank Sharpe]])/3</f>
        <v>203.66666666666666</v>
      </c>
    </row>
    <row r="150" spans="1:48" x14ac:dyDescent="0.3">
      <c r="A150" t="s">
        <v>856</v>
      </c>
      <c r="B150" t="s">
        <v>857</v>
      </c>
      <c r="C150" t="s">
        <v>3097</v>
      </c>
      <c r="D150" t="s">
        <v>24</v>
      </c>
      <c r="E150">
        <v>17267.392503200001</v>
      </c>
      <c r="F150">
        <v>214.55</v>
      </c>
      <c r="G150">
        <v>24.3716108042005</v>
      </c>
      <c r="H150">
        <f>(Table2[[#This Row],[1Y Return vs Nifty]]-AVERAGE(Table2[1Y Return vs Nifty]))/_xlfn.STDEV.P(Table2[1Y Return vs Nifty])</f>
        <v>6.4092868137404835E-2</v>
      </c>
      <c r="I150">
        <v>6.4913092385828897</v>
      </c>
      <c r="J150">
        <f>(Table2[[#This Row],[1M Return vs Nifty]]-AVERAGE(Table2[1M Return vs Nifty]))/_xlfn.STDEV.P(Table2[1M Return vs Nifty])</f>
        <v>0.84168303841711523</v>
      </c>
      <c r="K150">
        <v>5.0477605162803103</v>
      </c>
      <c r="L150">
        <f>(Table2[[#This Row],[6M Return vs Nifty]]-AVERAGE(Table2[6M Return vs Nifty]))/_xlfn.STDEV.P(Table2[6M Return vs Nifty])</f>
        <v>0.12545258098671197</v>
      </c>
      <c r="M150">
        <v>6.14881405646162</v>
      </c>
      <c r="N150">
        <f>(Table2[[#This Row],[1W Return vs Nifty]]-AVERAGE(Table2[1W Return vs Nifty]))/_xlfn.STDEV.P(Table2[1W Return vs Nifty])</f>
        <v>1.7343392058821259</v>
      </c>
      <c r="O150">
        <v>212.91</v>
      </c>
      <c r="P150">
        <v>213.08243317677099</v>
      </c>
      <c r="Q150">
        <v>196.28122694195599</v>
      </c>
      <c r="R150">
        <v>52.187664302502199</v>
      </c>
      <c r="S150" s="1">
        <f>(Table2[[#This Row],[Close Price]]-Table2[[#This Row],[20D EMA]])/Table2[[#This Row],[20D EMA]]</f>
        <v>7.7027852144099145E-3</v>
      </c>
      <c r="T150" s="1">
        <f>(Table2[[#This Row],[Close Price]]-Table2[[#This Row],[50D EMA]])/Table2[[#This Row],[50D EMA]]</f>
        <v>6.8873196225028195E-3</v>
      </c>
      <c r="U150" s="1">
        <f>(Table2[[#This Row],[Close Price]]-Table2[[#This Row],[200D EMA]])/Table2[[#This Row],[200D EMA]]</f>
        <v>9.3074479626349765E-2</v>
      </c>
      <c r="V150">
        <v>1.92190837264884</v>
      </c>
      <c r="W150">
        <v>212.5</v>
      </c>
      <c r="X150">
        <v>222.74</v>
      </c>
      <c r="Y150">
        <v>210</v>
      </c>
      <c r="Z150">
        <v>228.88</v>
      </c>
      <c r="AA150">
        <v>193.2</v>
      </c>
      <c r="AB150">
        <v>228.88</v>
      </c>
      <c r="AC150" s="1">
        <f>(Table2[[#This Row],[Close Price]]/Table2[[#This Row],[Day Low]])-1</f>
        <v>9.647058823529564E-3</v>
      </c>
      <c r="AD150" s="1">
        <f>(Table2[[#This Row],[Day High]]/Table2[[#This Row],[Close Price]])-1</f>
        <v>3.8172920065252747E-2</v>
      </c>
      <c r="AE150" s="1">
        <f>(Table2[[#This Row],[Close Price]]/Table2[[#This Row],[Current Week Low]])-1</f>
        <v>2.1666666666666723E-2</v>
      </c>
      <c r="AF150" s="1">
        <f>(Table2[[#This Row],[Current Week High]]/Table2[[#This Row],[Close Price]])-1</f>
        <v>6.6790957818690266E-2</v>
      </c>
      <c r="AG150" s="1">
        <f>(Table2[[#This Row],[Close Price]]/Table2[[#This Row],[Current Month Low]])-1</f>
        <v>0.11050724637681175</v>
      </c>
      <c r="AH150" s="1">
        <f>(Table2[[#This Row],[Current Month High]]/Table2[[#This Row],[Close Price]])-1</f>
        <v>6.6790957818690266E-2</v>
      </c>
      <c r="AI150">
        <v>8.4828711256117408</v>
      </c>
      <c r="AJ150">
        <v>55.021676300578001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-0.02</v>
      </c>
      <c r="AM150" t="s">
        <v>3143</v>
      </c>
      <c r="AN150">
        <v>8.17</v>
      </c>
      <c r="AO150" t="s">
        <v>3142</v>
      </c>
      <c r="AP150">
        <v>0.18484224458998699</v>
      </c>
      <c r="AQ150">
        <f>(Table2[[#This Row],[Sharpe Ratio]]-AVERAGE(Table2[Sharpe Ratio]))/_xlfn.STDEV.P(Table2[Sharpe Ratio])</f>
        <v>1.5126833042508994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269</v>
      </c>
      <c r="AT150">
        <f>_xlfn.RANK.AVG(Table2[[#This Row],[6M Return vs Nifty Z-Score]],Table2[6M Return vs Nifty Z-Score])</f>
        <v>294</v>
      </c>
      <c r="AU150">
        <f>_xlfn.RANK.AVG(Table2[[#This Row],[Sharpe Ratio Z-Score]],Table2[Sharpe Ratio Z-Score])</f>
        <v>48</v>
      </c>
      <c r="AV150">
        <f>(Table2[[#This Row],[Rank 1Y]]+Table2[[#This Row],[Rank 6M]]+Table2[[#This Row],[Rank Sharpe]])/3</f>
        <v>203.66666666666666</v>
      </c>
    </row>
    <row r="151" spans="1:48" x14ac:dyDescent="0.3">
      <c r="A151" t="s">
        <v>284</v>
      </c>
      <c r="B151" t="s">
        <v>285</v>
      </c>
      <c r="C151" t="s">
        <v>3101</v>
      </c>
      <c r="D151" t="s">
        <v>243</v>
      </c>
      <c r="E151">
        <v>91185.986571400004</v>
      </c>
      <c r="F151">
        <v>938</v>
      </c>
      <c r="G151">
        <v>38.3672484758672</v>
      </c>
      <c r="H151">
        <f>(Table2[[#This Row],[1Y Return vs Nifty]]-AVERAGE(Table2[1Y Return vs Nifty]))/_xlfn.STDEV.P(Table2[1Y Return vs Nifty])</f>
        <v>0.31091794223503982</v>
      </c>
      <c r="I151">
        <v>-4.4105219602806001</v>
      </c>
      <c r="J151">
        <f>(Table2[[#This Row],[1M Return vs Nifty]]-AVERAGE(Table2[1M Return vs Nifty]))/_xlfn.STDEV.P(Table2[1M Return vs Nifty])</f>
        <v>-0.4305331603579472</v>
      </c>
      <c r="K151">
        <v>9.6112845671768294</v>
      </c>
      <c r="L151">
        <f>(Table2[[#This Row],[6M Return vs Nifty]]-AVERAGE(Table2[6M Return vs Nifty]))/_xlfn.STDEV.P(Table2[6M Return vs Nifty])</f>
        <v>0.29224726114391014</v>
      </c>
      <c r="M151">
        <v>-0.241812483112122</v>
      </c>
      <c r="N151">
        <f>(Table2[[#This Row],[1W Return vs Nifty]]-AVERAGE(Table2[1W Return vs Nifty]))/_xlfn.STDEV.P(Table2[1W Return vs Nifty])</f>
        <v>0.34023063010432575</v>
      </c>
      <c r="O151">
        <v>941.48</v>
      </c>
      <c r="P151">
        <v>932.19326795854204</v>
      </c>
      <c r="Q151">
        <v>844.17426241160297</v>
      </c>
      <c r="R151">
        <v>49.663121267734702</v>
      </c>
      <c r="S151" s="1">
        <f>(Table2[[#This Row],[Close Price]]-Table2[[#This Row],[20D EMA]])/Table2[[#This Row],[20D EMA]]</f>
        <v>-3.696307940689147E-3</v>
      </c>
      <c r="T151" s="1">
        <f>(Table2[[#This Row],[Close Price]]-Table2[[#This Row],[50D EMA]])/Table2[[#This Row],[50D EMA]]</f>
        <v>6.2291074619906057E-3</v>
      </c>
      <c r="U151" s="1">
        <f>(Table2[[#This Row],[Close Price]]-Table2[[#This Row],[200D EMA]])/Table2[[#This Row],[200D EMA]]</f>
        <v>0.11114498719773741</v>
      </c>
      <c r="V151">
        <v>0.75761199921260902</v>
      </c>
      <c r="W151">
        <v>902.45</v>
      </c>
      <c r="X151">
        <v>943</v>
      </c>
      <c r="Y151">
        <v>888.9</v>
      </c>
      <c r="Z151">
        <v>958</v>
      </c>
      <c r="AA151">
        <v>888.9</v>
      </c>
      <c r="AB151">
        <v>988.7</v>
      </c>
      <c r="AC151" s="1">
        <f>(Table2[[#This Row],[Close Price]]/Table2[[#This Row],[Day Low]])-1</f>
        <v>3.9392764142057723E-2</v>
      </c>
      <c r="AD151" s="1">
        <f>(Table2[[#This Row],[Day High]]/Table2[[#This Row],[Close Price]])-1</f>
        <v>5.3304904051172386E-3</v>
      </c>
      <c r="AE151" s="1">
        <f>(Table2[[#This Row],[Close Price]]/Table2[[#This Row],[Current Week Low]])-1</f>
        <v>5.5236809539880749E-2</v>
      </c>
      <c r="AF151" s="1">
        <f>(Table2[[#This Row],[Current Week High]]/Table2[[#This Row],[Close Price]])-1</f>
        <v>2.1321961620469176E-2</v>
      </c>
      <c r="AG151" s="1">
        <f>(Table2[[#This Row],[Close Price]]/Table2[[#This Row],[Current Month Low]])-1</f>
        <v>5.5236809539880749E-2</v>
      </c>
      <c r="AH151" s="1">
        <f>(Table2[[#This Row],[Current Month High]]/Table2[[#This Row],[Close Price]])-1</f>
        <v>5.4051172707889172E-2</v>
      </c>
      <c r="AI151">
        <v>19.189765458422102</v>
      </c>
      <c r="AJ151">
        <v>74.139051332033802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7.0000000000000007E-2</v>
      </c>
      <c r="AM151" t="s">
        <v>3142</v>
      </c>
      <c r="AN151">
        <v>-2.5299999999999998</v>
      </c>
      <c r="AO151" t="s">
        <v>3143</v>
      </c>
      <c r="AP151">
        <v>0.121068356080501</v>
      </c>
      <c r="AQ151">
        <f>(Table2[[#This Row],[Sharpe Ratio]]-AVERAGE(Table2[Sharpe Ratio]))/_xlfn.STDEV.P(Table2[Sharpe Ratio])</f>
        <v>0.75972956570455297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1.2725922388298816</v>
      </c>
      <c r="AS151">
        <f>_xlfn.RANK.AVG(Table2[[#This Row],[1Y Return vs Nifty Z-Score]],Table2[1Y Return vs Nifty Z-Score])</f>
        <v>215</v>
      </c>
      <c r="AT151">
        <f>_xlfn.RANK.AVG(Table2[[#This Row],[6M Return vs Nifty Z-Score]],Table2[6M Return vs Nifty Z-Score])</f>
        <v>238</v>
      </c>
      <c r="AU151">
        <f>_xlfn.RANK.AVG(Table2[[#This Row],[Sharpe Ratio Z-Score]],Table2[Sharpe Ratio Z-Score])</f>
        <v>159</v>
      </c>
      <c r="AV151">
        <f>(Table2[[#This Row],[Rank 1Y]]+Table2[[#This Row],[Rank 6M]]+Table2[[#This Row],[Rank Sharpe]])/3</f>
        <v>204</v>
      </c>
    </row>
    <row r="152" spans="1:48" x14ac:dyDescent="0.3">
      <c r="A152" t="s">
        <v>565</v>
      </c>
      <c r="B152" t="s">
        <v>566</v>
      </c>
      <c r="C152" t="s">
        <v>3102</v>
      </c>
      <c r="D152" t="s">
        <v>146</v>
      </c>
      <c r="E152">
        <v>33168.347687280002</v>
      </c>
      <c r="F152">
        <v>239.2</v>
      </c>
      <c r="G152">
        <v>69.210221936276596</v>
      </c>
      <c r="H152">
        <f>(Table2[[#This Row],[1Y Return vs Nifty]]-AVERAGE(Table2[1Y Return vs Nifty]))/_xlfn.STDEV.P(Table2[1Y Return vs Nifty])</f>
        <v>0.85486023256516319</v>
      </c>
      <c r="I152">
        <v>-8.1213011905330603</v>
      </c>
      <c r="J152">
        <f>(Table2[[#This Row],[1M Return vs Nifty]]-AVERAGE(Table2[1M Return vs Nifty]))/_xlfn.STDEV.P(Table2[1M Return vs Nifty])</f>
        <v>-0.86357173531748155</v>
      </c>
      <c r="K152">
        <v>-4.80369521752836</v>
      </c>
      <c r="L152">
        <f>(Table2[[#This Row],[6M Return vs Nifty]]-AVERAGE(Table2[6M Return vs Nifty]))/_xlfn.STDEV.P(Table2[6M Return vs Nifty])</f>
        <v>-0.23461354113235677</v>
      </c>
      <c r="M152">
        <v>-3.5003362703357701</v>
      </c>
      <c r="N152">
        <f>(Table2[[#This Row],[1W Return vs Nifty]]-AVERAGE(Table2[1W Return vs Nifty]))/_xlfn.STDEV.P(Table2[1W Return vs Nifty])</f>
        <v>-0.37061296684406464</v>
      </c>
      <c r="O152">
        <v>260.51</v>
      </c>
      <c r="P152">
        <v>265.69977529154897</v>
      </c>
      <c r="Q152">
        <v>240.82053233594601</v>
      </c>
      <c r="R152">
        <v>23.602918938957899</v>
      </c>
      <c r="S152" s="1">
        <f>(Table2[[#This Row],[Close Price]]-Table2[[#This Row],[20D EMA]])/Table2[[#This Row],[20D EMA]]</f>
        <v>-8.1801082492034868E-2</v>
      </c>
      <c r="T152" s="1">
        <f>(Table2[[#This Row],[Close Price]]-Table2[[#This Row],[50D EMA]])/Table2[[#This Row],[50D EMA]]</f>
        <v>-9.9735783601890976E-2</v>
      </c>
      <c r="U152" s="1">
        <f>(Table2[[#This Row],[Close Price]]-Table2[[#This Row],[200D EMA]])/Table2[[#This Row],[200D EMA]]</f>
        <v>-6.7292116674062159E-3</v>
      </c>
      <c r="V152">
        <v>0.45550290885447298</v>
      </c>
      <c r="W152">
        <v>234.3</v>
      </c>
      <c r="X152">
        <v>246.25</v>
      </c>
      <c r="Y152">
        <v>234.2</v>
      </c>
      <c r="Z152">
        <v>265.05</v>
      </c>
      <c r="AA152">
        <v>234.2</v>
      </c>
      <c r="AB152">
        <v>296.8</v>
      </c>
      <c r="AC152" s="1">
        <f>(Table2[[#This Row],[Close Price]]/Table2[[#This Row],[Day Low]])-1</f>
        <v>2.0913358941527793E-2</v>
      </c>
      <c r="AD152" s="1">
        <f>(Table2[[#This Row],[Day High]]/Table2[[#This Row],[Close Price]])-1</f>
        <v>2.947324414715724E-2</v>
      </c>
      <c r="AE152" s="1">
        <f>(Table2[[#This Row],[Close Price]]/Table2[[#This Row],[Current Week Low]])-1</f>
        <v>2.1349274124679685E-2</v>
      </c>
      <c r="AF152" s="1">
        <f>(Table2[[#This Row],[Current Week High]]/Table2[[#This Row],[Close Price]])-1</f>
        <v>0.10806856187290981</v>
      </c>
      <c r="AG152" s="1">
        <f>(Table2[[#This Row],[Close Price]]/Table2[[#This Row],[Current Month Low]])-1</f>
        <v>2.1349274124679685E-2</v>
      </c>
      <c r="AH152" s="1">
        <f>(Table2[[#This Row],[Current Month High]]/Table2[[#This Row],[Close Price]])-1</f>
        <v>0.24080267558528434</v>
      </c>
      <c r="AI152">
        <v>30.351170568561798</v>
      </c>
      <c r="AJ152">
        <v>104.794520547945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-0.02</v>
      </c>
      <c r="AM152" t="s">
        <v>3143</v>
      </c>
      <c r="AN152">
        <v>-12.38</v>
      </c>
      <c r="AO152" t="s">
        <v>3143</v>
      </c>
      <c r="AP152">
        <v>0.14814315311298601</v>
      </c>
      <c r="AQ152">
        <f>(Table2[[#This Row],[Sharpe Ratio]]-AVERAGE(Table2[Sharpe Ratio]))/_xlfn.STDEV.P(Table2[Sharpe Ratio])</f>
        <v>1.0793912661661895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111</v>
      </c>
      <c r="AT152">
        <f>_xlfn.RANK.AVG(Table2[[#This Row],[6M Return vs Nifty Z-Score]],Table2[6M Return vs Nifty Z-Score])</f>
        <v>403</v>
      </c>
      <c r="AU152">
        <f>_xlfn.RANK.AVG(Table2[[#This Row],[Sharpe Ratio Z-Score]],Table2[Sharpe Ratio Z-Score])</f>
        <v>101</v>
      </c>
      <c r="AV152">
        <f>(Table2[[#This Row],[Rank 1Y]]+Table2[[#This Row],[Rank 6M]]+Table2[[#This Row],[Rank Sharpe]])/3</f>
        <v>205</v>
      </c>
    </row>
    <row r="153" spans="1:48" x14ac:dyDescent="0.3">
      <c r="A153" t="s">
        <v>1019</v>
      </c>
      <c r="B153" t="s">
        <v>1020</v>
      </c>
      <c r="C153" t="s">
        <v>3097</v>
      </c>
      <c r="D153" t="s">
        <v>539</v>
      </c>
      <c r="E153">
        <v>12873.047083653</v>
      </c>
      <c r="F153">
        <v>134.69</v>
      </c>
      <c r="G153">
        <v>41.383606489914598</v>
      </c>
      <c r="H153">
        <f>(Table2[[#This Row],[1Y Return vs Nifty]]-AVERAGE(Table2[1Y Return vs Nifty]))/_xlfn.STDEV.P(Table2[1Y Return vs Nifty])</f>
        <v>0.36411400287824042</v>
      </c>
      <c r="I153">
        <v>4.2551588338373403</v>
      </c>
      <c r="J153">
        <f>(Table2[[#This Row],[1M Return vs Nifty]]-AVERAGE(Table2[1M Return vs Nifty]))/_xlfn.STDEV.P(Table2[1M Return vs Nifty])</f>
        <v>0.58072992733690743</v>
      </c>
      <c r="K153">
        <v>56.422738194054503</v>
      </c>
      <c r="L153">
        <f>(Table2[[#This Row],[6M Return vs Nifty]]-AVERAGE(Table2[6M Return vs Nifty]))/_xlfn.STDEV.P(Table2[6M Return vs Nifty])</f>
        <v>2.0031841047559622</v>
      </c>
      <c r="M153">
        <v>-9.7166141300801492</v>
      </c>
      <c r="N153">
        <f>(Table2[[#This Row],[1W Return vs Nifty]]-AVERAGE(Table2[1W Return vs Nifty]))/_xlfn.STDEV.P(Table2[1W Return vs Nifty])</f>
        <v>-1.7266875582823784</v>
      </c>
      <c r="O153">
        <v>143.27000000000001</v>
      </c>
      <c r="P153">
        <v>131.61811511173099</v>
      </c>
      <c r="Q153">
        <v>105.082379144588</v>
      </c>
      <c r="R153">
        <v>34.452488658870003</v>
      </c>
      <c r="S153" s="1">
        <f>(Table2[[#This Row],[Close Price]]-Table2[[#This Row],[20D EMA]])/Table2[[#This Row],[20D EMA]]</f>
        <v>-5.9886926781601256E-2</v>
      </c>
      <c r="T153" s="1">
        <f>(Table2[[#This Row],[Close Price]]-Table2[[#This Row],[50D EMA]])/Table2[[#This Row],[50D EMA]]</f>
        <v>2.3339377605136491E-2</v>
      </c>
      <c r="U153" s="1">
        <f>(Table2[[#This Row],[Close Price]]-Table2[[#This Row],[200D EMA]])/Table2[[#This Row],[200D EMA]]</f>
        <v>0.2817562858438275</v>
      </c>
      <c r="V153">
        <v>1.34579021070713</v>
      </c>
      <c r="W153">
        <v>132.47</v>
      </c>
      <c r="X153">
        <v>140.9</v>
      </c>
      <c r="Y153">
        <v>132.47</v>
      </c>
      <c r="Z153">
        <v>168.75</v>
      </c>
      <c r="AA153">
        <v>132.47</v>
      </c>
      <c r="AB153">
        <v>168.75</v>
      </c>
      <c r="AC153" s="1">
        <f>(Table2[[#This Row],[Close Price]]/Table2[[#This Row],[Day Low]])-1</f>
        <v>1.6758511361062878E-2</v>
      </c>
      <c r="AD153" s="1">
        <f>(Table2[[#This Row],[Day High]]/Table2[[#This Row],[Close Price]])-1</f>
        <v>4.6105872744821585E-2</v>
      </c>
      <c r="AE153" s="1">
        <f>(Table2[[#This Row],[Close Price]]/Table2[[#This Row],[Current Week Low]])-1</f>
        <v>1.6758511361062878E-2</v>
      </c>
      <c r="AF153" s="1">
        <f>(Table2[[#This Row],[Current Week High]]/Table2[[#This Row],[Close Price]])-1</f>
        <v>0.25287697676145227</v>
      </c>
      <c r="AG153" s="1">
        <f>(Table2[[#This Row],[Close Price]]/Table2[[#This Row],[Current Month Low]])-1</f>
        <v>1.6758511361062878E-2</v>
      </c>
      <c r="AH153" s="1">
        <f>(Table2[[#This Row],[Current Month High]]/Table2[[#This Row],[Close Price]])-1</f>
        <v>0.25287697676145227</v>
      </c>
      <c r="AI153">
        <v>25.2876976761452</v>
      </c>
      <c r="AJ153">
        <v>95.202898550724598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0.32</v>
      </c>
      <c r="AM153" t="s">
        <v>3142</v>
      </c>
      <c r="AN153">
        <v>-4.7</v>
      </c>
      <c r="AO153" t="s">
        <v>3143</v>
      </c>
      <c r="AP153">
        <v>4.1831279570412001E-2</v>
      </c>
      <c r="AQ153">
        <f>(Table2[[#This Row],[Sharpe Ratio]]-AVERAGE(Table2[Sharpe Ratio]))/_xlfn.STDEV.P(Table2[Sharpe Ratio])</f>
        <v>-0.17579207777936331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1.0455483989093681</v>
      </c>
      <c r="AS153">
        <f>_xlfn.RANK.AVG(Table2[[#This Row],[1Y Return vs Nifty Z-Score]],Table2[1Y Return vs Nifty Z-Score])</f>
        <v>201</v>
      </c>
      <c r="AT153">
        <f>_xlfn.RANK.AVG(Table2[[#This Row],[6M Return vs Nifty Z-Score]],Table2[6M Return vs Nifty Z-Score])</f>
        <v>30</v>
      </c>
      <c r="AU153">
        <f>_xlfn.RANK.AVG(Table2[[#This Row],[Sharpe Ratio Z-Score]],Table2[Sharpe Ratio Z-Score])</f>
        <v>385</v>
      </c>
      <c r="AV153">
        <f>(Table2[[#This Row],[Rank 1Y]]+Table2[[#This Row],[Rank 6M]]+Table2[[#This Row],[Rank Sharpe]])/3</f>
        <v>205.33333333333334</v>
      </c>
    </row>
    <row r="154" spans="1:48" x14ac:dyDescent="0.3">
      <c r="A154" t="s">
        <v>1309</v>
      </c>
      <c r="B154" t="s">
        <v>1310</v>
      </c>
      <c r="C154" t="s">
        <v>3106</v>
      </c>
      <c r="D154" t="s">
        <v>192</v>
      </c>
      <c r="E154">
        <v>8216.6040468600004</v>
      </c>
      <c r="F154">
        <v>2027.85</v>
      </c>
      <c r="G154">
        <v>98.437471169887402</v>
      </c>
      <c r="H154">
        <f>(Table2[[#This Row],[1Y Return vs Nifty]]-AVERAGE(Table2[1Y Return vs Nifty]))/_xlfn.STDEV.P(Table2[1Y Return vs Nifty])</f>
        <v>1.3703078403837312</v>
      </c>
      <c r="I154">
        <v>25.3991767292449</v>
      </c>
      <c r="J154">
        <f>(Table2[[#This Row],[1M Return vs Nifty]]-AVERAGE(Table2[1M Return vs Nifty]))/_xlfn.STDEV.P(Table2[1M Return vs Nifty])</f>
        <v>3.0481834755565487</v>
      </c>
      <c r="K154">
        <v>15.300980395426899</v>
      </c>
      <c r="L154">
        <f>(Table2[[#This Row],[6M Return vs Nifty]]-AVERAGE(Table2[6M Return vs Nifty]))/_xlfn.STDEV.P(Table2[6M Return vs Nifty])</f>
        <v>0.50020299563341697</v>
      </c>
      <c r="M154">
        <v>-1.76472062599827</v>
      </c>
      <c r="N154">
        <f>(Table2[[#This Row],[1W Return vs Nifty]]-AVERAGE(Table2[1W Return vs Nifty]))/_xlfn.STDEV.P(Table2[1W Return vs Nifty])</f>
        <v>8.0097924490190632E-3</v>
      </c>
      <c r="O154">
        <v>2044.15</v>
      </c>
      <c r="P154">
        <v>1947.79048204796</v>
      </c>
      <c r="Q154">
        <v>1623.6123156251599</v>
      </c>
      <c r="R154">
        <v>44.491051089538097</v>
      </c>
      <c r="S154" s="1">
        <f>(Table2[[#This Row],[Close Price]]-Table2[[#This Row],[20D EMA]])/Table2[[#This Row],[20D EMA]]</f>
        <v>-7.9739745126337011E-3</v>
      </c>
      <c r="T154" s="1">
        <f>(Table2[[#This Row],[Close Price]]-Table2[[#This Row],[50D EMA]])/Table2[[#This Row],[50D EMA]]</f>
        <v>4.1102735992355352E-2</v>
      </c>
      <c r="U154" s="1">
        <f>(Table2[[#This Row],[Close Price]]-Table2[[#This Row],[200D EMA]])/Table2[[#This Row],[200D EMA]]</f>
        <v>0.24897426589129515</v>
      </c>
      <c r="V154">
        <v>2.3566708108238501</v>
      </c>
      <c r="W154">
        <v>1990</v>
      </c>
      <c r="X154">
        <v>2191.4499999999998</v>
      </c>
      <c r="Y154">
        <v>1990</v>
      </c>
      <c r="Z154">
        <v>2359.9</v>
      </c>
      <c r="AA154">
        <v>1698</v>
      </c>
      <c r="AB154">
        <v>2359.9</v>
      </c>
      <c r="AC154" s="1">
        <f>(Table2[[#This Row],[Close Price]]/Table2[[#This Row],[Day Low]])-1</f>
        <v>1.9020100502512571E-2</v>
      </c>
      <c r="AD154" s="1">
        <f>(Table2[[#This Row],[Day High]]/Table2[[#This Row],[Close Price]])-1</f>
        <v>8.0676578642404406E-2</v>
      </c>
      <c r="AE154" s="1">
        <f>(Table2[[#This Row],[Close Price]]/Table2[[#This Row],[Current Week Low]])-1</f>
        <v>1.9020100502512571E-2</v>
      </c>
      <c r="AF154" s="1">
        <f>(Table2[[#This Row],[Current Week High]]/Table2[[#This Row],[Close Price]])-1</f>
        <v>0.16374485292304675</v>
      </c>
      <c r="AG154" s="1">
        <f>(Table2[[#This Row],[Close Price]]/Table2[[#This Row],[Current Month Low]])-1</f>
        <v>0.19425795053003525</v>
      </c>
      <c r="AH154" s="1">
        <f>(Table2[[#This Row],[Current Month High]]/Table2[[#This Row],[Close Price]])-1</f>
        <v>0.16374485292304675</v>
      </c>
      <c r="AI154">
        <v>16.374485292304598</v>
      </c>
      <c r="AJ154">
        <v>138.570588235294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3143</v>
      </c>
      <c r="AN154">
        <v>11.12</v>
      </c>
      <c r="AO154" t="s">
        <v>3142</v>
      </c>
      <c r="AP154">
        <v>4.6226559850224003E-2</v>
      </c>
      <c r="AQ154">
        <f>(Table2[[#This Row],[Sharpe Ratio]]-AVERAGE(Table2[Sharpe Ratio]))/_xlfn.STDEV.P(Table2[Sharpe Ratio])</f>
        <v>-0.12389869639724456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4.8028054076254714</v>
      </c>
      <c r="AS154">
        <f>_xlfn.RANK.AVG(Table2[[#This Row],[1Y Return vs Nifty Z-Score]],Table2[1Y Return vs Nifty Z-Score])</f>
        <v>65</v>
      </c>
      <c r="AT154">
        <f>_xlfn.RANK.AVG(Table2[[#This Row],[6M Return vs Nifty Z-Score]],Table2[6M Return vs Nifty Z-Score])</f>
        <v>175</v>
      </c>
      <c r="AU154">
        <f>_xlfn.RANK.AVG(Table2[[#This Row],[Sharpe Ratio Z-Score]],Table2[Sharpe Ratio Z-Score])</f>
        <v>376</v>
      </c>
      <c r="AV154">
        <f>(Table2[[#This Row],[Rank 1Y]]+Table2[[#This Row],[Rank 6M]]+Table2[[#This Row],[Rank Sharpe]])/3</f>
        <v>205.33333333333334</v>
      </c>
    </row>
    <row r="155" spans="1:48" x14ac:dyDescent="0.3">
      <c r="A155" t="s">
        <v>506</v>
      </c>
      <c r="B155" t="s">
        <v>507</v>
      </c>
      <c r="C155" t="s">
        <v>3097</v>
      </c>
      <c r="D155" t="s">
        <v>149</v>
      </c>
      <c r="E155">
        <v>38834.858099999998</v>
      </c>
      <c r="F155">
        <v>193.99</v>
      </c>
      <c r="G155">
        <v>137.118969824602</v>
      </c>
      <c r="H155">
        <f>(Table2[[#This Row],[1Y Return vs Nifty]]-AVERAGE(Table2[1Y Return vs Nifty]))/_xlfn.STDEV.P(Table2[1Y Return vs Nifty])</f>
        <v>2.0524892454501078</v>
      </c>
      <c r="I155">
        <v>-8.3145241911338008</v>
      </c>
      <c r="J155">
        <f>(Table2[[#This Row],[1M Return vs Nifty]]-AVERAGE(Table2[1M Return vs Nifty]))/_xlfn.STDEV.P(Table2[1M Return vs Nifty])</f>
        <v>-0.88612037204245775</v>
      </c>
      <c r="K155">
        <v>-11.597201203119701</v>
      </c>
      <c r="L155">
        <f>(Table2[[#This Row],[6M Return vs Nifty]]-AVERAGE(Table2[6M Return vs Nifty]))/_xlfn.STDEV.P(Table2[6M Return vs Nifty])</f>
        <v>-0.48291302315001233</v>
      </c>
      <c r="M155">
        <v>-2.1293698783462802</v>
      </c>
      <c r="N155">
        <f>(Table2[[#This Row],[1W Return vs Nifty]]-AVERAGE(Table2[1W Return vs Nifty]))/_xlfn.STDEV.P(Table2[1W Return vs Nifty])</f>
        <v>-7.1538065136042092E-2</v>
      </c>
      <c r="O155">
        <v>218.48</v>
      </c>
      <c r="P155">
        <v>239.75199634111101</v>
      </c>
      <c r="Q155">
        <v>224.94037354737199</v>
      </c>
      <c r="R155">
        <v>22.8267454437594</v>
      </c>
      <c r="S155" s="1">
        <f>(Table2[[#This Row],[Close Price]]-Table2[[#This Row],[20D EMA]])/Table2[[#This Row],[20D EMA]]</f>
        <v>-0.11209264005858652</v>
      </c>
      <c r="T155" s="1">
        <f>(Table2[[#This Row],[Close Price]]-Table2[[#This Row],[50D EMA]])/Table2[[#This Row],[50D EMA]]</f>
        <v>-0.19087222229425102</v>
      </c>
      <c r="U155" s="1">
        <f>(Table2[[#This Row],[Close Price]]-Table2[[#This Row],[200D EMA]])/Table2[[#This Row],[200D EMA]]</f>
        <v>-0.13759367897934915</v>
      </c>
      <c r="V155">
        <v>0.41499109191727401</v>
      </c>
      <c r="W155">
        <v>193</v>
      </c>
      <c r="X155">
        <v>205</v>
      </c>
      <c r="Y155">
        <v>193</v>
      </c>
      <c r="Z155">
        <v>217.55</v>
      </c>
      <c r="AA155">
        <v>193</v>
      </c>
      <c r="AB155">
        <v>241.38</v>
      </c>
      <c r="AC155" s="1">
        <f>(Table2[[#This Row],[Close Price]]/Table2[[#This Row],[Day Low]])-1</f>
        <v>5.1295336787564594E-3</v>
      </c>
      <c r="AD155" s="1">
        <f>(Table2[[#This Row],[Day High]]/Table2[[#This Row],[Close Price]])-1</f>
        <v>5.6755502860972085E-2</v>
      </c>
      <c r="AE155" s="1">
        <f>(Table2[[#This Row],[Close Price]]/Table2[[#This Row],[Current Week Low]])-1</f>
        <v>5.1295336787564594E-3</v>
      </c>
      <c r="AF155" s="1">
        <f>(Table2[[#This Row],[Current Week High]]/Table2[[#This Row],[Close Price]])-1</f>
        <v>0.12144955925563172</v>
      </c>
      <c r="AG155" s="1">
        <f>(Table2[[#This Row],[Close Price]]/Table2[[#This Row],[Current Month Low]])-1</f>
        <v>5.1295336787564594E-3</v>
      </c>
      <c r="AH155" s="1">
        <f>(Table2[[#This Row],[Current Month High]]/Table2[[#This Row],[Close Price]])-1</f>
        <v>0.24429094283210473</v>
      </c>
      <c r="AI155">
        <v>82.328986030207702</v>
      </c>
      <c r="AJ155">
        <v>175.16312056737499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-0.38</v>
      </c>
      <c r="AM155" t="s">
        <v>3143</v>
      </c>
      <c r="AN155">
        <v>-14.33</v>
      </c>
      <c r="AO155" t="s">
        <v>3143</v>
      </c>
      <c r="AP155">
        <v>0.14940336908062299</v>
      </c>
      <c r="AQ155">
        <f>(Table2[[#This Row],[Sharpe Ratio]]-AVERAGE(Table2[Sharpe Ratio]))/_xlfn.STDEV.P(Table2[Sharpe Ratio])</f>
        <v>1.0942701507125963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33</v>
      </c>
      <c r="AT155">
        <f>_xlfn.RANK.AVG(Table2[[#This Row],[6M Return vs Nifty Z-Score]],Table2[6M Return vs Nifty Z-Score])</f>
        <v>485</v>
      </c>
      <c r="AU155">
        <f>_xlfn.RANK.AVG(Table2[[#This Row],[Sharpe Ratio Z-Score]],Table2[Sharpe Ratio Z-Score])</f>
        <v>99</v>
      </c>
      <c r="AV155">
        <f>(Table2[[#This Row],[Rank 1Y]]+Table2[[#This Row],[Rank 6M]]+Table2[[#This Row],[Rank Sharpe]])/3</f>
        <v>205.66666666666666</v>
      </c>
    </row>
    <row r="156" spans="1:48" x14ac:dyDescent="0.3">
      <c r="A156" t="s">
        <v>798</v>
      </c>
      <c r="B156" t="s">
        <v>799</v>
      </c>
      <c r="C156" t="s">
        <v>3108</v>
      </c>
      <c r="D156" t="s">
        <v>117</v>
      </c>
      <c r="E156">
        <v>18828.140308499998</v>
      </c>
      <c r="F156">
        <v>11854.35</v>
      </c>
      <c r="G156">
        <v>113.56321533951299</v>
      </c>
      <c r="H156">
        <f>(Table2[[#This Row],[1Y Return vs Nifty]]-AVERAGE(Table2[1Y Return vs Nifty]))/_xlfn.STDEV.P(Table2[1Y Return vs Nifty])</f>
        <v>1.6370633118409388</v>
      </c>
      <c r="I156">
        <v>-5.1462271353070399</v>
      </c>
      <c r="J156">
        <f>(Table2[[#This Row],[1M Return vs Nifty]]-AVERAGE(Table2[1M Return vs Nifty]))/_xlfn.STDEV.P(Table2[1M Return vs Nifty])</f>
        <v>-0.51638809831450394</v>
      </c>
      <c r="K156">
        <v>44.240039700090897</v>
      </c>
      <c r="L156">
        <f>(Table2[[#This Row],[6M Return vs Nifty]]-AVERAGE(Table2[6M Return vs Nifty]))/_xlfn.STDEV.P(Table2[6M Return vs Nifty])</f>
        <v>1.557912144733522</v>
      </c>
      <c r="M156">
        <v>-8.1568969959714206</v>
      </c>
      <c r="N156">
        <f>(Table2[[#This Row],[1W Return vs Nifty]]-AVERAGE(Table2[1W Return vs Nifty]))/_xlfn.STDEV.P(Table2[1W Return vs Nifty])</f>
        <v>-1.3864368772288762</v>
      </c>
      <c r="O156">
        <v>13033.9</v>
      </c>
      <c r="P156">
        <v>13376.719005713599</v>
      </c>
      <c r="Q156">
        <v>11080.3404057105</v>
      </c>
      <c r="R156">
        <v>23.982379850685</v>
      </c>
      <c r="S156" s="1">
        <f>(Table2[[#This Row],[Close Price]]-Table2[[#This Row],[20D EMA]])/Table2[[#This Row],[20D EMA]]</f>
        <v>-9.0498622822025587E-2</v>
      </c>
      <c r="T156" s="1">
        <f>(Table2[[#This Row],[Close Price]]-Table2[[#This Row],[50D EMA]])/Table2[[#This Row],[50D EMA]]</f>
        <v>-0.11380735478283946</v>
      </c>
      <c r="U156" s="1">
        <f>(Table2[[#This Row],[Close Price]]-Table2[[#This Row],[200D EMA]])/Table2[[#This Row],[200D EMA]]</f>
        <v>6.9854315476679529E-2</v>
      </c>
      <c r="V156">
        <v>1.1131424631487099</v>
      </c>
      <c r="W156">
        <v>11224.05</v>
      </c>
      <c r="X156">
        <v>12299.95</v>
      </c>
      <c r="Y156">
        <v>11224.05</v>
      </c>
      <c r="Z156">
        <v>13597.5</v>
      </c>
      <c r="AA156">
        <v>11224.05</v>
      </c>
      <c r="AB156">
        <v>14440</v>
      </c>
      <c r="AC156" s="1">
        <f>(Table2[[#This Row],[Close Price]]/Table2[[#This Row],[Day Low]])-1</f>
        <v>5.6156200302030168E-2</v>
      </c>
      <c r="AD156" s="1">
        <f>(Table2[[#This Row],[Day High]]/Table2[[#This Row],[Close Price]])-1</f>
        <v>3.7589576822010473E-2</v>
      </c>
      <c r="AE156" s="1">
        <f>(Table2[[#This Row],[Close Price]]/Table2[[#This Row],[Current Week Low]])-1</f>
        <v>5.6156200302030168E-2</v>
      </c>
      <c r="AF156" s="1">
        <f>(Table2[[#This Row],[Current Week High]]/Table2[[#This Row],[Close Price]])-1</f>
        <v>0.14704728643915521</v>
      </c>
      <c r="AG156" s="1">
        <f>(Table2[[#This Row],[Close Price]]/Table2[[#This Row],[Current Month Low]])-1</f>
        <v>5.6156200302030168E-2</v>
      </c>
      <c r="AH156" s="1">
        <f>(Table2[[#This Row],[Current Month High]]/Table2[[#This Row],[Close Price]])-1</f>
        <v>0.21811824351398434</v>
      </c>
      <c r="AI156">
        <v>32.458548971474599</v>
      </c>
      <c r="AJ156">
        <v>165.23655565126899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-0.11</v>
      </c>
      <c r="AM156" t="s">
        <v>3143</v>
      </c>
      <c r="AN156">
        <v>-12.42</v>
      </c>
      <c r="AO156" t="s">
        <v>3143</v>
      </c>
      <c r="AQ156">
        <f>(Table2[[#This Row],[Sharpe Ratio]]-AVERAGE(Table2[Sharpe Ratio]))/_xlfn.STDEV.P(Table2[Sharpe Ratio])</f>
        <v>-0.66967788397470163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47</v>
      </c>
      <c r="AT156">
        <f>_xlfn.RANK.AVG(Table2[[#This Row],[6M Return vs Nifty Z-Score]],Table2[6M Return vs Nifty Z-Score])</f>
        <v>50</v>
      </c>
      <c r="AU156">
        <f>_xlfn.RANK.AVG(Table2[[#This Row],[Sharpe Ratio Z-Score]],Table2[Sharpe Ratio Z-Score])</f>
        <v>520.5</v>
      </c>
      <c r="AV156">
        <f>(Table2[[#This Row],[Rank 1Y]]+Table2[[#This Row],[Rank 6M]]+Table2[[#This Row],[Rank Sharpe]])/3</f>
        <v>205.83333333333334</v>
      </c>
    </row>
    <row r="157" spans="1:48" x14ac:dyDescent="0.3">
      <c r="A157" t="s">
        <v>118</v>
      </c>
      <c r="B157" t="s">
        <v>119</v>
      </c>
      <c r="C157" t="s">
        <v>3102</v>
      </c>
      <c r="D157" t="s">
        <v>57</v>
      </c>
      <c r="E157">
        <v>228446.49347542899</v>
      </c>
      <c r="F157">
        <v>592.29999999999995</v>
      </c>
      <c r="G157">
        <v>62.9603748036767</v>
      </c>
      <c r="H157">
        <f>(Table2[[#This Row],[1Y Return vs Nifty]]-AVERAGE(Table2[1Y Return vs Nifty]))/_xlfn.STDEV.P(Table2[1Y Return vs Nifty])</f>
        <v>0.74463881802213039</v>
      </c>
      <c r="I157">
        <v>-3.2212413972028799</v>
      </c>
      <c r="J157">
        <f>(Table2[[#This Row],[1M Return vs Nifty]]-AVERAGE(Table2[1M Return vs Nifty]))/_xlfn.STDEV.P(Table2[1M Return vs Nifty])</f>
        <v>-0.29174711885387999</v>
      </c>
      <c r="K157">
        <v>-7.1436869751835701</v>
      </c>
      <c r="L157">
        <f>(Table2[[#This Row],[6M Return vs Nifty]]-AVERAGE(Table2[6M Return vs Nifty]))/_xlfn.STDEV.P(Table2[6M Return vs Nifty])</f>
        <v>-0.32013915082250516</v>
      </c>
      <c r="M157">
        <v>2.1907219511984599</v>
      </c>
      <c r="N157">
        <f>(Table2[[#This Row],[1W Return vs Nifty]]-AVERAGE(Table2[1W Return vs Nifty]))/_xlfn.STDEV.P(Table2[1W Return vs Nifty])</f>
        <v>0.87088550326068725</v>
      </c>
      <c r="O157">
        <v>621.35</v>
      </c>
      <c r="P157">
        <v>643.760331978105</v>
      </c>
      <c r="Q157">
        <v>611.80213313817296</v>
      </c>
      <c r="R157">
        <v>32.287851843803097</v>
      </c>
      <c r="S157" s="1">
        <f>(Table2[[#This Row],[Close Price]]-Table2[[#This Row],[20D EMA]])/Table2[[#This Row],[20D EMA]]</f>
        <v>-4.6753037740404069E-2</v>
      </c>
      <c r="T157" s="1">
        <f>(Table2[[#This Row],[Close Price]]-Table2[[#This Row],[50D EMA]])/Table2[[#This Row],[50D EMA]]</f>
        <v>-7.9937096807411345E-2</v>
      </c>
      <c r="U157" s="1">
        <f>(Table2[[#This Row],[Close Price]]-Table2[[#This Row],[200D EMA]])/Table2[[#This Row],[200D EMA]]</f>
        <v>-3.1876536680476943E-2</v>
      </c>
      <c r="V157">
        <v>0.383766712826075</v>
      </c>
      <c r="W157">
        <v>585.1</v>
      </c>
      <c r="X157">
        <v>612.29999999999995</v>
      </c>
      <c r="Y157">
        <v>578.04999999999995</v>
      </c>
      <c r="Z157">
        <v>618.1</v>
      </c>
      <c r="AA157">
        <v>578.04999999999995</v>
      </c>
      <c r="AB157">
        <v>660.8</v>
      </c>
      <c r="AC157" s="1">
        <f>(Table2[[#This Row],[Close Price]]/Table2[[#This Row],[Day Low]])-1</f>
        <v>1.2305588788241284E-2</v>
      </c>
      <c r="AD157" s="1">
        <f>(Table2[[#This Row],[Day High]]/Table2[[#This Row],[Close Price]])-1</f>
        <v>3.376667229444541E-2</v>
      </c>
      <c r="AE157" s="1">
        <f>(Table2[[#This Row],[Close Price]]/Table2[[#This Row],[Current Week Low]])-1</f>
        <v>2.4651846726061688E-2</v>
      </c>
      <c r="AF157" s="1">
        <f>(Table2[[#This Row],[Current Week High]]/Table2[[#This Row],[Close Price]])-1</f>
        <v>4.3559007259834637E-2</v>
      </c>
      <c r="AG157" s="1">
        <f>(Table2[[#This Row],[Close Price]]/Table2[[#This Row],[Current Month Low]])-1</f>
        <v>2.4651846726061688E-2</v>
      </c>
      <c r="AH157" s="1">
        <f>(Table2[[#This Row],[Current Month High]]/Table2[[#This Row],[Close Price]])-1</f>
        <v>0.11565085260847541</v>
      </c>
      <c r="AI157">
        <v>51.249366874894498</v>
      </c>
      <c r="AJ157">
        <v>104.70019008121599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-0.05</v>
      </c>
      <c r="AM157" t="s">
        <v>3143</v>
      </c>
      <c r="AN157">
        <v>-6.62</v>
      </c>
      <c r="AO157" t="s">
        <v>3143</v>
      </c>
      <c r="AP157">
        <v>0.16599024662155901</v>
      </c>
      <c r="AQ157">
        <f>(Table2[[#This Row],[Sharpe Ratio]]-AVERAGE(Table2[Sharpe Ratio]))/_xlfn.STDEV.P(Table2[Sharpe Ratio])</f>
        <v>1.2901050252537734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126</v>
      </c>
      <c r="AT157">
        <f>_xlfn.RANK.AVG(Table2[[#This Row],[6M Return vs Nifty Z-Score]],Table2[6M Return vs Nifty Z-Score])</f>
        <v>428</v>
      </c>
      <c r="AU157">
        <f>_xlfn.RANK.AVG(Table2[[#This Row],[Sharpe Ratio Z-Score]],Table2[Sharpe Ratio Z-Score])</f>
        <v>74</v>
      </c>
      <c r="AV157">
        <f>(Table2[[#This Row],[Rank 1Y]]+Table2[[#This Row],[Rank 6M]]+Table2[[#This Row],[Rank Sharpe]])/3</f>
        <v>209.33333333333334</v>
      </c>
    </row>
    <row r="158" spans="1:48" x14ac:dyDescent="0.3">
      <c r="A158" t="s">
        <v>1047</v>
      </c>
      <c r="B158" t="s">
        <v>1048</v>
      </c>
      <c r="C158" t="s">
        <v>3099</v>
      </c>
      <c r="D158" t="s">
        <v>985</v>
      </c>
      <c r="E158">
        <v>12251.222902625001</v>
      </c>
      <c r="F158">
        <v>607.25</v>
      </c>
      <c r="G158">
        <v>22.838777886920401</v>
      </c>
      <c r="H158">
        <f>(Table2[[#This Row],[1Y Return vs Nifty]]-AVERAGE(Table2[1Y Return vs Nifty]))/_xlfn.STDEV.P(Table2[1Y Return vs Nifty])</f>
        <v>3.7060044963303673E-2</v>
      </c>
      <c r="I158">
        <v>7.1750040846622003</v>
      </c>
      <c r="J158">
        <f>(Table2[[#This Row],[1M Return vs Nifty]]-AVERAGE(Table2[1M Return vs Nifty]))/_xlfn.STDEV.P(Table2[1M Return vs Nifty])</f>
        <v>0.92146850219239362</v>
      </c>
      <c r="K158">
        <v>49.352320015637297</v>
      </c>
      <c r="L158">
        <f>(Table2[[#This Row],[6M Return vs Nifty]]-AVERAGE(Table2[6M Return vs Nifty]))/_xlfn.STDEV.P(Table2[6M Return vs Nifty])</f>
        <v>1.7447636109678208</v>
      </c>
      <c r="M158">
        <v>-1.6701792425877799</v>
      </c>
      <c r="N158">
        <f>(Table2[[#This Row],[1W Return vs Nifty]]-AVERAGE(Table2[1W Return vs Nifty]))/_xlfn.STDEV.P(Table2[1W Return vs Nifty])</f>
        <v>2.863389754455049E-2</v>
      </c>
      <c r="O158">
        <v>626.54</v>
      </c>
      <c r="P158">
        <v>595.03393429724895</v>
      </c>
      <c r="Q158">
        <v>489.38524262431298</v>
      </c>
      <c r="R158">
        <v>34.481142317670297</v>
      </c>
      <c r="S158" s="1">
        <f>(Table2[[#This Row],[Close Price]]-Table2[[#This Row],[20D EMA]])/Table2[[#This Row],[20D EMA]]</f>
        <v>-3.07881380278992E-2</v>
      </c>
      <c r="T158" s="1">
        <f>(Table2[[#This Row],[Close Price]]-Table2[[#This Row],[50D EMA]])/Table2[[#This Row],[50D EMA]]</f>
        <v>2.0530031984106172E-2</v>
      </c>
      <c r="U158" s="1">
        <f>(Table2[[#This Row],[Close Price]]-Table2[[#This Row],[200D EMA]])/Table2[[#This Row],[200D EMA]]</f>
        <v>0.24084248381426657</v>
      </c>
      <c r="V158">
        <v>0.43011025076728598</v>
      </c>
      <c r="W158">
        <v>598.9</v>
      </c>
      <c r="X158">
        <v>619.4</v>
      </c>
      <c r="Y158">
        <v>593.1</v>
      </c>
      <c r="Z158">
        <v>648.95000000000005</v>
      </c>
      <c r="AA158">
        <v>593.1</v>
      </c>
      <c r="AB158">
        <v>691.8</v>
      </c>
      <c r="AC158" s="1">
        <f>(Table2[[#This Row],[Close Price]]/Table2[[#This Row],[Day Low]])-1</f>
        <v>1.3942227416931186E-2</v>
      </c>
      <c r="AD158" s="1">
        <f>(Table2[[#This Row],[Day High]]/Table2[[#This Row],[Close Price]])-1</f>
        <v>2.0008233841086742E-2</v>
      </c>
      <c r="AE158" s="1">
        <f>(Table2[[#This Row],[Close Price]]/Table2[[#This Row],[Current Week Low]])-1</f>
        <v>2.3857696847074727E-2</v>
      </c>
      <c r="AF158" s="1">
        <f>(Table2[[#This Row],[Current Week High]]/Table2[[#This Row],[Close Price]])-1</f>
        <v>6.8670234664470975E-2</v>
      </c>
      <c r="AG158" s="1">
        <f>(Table2[[#This Row],[Close Price]]/Table2[[#This Row],[Current Month Low]])-1</f>
        <v>2.3857696847074727E-2</v>
      </c>
      <c r="AH158" s="1">
        <f>(Table2[[#This Row],[Current Month High]]/Table2[[#This Row],[Close Price]])-1</f>
        <v>0.13923425277892121</v>
      </c>
      <c r="AI158">
        <v>13.9234252778921</v>
      </c>
      <c r="AJ158">
        <v>76.783114992721906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0.31</v>
      </c>
      <c r="AM158" t="s">
        <v>3142</v>
      </c>
      <c r="AN158">
        <v>-7.03</v>
      </c>
      <c r="AO158" t="s">
        <v>3143</v>
      </c>
      <c r="AP158">
        <v>6.6841625218713993E-2</v>
      </c>
      <c r="AQ158">
        <f>(Table2[[#This Row],[Sharpe Ratio]]-AVERAGE(Table2[Sharpe Ratio]))/_xlfn.STDEV.P(Table2[Sharpe Ratio])</f>
        <v>0.11949544033119115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2.8514214959992596</v>
      </c>
      <c r="AS158">
        <f>_xlfn.RANK.AVG(Table2[[#This Row],[1Y Return vs Nifty Z-Score]],Table2[1Y Return vs Nifty Z-Score])</f>
        <v>281</v>
      </c>
      <c r="AT158">
        <f>_xlfn.RANK.AVG(Table2[[#This Row],[6M Return vs Nifty Z-Score]],Table2[6M Return vs Nifty Z-Score])</f>
        <v>42</v>
      </c>
      <c r="AU158">
        <f>_xlfn.RANK.AVG(Table2[[#This Row],[Sharpe Ratio Z-Score]],Table2[Sharpe Ratio Z-Score])</f>
        <v>307</v>
      </c>
      <c r="AV158">
        <f>(Table2[[#This Row],[Rank 1Y]]+Table2[[#This Row],[Rank 6M]]+Table2[[#This Row],[Rank Sharpe]])/3</f>
        <v>210</v>
      </c>
    </row>
    <row r="159" spans="1:48" x14ac:dyDescent="0.3">
      <c r="A159" t="s">
        <v>1260</v>
      </c>
      <c r="B159" t="s">
        <v>1261</v>
      </c>
      <c r="C159" t="s">
        <v>3109</v>
      </c>
      <c r="D159" t="s">
        <v>105</v>
      </c>
      <c r="E159">
        <v>8598.8057355300007</v>
      </c>
      <c r="F159">
        <v>4345.7</v>
      </c>
      <c r="G159">
        <v>111.323071269876</v>
      </c>
      <c r="H159">
        <f>(Table2[[#This Row],[1Y Return vs Nifty]]-AVERAGE(Table2[1Y Return vs Nifty]))/_xlfn.STDEV.P(Table2[1Y Return vs Nifty])</f>
        <v>1.5975564498494421</v>
      </c>
      <c r="I159">
        <v>14.6655154297487</v>
      </c>
      <c r="J159">
        <f>(Table2[[#This Row],[1M Return vs Nifty]]-AVERAGE(Table2[1M Return vs Nifty]))/_xlfn.STDEV.P(Table2[1M Return vs Nifty])</f>
        <v>1.7955922797941672</v>
      </c>
      <c r="K159">
        <v>96.845133712314095</v>
      </c>
      <c r="L159">
        <f>(Table2[[#This Row],[6M Return vs Nifty]]-AVERAGE(Table2[6M Return vs Nifty]))/_xlfn.STDEV.P(Table2[6M Return vs Nifty])</f>
        <v>3.4806038480202353</v>
      </c>
      <c r="M159">
        <v>-0.28288443079324899</v>
      </c>
      <c r="N159">
        <f>(Table2[[#This Row],[1W Return vs Nifty]]-AVERAGE(Table2[1W Return vs Nifty]))/_xlfn.STDEV.P(Table2[1W Return vs Nifty])</f>
        <v>0.33127082715987521</v>
      </c>
      <c r="O159">
        <v>4257.05</v>
      </c>
      <c r="P159">
        <v>3976.07252821255</v>
      </c>
      <c r="Q159">
        <v>3093.0165879463898</v>
      </c>
      <c r="R159">
        <v>54.720381411795103</v>
      </c>
      <c r="S159" s="1">
        <f>(Table2[[#This Row],[Close Price]]-Table2[[#This Row],[20D EMA]])/Table2[[#This Row],[20D EMA]]</f>
        <v>2.0824279724222086E-2</v>
      </c>
      <c r="T159" s="1">
        <f>(Table2[[#This Row],[Close Price]]-Table2[[#This Row],[50D EMA]])/Table2[[#This Row],[50D EMA]]</f>
        <v>9.2962960098118858E-2</v>
      </c>
      <c r="U159" s="1">
        <f>(Table2[[#This Row],[Close Price]]-Table2[[#This Row],[200D EMA]])/Table2[[#This Row],[200D EMA]]</f>
        <v>0.40500378075415688</v>
      </c>
      <c r="V159">
        <v>0.84249914588145502</v>
      </c>
      <c r="W159">
        <v>4180</v>
      </c>
      <c r="X159">
        <v>4450</v>
      </c>
      <c r="Y159">
        <v>4145</v>
      </c>
      <c r="Z159">
        <v>4475.8999999999996</v>
      </c>
      <c r="AA159">
        <v>4060.5</v>
      </c>
      <c r="AB159">
        <v>4500</v>
      </c>
      <c r="AC159" s="1">
        <f>(Table2[[#This Row],[Close Price]]/Table2[[#This Row],[Day Low]])-1</f>
        <v>3.9641148325358699E-2</v>
      </c>
      <c r="AD159" s="1">
        <f>(Table2[[#This Row],[Day High]]/Table2[[#This Row],[Close Price]])-1</f>
        <v>2.4000736360080044E-2</v>
      </c>
      <c r="AE159" s="1">
        <f>(Table2[[#This Row],[Close Price]]/Table2[[#This Row],[Current Week Low]])-1</f>
        <v>4.841978287092874E-2</v>
      </c>
      <c r="AF159" s="1">
        <f>(Table2[[#This Row],[Current Week High]]/Table2[[#This Row],[Close Price]])-1</f>
        <v>2.9960650758220631E-2</v>
      </c>
      <c r="AG159" s="1">
        <f>(Table2[[#This Row],[Close Price]]/Table2[[#This Row],[Current Month Low]])-1</f>
        <v>7.0237655461150128E-2</v>
      </c>
      <c r="AH159" s="1">
        <f>(Table2[[#This Row],[Current Month High]]/Table2[[#This Row],[Close Price]])-1</f>
        <v>3.5506362611317011E-2</v>
      </c>
      <c r="AI159">
        <v>3.5506362611317002</v>
      </c>
      <c r="AJ159">
        <v>172.457680250783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0.26</v>
      </c>
      <c r="AM159" t="s">
        <v>3142</v>
      </c>
      <c r="AN159">
        <v>-0.64</v>
      </c>
      <c r="AO159" t="s">
        <v>3143</v>
      </c>
      <c r="AP159">
        <v>-1.3039901299197E-2</v>
      </c>
      <c r="AQ159">
        <f>(Table2[[#This Row],[Sharpe Ratio]]-AVERAGE(Table2[Sharpe Ratio]))/_xlfn.STDEV.P(Table2[Sharpe Ratio])</f>
        <v>-0.82363497617937875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6.3813884286443407</v>
      </c>
      <c r="AS159">
        <f>_xlfn.RANK.AVG(Table2[[#This Row],[1Y Return vs Nifty Z-Score]],Table2[1Y Return vs Nifty Z-Score])</f>
        <v>49</v>
      </c>
      <c r="AT159">
        <f>_xlfn.RANK.AVG(Table2[[#This Row],[6M Return vs Nifty Z-Score]],Table2[6M Return vs Nifty Z-Score])</f>
        <v>5</v>
      </c>
      <c r="AU159">
        <f>_xlfn.RANK.AVG(Table2[[#This Row],[Sharpe Ratio Z-Score]],Table2[Sharpe Ratio Z-Score])</f>
        <v>577</v>
      </c>
      <c r="AV159">
        <f>(Table2[[#This Row],[Rank 1Y]]+Table2[[#This Row],[Rank 6M]]+Table2[[#This Row],[Rank Sharpe]])/3</f>
        <v>210.33333333333334</v>
      </c>
    </row>
    <row r="160" spans="1:48" x14ac:dyDescent="0.3">
      <c r="A160" t="s">
        <v>1490</v>
      </c>
      <c r="B160" t="s">
        <v>1491</v>
      </c>
      <c r="C160" t="s">
        <v>3106</v>
      </c>
      <c r="D160" t="s">
        <v>83</v>
      </c>
      <c r="E160">
        <v>6531.6269968300003</v>
      </c>
      <c r="F160">
        <v>2668.1</v>
      </c>
      <c r="G160">
        <v>39.400016869069901</v>
      </c>
      <c r="H160">
        <f>(Table2[[#This Row],[1Y Return vs Nifty]]-AVERAGE(Table2[1Y Return vs Nifty]))/_xlfn.STDEV.P(Table2[1Y Return vs Nifty])</f>
        <v>0.32913169863243558</v>
      </c>
      <c r="I160">
        <v>-12.3715926683196</v>
      </c>
      <c r="J160">
        <f>(Table2[[#This Row],[1M Return vs Nifty]]-AVERAGE(Table2[1M Return vs Nifty]))/_xlfn.STDEV.P(Table2[1M Return vs Nifty])</f>
        <v>-1.3595700285326013</v>
      </c>
      <c r="K160">
        <v>2.07883502822453</v>
      </c>
      <c r="L160">
        <f>(Table2[[#This Row],[6M Return vs Nifty]]-AVERAGE(Table2[6M Return vs Nifty]))/_xlfn.STDEV.P(Table2[6M Return vs Nifty])</f>
        <v>1.6939736161552442E-2</v>
      </c>
      <c r="M160">
        <v>-10.342677153333399</v>
      </c>
      <c r="N160">
        <f>(Table2[[#This Row],[1W Return vs Nifty]]-AVERAGE(Table2[1W Return vs Nifty]))/_xlfn.STDEV.P(Table2[1W Return vs Nifty])</f>
        <v>-1.8632625598553776</v>
      </c>
      <c r="O160">
        <v>3033.74</v>
      </c>
      <c r="P160">
        <v>3112.5593414773198</v>
      </c>
      <c r="Q160">
        <v>2738.3103546198199</v>
      </c>
      <c r="R160">
        <v>13.6977265382969</v>
      </c>
      <c r="S160" s="1">
        <f>(Table2[[#This Row],[Close Price]]-Table2[[#This Row],[20D EMA]])/Table2[[#This Row],[20D EMA]]</f>
        <v>-0.12052450111084005</v>
      </c>
      <c r="T160" s="1">
        <f>(Table2[[#This Row],[Close Price]]-Table2[[#This Row],[50D EMA]])/Table2[[#This Row],[50D EMA]]</f>
        <v>-0.14279545952893072</v>
      </c>
      <c r="U160" s="1">
        <f>(Table2[[#This Row],[Close Price]]-Table2[[#This Row],[200D EMA]])/Table2[[#This Row],[200D EMA]]</f>
        <v>-2.564002816604323E-2</v>
      </c>
      <c r="V160">
        <v>0.91035294313967097</v>
      </c>
      <c r="W160">
        <v>2593.6</v>
      </c>
      <c r="X160">
        <v>2742.25</v>
      </c>
      <c r="Y160">
        <v>2593.6</v>
      </c>
      <c r="Z160">
        <v>3020</v>
      </c>
      <c r="AA160">
        <v>2593.6</v>
      </c>
      <c r="AB160">
        <v>3508.45</v>
      </c>
      <c r="AC160" s="1">
        <f>(Table2[[#This Row],[Close Price]]/Table2[[#This Row],[Day Low]])-1</f>
        <v>2.8724552745218901E-2</v>
      </c>
      <c r="AD160" s="1">
        <f>(Table2[[#This Row],[Day High]]/Table2[[#This Row],[Close Price]])-1</f>
        <v>2.7791312169708871E-2</v>
      </c>
      <c r="AE160" s="1">
        <f>(Table2[[#This Row],[Close Price]]/Table2[[#This Row],[Current Week Low]])-1</f>
        <v>2.8724552745218901E-2</v>
      </c>
      <c r="AF160" s="1">
        <f>(Table2[[#This Row],[Current Week High]]/Table2[[#This Row],[Close Price]])-1</f>
        <v>0.1318916082605599</v>
      </c>
      <c r="AG160" s="1">
        <f>(Table2[[#This Row],[Close Price]]/Table2[[#This Row],[Current Month Low]])-1</f>
        <v>2.8724552745218901E-2</v>
      </c>
      <c r="AH160" s="1">
        <f>(Table2[[#This Row],[Current Month High]]/Table2[[#This Row],[Close Price]])-1</f>
        <v>0.31496195794760307</v>
      </c>
      <c r="AI160">
        <v>32.114613395299997</v>
      </c>
      <c r="AJ160">
        <v>71.032051282051199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-0.09</v>
      </c>
      <c r="AM160" t="s">
        <v>3143</v>
      </c>
      <c r="AN160">
        <v>-15.07</v>
      </c>
      <c r="AO160" t="s">
        <v>3143</v>
      </c>
      <c r="AP160">
        <v>0.155585519093934</v>
      </c>
      <c r="AQ160">
        <f>(Table2[[#This Row],[Sharpe Ratio]]-AVERAGE(Table2[Sharpe Ratio]))/_xlfn.STDEV.P(Table2[Sharpe Ratio])</f>
        <v>1.1672604148092334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208</v>
      </c>
      <c r="AT160">
        <f>_xlfn.RANK.AVG(Table2[[#This Row],[6M Return vs Nifty Z-Score]],Table2[6M Return vs Nifty Z-Score])</f>
        <v>328</v>
      </c>
      <c r="AU160">
        <f>_xlfn.RANK.AVG(Table2[[#This Row],[Sharpe Ratio Z-Score]],Table2[Sharpe Ratio Z-Score])</f>
        <v>95</v>
      </c>
      <c r="AV160">
        <f>(Table2[[#This Row],[Rank 1Y]]+Table2[[#This Row],[Rank 6M]]+Table2[[#This Row],[Rank Sharpe]])/3</f>
        <v>210.33333333333334</v>
      </c>
    </row>
    <row r="161" spans="1:48" x14ac:dyDescent="0.3">
      <c r="A161" t="s">
        <v>1539</v>
      </c>
      <c r="B161" t="s">
        <v>1540</v>
      </c>
      <c r="C161" t="s">
        <v>3100</v>
      </c>
      <c r="D161" t="s">
        <v>48</v>
      </c>
      <c r="E161">
        <v>6057.7262996429999</v>
      </c>
      <c r="F161">
        <v>215.79</v>
      </c>
      <c r="G161">
        <v>46.108575069460997</v>
      </c>
      <c r="H161">
        <f>(Table2[[#This Row],[1Y Return vs Nifty]]-AVERAGE(Table2[1Y Return vs Nifty]))/_xlfn.STDEV.P(Table2[1Y Return vs Nifty])</f>
        <v>0.44744287628259544</v>
      </c>
      <c r="I161">
        <v>0.70290258788155902</v>
      </c>
      <c r="J161">
        <f>(Table2[[#This Row],[1M Return vs Nifty]]-AVERAGE(Table2[1M Return vs Nifty]))/_xlfn.STDEV.P(Table2[1M Return vs Nifty])</f>
        <v>0.16619058473765988</v>
      </c>
      <c r="K161">
        <v>15.612194253370101</v>
      </c>
      <c r="L161">
        <f>(Table2[[#This Row],[6M Return vs Nifty]]-AVERAGE(Table2[6M Return vs Nifty]))/_xlfn.STDEV.P(Table2[6M Return vs Nifty])</f>
        <v>0.51157771729965351</v>
      </c>
      <c r="M161">
        <v>-4.9220499908967597</v>
      </c>
      <c r="N161">
        <f>(Table2[[#This Row],[1W Return vs Nifty]]-AVERAGE(Table2[1W Return vs Nifty]))/_xlfn.STDEV.P(Table2[1W Return vs Nifty])</f>
        <v>-0.68075834583960204</v>
      </c>
      <c r="O161">
        <v>238.61</v>
      </c>
      <c r="P161">
        <v>239.057989009018</v>
      </c>
      <c r="Q161">
        <v>206.26926290599201</v>
      </c>
      <c r="R161">
        <v>25.1051288433856</v>
      </c>
      <c r="S161" s="1">
        <f>(Table2[[#This Row],[Close Price]]-Table2[[#This Row],[20D EMA]])/Table2[[#This Row],[20D EMA]]</f>
        <v>-9.5637232303759354E-2</v>
      </c>
      <c r="T161" s="1">
        <f>(Table2[[#This Row],[Close Price]]-Table2[[#This Row],[50D EMA]])/Table2[[#This Row],[50D EMA]]</f>
        <v>-9.7331986709468507E-2</v>
      </c>
      <c r="U161" s="1">
        <f>(Table2[[#This Row],[Close Price]]-Table2[[#This Row],[200D EMA]])/Table2[[#This Row],[200D EMA]]</f>
        <v>4.6156838686853191E-2</v>
      </c>
      <c r="V161">
        <v>1.2619489252242699</v>
      </c>
      <c r="W161">
        <v>211.01</v>
      </c>
      <c r="X161">
        <v>228.18</v>
      </c>
      <c r="Y161">
        <v>211.01</v>
      </c>
      <c r="Z161">
        <v>250.5</v>
      </c>
      <c r="AA161">
        <v>211.01</v>
      </c>
      <c r="AB161">
        <v>272.25</v>
      </c>
      <c r="AC161" s="1">
        <f>(Table2[[#This Row],[Close Price]]/Table2[[#This Row],[Day Low]])-1</f>
        <v>2.2652954836263728E-2</v>
      </c>
      <c r="AD161" s="1">
        <f>(Table2[[#This Row],[Day High]]/Table2[[#This Row],[Close Price]])-1</f>
        <v>5.7416933129431413E-2</v>
      </c>
      <c r="AE161" s="1">
        <f>(Table2[[#This Row],[Close Price]]/Table2[[#This Row],[Current Week Low]])-1</f>
        <v>2.2652954836263728E-2</v>
      </c>
      <c r="AF161" s="1">
        <f>(Table2[[#This Row],[Current Week High]]/Table2[[#This Row],[Close Price]])-1</f>
        <v>0.1608508271931044</v>
      </c>
      <c r="AG161" s="1">
        <f>(Table2[[#This Row],[Close Price]]/Table2[[#This Row],[Current Month Low]])-1</f>
        <v>2.2652954836263728E-2</v>
      </c>
      <c r="AH161" s="1">
        <f>(Table2[[#This Row],[Current Month High]]/Table2[[#This Row],[Close Price]])-1</f>
        <v>0.26164326428472129</v>
      </c>
      <c r="AI161">
        <v>31.952361091802199</v>
      </c>
      <c r="AJ161">
        <v>78.708074534161398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-0.04</v>
      </c>
      <c r="AM161" t="s">
        <v>3143</v>
      </c>
      <c r="AN161">
        <v>-9.98</v>
      </c>
      <c r="AO161" t="s">
        <v>3143</v>
      </c>
      <c r="AP161">
        <v>7.6743743561248995E-2</v>
      </c>
      <c r="AQ161">
        <f>(Table2[[#This Row],[Sharpe Ratio]]-AVERAGE(Table2[Sharpe Ratio]))/_xlfn.STDEV.P(Table2[Sharpe Ratio])</f>
        <v>0.23640593771180904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181</v>
      </c>
      <c r="AT161">
        <f>_xlfn.RANK.AVG(Table2[[#This Row],[6M Return vs Nifty Z-Score]],Table2[6M Return vs Nifty Z-Score])</f>
        <v>172</v>
      </c>
      <c r="AU161">
        <f>_xlfn.RANK.AVG(Table2[[#This Row],[Sharpe Ratio Z-Score]],Table2[Sharpe Ratio Z-Score])</f>
        <v>279</v>
      </c>
      <c r="AV161">
        <f>(Table2[[#This Row],[Rank 1Y]]+Table2[[#This Row],[Rank 6M]]+Table2[[#This Row],[Rank Sharpe]])/3</f>
        <v>210.66666666666666</v>
      </c>
    </row>
    <row r="162" spans="1:48" x14ac:dyDescent="0.3">
      <c r="A162" t="s">
        <v>757</v>
      </c>
      <c r="B162" t="s">
        <v>758</v>
      </c>
      <c r="C162" t="s">
        <v>3101</v>
      </c>
      <c r="D162" t="s">
        <v>243</v>
      </c>
      <c r="E162">
        <v>20917.262827125</v>
      </c>
      <c r="F162">
        <v>522.75</v>
      </c>
      <c r="G162">
        <v>16.194184006587999</v>
      </c>
      <c r="H162">
        <f>(Table2[[#This Row],[1Y Return vs Nifty]]-AVERAGE(Table2[1Y Return vs Nifty]))/_xlfn.STDEV.P(Table2[1Y Return vs Nifty])</f>
        <v>-8.0123067041797835E-2</v>
      </c>
      <c r="I162">
        <v>1.79651103819507</v>
      </c>
      <c r="J162">
        <f>(Table2[[#This Row],[1M Return vs Nifty]]-AVERAGE(Table2[1M Return vs Nifty]))/_xlfn.STDEV.P(Table2[1M Return vs Nifty])</f>
        <v>0.29381193203490885</v>
      </c>
      <c r="K162">
        <v>22.229499457825199</v>
      </c>
      <c r="L162">
        <f>(Table2[[#This Row],[6M Return vs Nifty]]-AVERAGE(Table2[6M Return vs Nifty]))/_xlfn.STDEV.P(Table2[6M Return vs Nifty])</f>
        <v>0.75343714277212781</v>
      </c>
      <c r="M162">
        <v>-0.59666412366835897</v>
      </c>
      <c r="N162">
        <f>(Table2[[#This Row],[1W Return vs Nifty]]-AVERAGE(Table2[1W Return vs Nifty]))/_xlfn.STDEV.P(Table2[1W Return vs Nifty])</f>
        <v>0.26282011140716083</v>
      </c>
      <c r="O162">
        <v>537.44000000000005</v>
      </c>
      <c r="P162">
        <v>521.15589839519998</v>
      </c>
      <c r="Q162">
        <v>452.98131086203301</v>
      </c>
      <c r="R162">
        <v>36.375274520098102</v>
      </c>
      <c r="S162" s="1">
        <f>(Table2[[#This Row],[Close Price]]-Table2[[#This Row],[20D EMA]])/Table2[[#This Row],[20D EMA]]</f>
        <v>-2.7333283715391583E-2</v>
      </c>
      <c r="T162" s="1">
        <f>(Table2[[#This Row],[Close Price]]-Table2[[#This Row],[50D EMA]])/Table2[[#This Row],[50D EMA]]</f>
        <v>3.058780702106122E-3</v>
      </c>
      <c r="U162" s="1">
        <f>(Table2[[#This Row],[Close Price]]-Table2[[#This Row],[200D EMA]])/Table2[[#This Row],[200D EMA]]</f>
        <v>0.15402112066212112</v>
      </c>
      <c r="V162">
        <v>0.60121767619870803</v>
      </c>
      <c r="W162">
        <v>513.5</v>
      </c>
      <c r="X162">
        <v>526.79999999999995</v>
      </c>
      <c r="Y162">
        <v>513.5</v>
      </c>
      <c r="Z162">
        <v>548.4</v>
      </c>
      <c r="AA162">
        <v>513.5</v>
      </c>
      <c r="AB162">
        <v>566.79999999999995</v>
      </c>
      <c r="AC162" s="1">
        <f>(Table2[[#This Row],[Close Price]]/Table2[[#This Row],[Day Low]])-1</f>
        <v>1.8013631937682462E-2</v>
      </c>
      <c r="AD162" s="1">
        <f>(Table2[[#This Row],[Day High]]/Table2[[#This Row],[Close Price]])-1</f>
        <v>7.7474892395981154E-3</v>
      </c>
      <c r="AE162" s="1">
        <f>(Table2[[#This Row],[Close Price]]/Table2[[#This Row],[Current Week Low]])-1</f>
        <v>1.8013631937682462E-2</v>
      </c>
      <c r="AF162" s="1">
        <f>(Table2[[#This Row],[Current Week High]]/Table2[[#This Row],[Close Price]])-1</f>
        <v>4.9067431850789101E-2</v>
      </c>
      <c r="AG162" s="1">
        <f>(Table2[[#This Row],[Close Price]]/Table2[[#This Row],[Current Month Low]])-1</f>
        <v>1.8013631937682462E-2</v>
      </c>
      <c r="AH162" s="1">
        <f>(Table2[[#This Row],[Current Month High]]/Table2[[#This Row],[Close Price]])-1</f>
        <v>8.4265901482544203E-2</v>
      </c>
      <c r="AI162">
        <v>10.951697752271601</v>
      </c>
      <c r="AJ162">
        <v>49.357142857142797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0.19</v>
      </c>
      <c r="AM162" t="s">
        <v>3142</v>
      </c>
      <c r="AN162">
        <v>-2.2799999999999998</v>
      </c>
      <c r="AO162" t="s">
        <v>3143</v>
      </c>
      <c r="AP162">
        <v>0.109713151534297</v>
      </c>
      <c r="AQ162">
        <f>(Table2[[#This Row],[Sharpe Ratio]]-AVERAGE(Table2[Sharpe Ratio]))/_xlfn.STDEV.P(Table2[Sharpe Ratio])</f>
        <v>0.62566303918639954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1.8556091583587992</v>
      </c>
      <c r="AS162">
        <f>_xlfn.RANK.AVG(Table2[[#This Row],[1Y Return vs Nifty Z-Score]],Table2[1Y Return vs Nifty Z-Score])</f>
        <v>328</v>
      </c>
      <c r="AT162">
        <f>_xlfn.RANK.AVG(Table2[[#This Row],[6M Return vs Nifty Z-Score]],Table2[6M Return vs Nifty Z-Score])</f>
        <v>128</v>
      </c>
      <c r="AU162">
        <f>_xlfn.RANK.AVG(Table2[[#This Row],[Sharpe Ratio Z-Score]],Table2[Sharpe Ratio Z-Score])</f>
        <v>183</v>
      </c>
      <c r="AV162">
        <f>(Table2[[#This Row],[Rank 1Y]]+Table2[[#This Row],[Rank 6M]]+Table2[[#This Row],[Rank Sharpe]])/3</f>
        <v>213</v>
      </c>
    </row>
    <row r="163" spans="1:48" x14ac:dyDescent="0.3">
      <c r="A163" t="s">
        <v>1897</v>
      </c>
      <c r="B163" t="s">
        <v>1898</v>
      </c>
      <c r="C163" t="s">
        <v>3111</v>
      </c>
      <c r="D163" t="s">
        <v>270</v>
      </c>
      <c r="E163">
        <v>3666.1512149999999</v>
      </c>
      <c r="F163">
        <v>1184.0999999999999</v>
      </c>
      <c r="G163">
        <v>58.099839660881301</v>
      </c>
      <c r="H163">
        <f>(Table2[[#This Row],[1Y Return vs Nifty]]-AVERAGE(Table2[1Y Return vs Nifty]))/_xlfn.STDEV.P(Table2[1Y Return vs Nifty])</f>
        <v>0.65891911200235009</v>
      </c>
      <c r="I163">
        <v>5.27410831165896</v>
      </c>
      <c r="J163">
        <f>(Table2[[#This Row],[1M Return vs Nifty]]-AVERAGE(Table2[1M Return vs Nifty]))/_xlfn.STDEV.P(Table2[1M Return vs Nifty])</f>
        <v>0.69963876088710919</v>
      </c>
      <c r="K163">
        <v>31.7784095411021</v>
      </c>
      <c r="L163">
        <f>(Table2[[#This Row],[6M Return vs Nifty]]-AVERAGE(Table2[6M Return vs Nifty]))/_xlfn.STDEV.P(Table2[6M Return vs Nifty])</f>
        <v>1.1024453621715902</v>
      </c>
      <c r="M163">
        <v>-5.8091609985640398</v>
      </c>
      <c r="N163">
        <f>(Table2[[#This Row],[1W Return vs Nifty]]-AVERAGE(Table2[1W Return vs Nifty]))/_xlfn.STDEV.P(Table2[1W Return vs Nifty])</f>
        <v>-0.87428069545547116</v>
      </c>
      <c r="O163">
        <v>1324.57</v>
      </c>
      <c r="P163">
        <v>1283.5241203795799</v>
      </c>
      <c r="Q163">
        <v>1048.61623467908</v>
      </c>
      <c r="R163">
        <v>21.175697981990201</v>
      </c>
      <c r="S163" s="1">
        <f>(Table2[[#This Row],[Close Price]]-Table2[[#This Row],[20D EMA]])/Table2[[#This Row],[20D EMA]]</f>
        <v>-0.10604951040715102</v>
      </c>
      <c r="T163" s="1">
        <f>(Table2[[#This Row],[Close Price]]-Table2[[#This Row],[50D EMA]])/Table2[[#This Row],[50D EMA]]</f>
        <v>-7.7461824675470109E-2</v>
      </c>
      <c r="U163" s="1">
        <f>(Table2[[#This Row],[Close Price]]-Table2[[#This Row],[200D EMA]])/Table2[[#This Row],[200D EMA]]</f>
        <v>0.12920242967855974</v>
      </c>
      <c r="V163">
        <v>0.41034056012306802</v>
      </c>
      <c r="W163">
        <v>1160</v>
      </c>
      <c r="X163">
        <v>1256.0999999999999</v>
      </c>
      <c r="Y163">
        <v>1160</v>
      </c>
      <c r="Z163">
        <v>1386.9</v>
      </c>
      <c r="AA163">
        <v>1160</v>
      </c>
      <c r="AB163">
        <v>1548.95</v>
      </c>
      <c r="AC163" s="1">
        <f>(Table2[[#This Row],[Close Price]]/Table2[[#This Row],[Day Low]])-1</f>
        <v>2.0775862068965534E-2</v>
      </c>
      <c r="AD163" s="1">
        <f>(Table2[[#This Row],[Day High]]/Table2[[#This Row],[Close Price]])-1</f>
        <v>6.0805675196351716E-2</v>
      </c>
      <c r="AE163" s="1">
        <f>(Table2[[#This Row],[Close Price]]/Table2[[#This Row],[Current Week Low]])-1</f>
        <v>2.0775862068965534E-2</v>
      </c>
      <c r="AF163" s="1">
        <f>(Table2[[#This Row],[Current Week High]]/Table2[[#This Row],[Close Price]])-1</f>
        <v>0.17126931846972404</v>
      </c>
      <c r="AG163" s="1">
        <f>(Table2[[#This Row],[Close Price]]/Table2[[#This Row],[Current Month Low]])-1</f>
        <v>2.0775862068965534E-2</v>
      </c>
      <c r="AH163" s="1">
        <f>(Table2[[#This Row],[Current Month High]]/Table2[[#This Row],[Close Price]])-1</f>
        <v>0.30812431382484595</v>
      </c>
      <c r="AI163">
        <v>30.812431382484501</v>
      </c>
      <c r="AJ163">
        <v>90.538257301472299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7.0000000000000007E-2</v>
      </c>
      <c r="AM163" t="s">
        <v>3142</v>
      </c>
      <c r="AN163">
        <v>-20.47</v>
      </c>
      <c r="AO163" t="s">
        <v>3143</v>
      </c>
      <c r="AP163">
        <v>3.2641189080054998E-2</v>
      </c>
      <c r="AQ163">
        <f>(Table2[[#This Row],[Sharpe Ratio]]-AVERAGE(Table2[Sharpe Ratio]))/_xlfn.STDEV.P(Table2[Sharpe Ratio])</f>
        <v>-0.2842959365532291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1.3024266030523495</v>
      </c>
      <c r="AS163">
        <f>_xlfn.RANK.AVG(Table2[[#This Row],[1Y Return vs Nifty Z-Score]],Table2[1Y Return vs Nifty Z-Score])</f>
        <v>144</v>
      </c>
      <c r="AT163">
        <f>_xlfn.RANK.AVG(Table2[[#This Row],[6M Return vs Nifty Z-Score]],Table2[6M Return vs Nifty Z-Score])</f>
        <v>82</v>
      </c>
      <c r="AU163">
        <f>_xlfn.RANK.AVG(Table2[[#This Row],[Sharpe Ratio Z-Score]],Table2[Sharpe Ratio Z-Score])</f>
        <v>413</v>
      </c>
      <c r="AV163">
        <f>(Table2[[#This Row],[Rank 1Y]]+Table2[[#This Row],[Rank 6M]]+Table2[[#This Row],[Rank Sharpe]])/3</f>
        <v>213</v>
      </c>
    </row>
    <row r="164" spans="1:48" x14ac:dyDescent="0.3">
      <c r="A164" t="s">
        <v>1346</v>
      </c>
      <c r="B164" t="s">
        <v>1347</v>
      </c>
      <c r="C164" t="s">
        <v>3108</v>
      </c>
      <c r="D164" t="s">
        <v>785</v>
      </c>
      <c r="E164">
        <v>7896.6696259359996</v>
      </c>
      <c r="F164">
        <v>197.68</v>
      </c>
      <c r="G164">
        <v>41.712337817870797</v>
      </c>
      <c r="H164">
        <f>(Table2[[#This Row],[1Y Return vs Nifty]]-AVERAGE(Table2[1Y Return vs Nifty]))/_xlfn.STDEV.P(Table2[1Y Return vs Nifty])</f>
        <v>0.36991146179254653</v>
      </c>
      <c r="I164">
        <v>-0.67631804087182101</v>
      </c>
      <c r="J164">
        <f>(Table2[[#This Row],[1M Return vs Nifty]]-AVERAGE(Table2[1M Return vs Nifty]))/_xlfn.STDEV.P(Table2[1M Return vs Nifty])</f>
        <v>5.2390167324884449E-3</v>
      </c>
      <c r="K164">
        <v>-2.0142675564927099</v>
      </c>
      <c r="L164">
        <f>(Table2[[#This Row],[6M Return vs Nifty]]-AVERAGE(Table2[6M Return vs Nifty]))/_xlfn.STDEV.P(Table2[6M Return vs Nifty])</f>
        <v>-0.13266125834496126</v>
      </c>
      <c r="M164">
        <v>1.1760599805073</v>
      </c>
      <c r="N164">
        <f>(Table2[[#This Row],[1W Return vs Nifty]]-AVERAGE(Table2[1W Return vs Nifty]))/_xlfn.STDEV.P(Table2[1W Return vs Nifty])</f>
        <v>0.64953804286746897</v>
      </c>
      <c r="O164">
        <v>203.05</v>
      </c>
      <c r="P164">
        <v>215.17327824483701</v>
      </c>
      <c r="Q164">
        <v>202.75929113303599</v>
      </c>
      <c r="R164">
        <v>46.4231682906033</v>
      </c>
      <c r="S164" s="1">
        <f>(Table2[[#This Row],[Close Price]]-Table2[[#This Row],[20D EMA]])/Table2[[#This Row],[20D EMA]]</f>
        <v>-2.6446688007879852E-2</v>
      </c>
      <c r="T164" s="1">
        <f>(Table2[[#This Row],[Close Price]]-Table2[[#This Row],[50D EMA]])/Table2[[#This Row],[50D EMA]]</f>
        <v>-8.1298562663213711E-2</v>
      </c>
      <c r="U164" s="1">
        <f>(Table2[[#This Row],[Close Price]]-Table2[[#This Row],[200D EMA]])/Table2[[#This Row],[200D EMA]]</f>
        <v>-2.5050842822799752E-2</v>
      </c>
      <c r="V164">
        <v>1.1234625313305999</v>
      </c>
      <c r="W164">
        <v>191.89</v>
      </c>
      <c r="X164">
        <v>201.35</v>
      </c>
      <c r="Y164">
        <v>182</v>
      </c>
      <c r="Z164">
        <v>207.49</v>
      </c>
      <c r="AA164">
        <v>182</v>
      </c>
      <c r="AB164">
        <v>215.8</v>
      </c>
      <c r="AC164" s="1">
        <f>(Table2[[#This Row],[Close Price]]/Table2[[#This Row],[Day Low]])-1</f>
        <v>3.0173536922195154E-2</v>
      </c>
      <c r="AD164" s="1">
        <f>(Table2[[#This Row],[Day High]]/Table2[[#This Row],[Close Price]])-1</f>
        <v>1.8565358154593259E-2</v>
      </c>
      <c r="AE164" s="1">
        <f>(Table2[[#This Row],[Close Price]]/Table2[[#This Row],[Current Week Low]])-1</f>
        <v>8.6153846153846247E-2</v>
      </c>
      <c r="AF164" s="1">
        <f>(Table2[[#This Row],[Current Week High]]/Table2[[#This Row],[Close Price]])-1</f>
        <v>4.9625657628490583E-2</v>
      </c>
      <c r="AG164" s="1">
        <f>(Table2[[#This Row],[Close Price]]/Table2[[#This Row],[Current Month Low]])-1</f>
        <v>8.6153846153846247E-2</v>
      </c>
      <c r="AH164" s="1">
        <f>(Table2[[#This Row],[Current Month High]]/Table2[[#This Row],[Close Price]])-1</f>
        <v>9.1663294212869229E-2</v>
      </c>
      <c r="AI164">
        <v>49.984823957911701</v>
      </c>
      <c r="AJ164">
        <v>78.572719060523895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-0.18</v>
      </c>
      <c r="AM164" t="s">
        <v>3143</v>
      </c>
      <c r="AN164">
        <v>4.32</v>
      </c>
      <c r="AO164" t="s">
        <v>3142</v>
      </c>
      <c r="AP164">
        <v>0.16708575402060899</v>
      </c>
      <c r="AQ164">
        <f>(Table2[[#This Row],[Sharpe Ratio]]-AVERAGE(Table2[Sharpe Ratio]))/_xlfn.STDEV.P(Table2[Sharpe Ratio])</f>
        <v>1.3030392591698561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198</v>
      </c>
      <c r="AT164">
        <f>_xlfn.RANK.AVG(Table2[[#This Row],[6M Return vs Nifty Z-Score]],Table2[6M Return vs Nifty Z-Score])</f>
        <v>376</v>
      </c>
      <c r="AU164">
        <f>_xlfn.RANK.AVG(Table2[[#This Row],[Sharpe Ratio Z-Score]],Table2[Sharpe Ratio Z-Score])</f>
        <v>72</v>
      </c>
      <c r="AV164">
        <f>(Table2[[#This Row],[Rank 1Y]]+Table2[[#This Row],[Rank 6M]]+Table2[[#This Row],[Rank Sharpe]])/3</f>
        <v>215.33333333333334</v>
      </c>
    </row>
    <row r="165" spans="1:48" x14ac:dyDescent="0.3">
      <c r="A165" t="s">
        <v>474</v>
      </c>
      <c r="B165" t="s">
        <v>475</v>
      </c>
      <c r="C165" t="s">
        <v>3101</v>
      </c>
      <c r="D165" t="s">
        <v>51</v>
      </c>
      <c r="E165">
        <v>43852.445961240002</v>
      </c>
      <c r="F165">
        <v>2588.6</v>
      </c>
      <c r="G165">
        <v>50.562046390612203</v>
      </c>
      <c r="H165">
        <f>(Table2[[#This Row],[1Y Return vs Nifty]]-AVERAGE(Table2[1Y Return vs Nifty]))/_xlfn.STDEV.P(Table2[1Y Return vs Nifty])</f>
        <v>0.52598366267778474</v>
      </c>
      <c r="I165">
        <v>3.1222646955343301</v>
      </c>
      <c r="J165">
        <f>(Table2[[#This Row],[1M Return vs Nifty]]-AVERAGE(Table2[1M Return vs Nifty]))/_xlfn.STDEV.P(Table2[1M Return vs Nifty])</f>
        <v>0.44852403935758711</v>
      </c>
      <c r="K165">
        <v>18.1842737324627</v>
      </c>
      <c r="L165">
        <f>(Table2[[#This Row],[6M Return vs Nifty]]-AVERAGE(Table2[6M Return vs Nifty]))/_xlfn.STDEV.P(Table2[6M Return vs Nifty])</f>
        <v>0.60558602519273064</v>
      </c>
      <c r="M165">
        <v>0.21714754498097499</v>
      </c>
      <c r="N165">
        <f>(Table2[[#This Row],[1W Return vs Nifty]]-AVERAGE(Table2[1W Return vs Nifty]))/_xlfn.STDEV.P(Table2[1W Return vs Nifty])</f>
        <v>0.44035228596101178</v>
      </c>
      <c r="O165">
        <v>2679.79</v>
      </c>
      <c r="P165">
        <v>2713.6839251043698</v>
      </c>
      <c r="Q165">
        <v>2426.0401559194102</v>
      </c>
      <c r="R165">
        <v>34.562719688815399</v>
      </c>
      <c r="S165" s="1">
        <f>(Table2[[#This Row],[Close Price]]-Table2[[#This Row],[20D EMA]])/Table2[[#This Row],[20D EMA]]</f>
        <v>-3.4028785837696258E-2</v>
      </c>
      <c r="T165" s="1">
        <f>(Table2[[#This Row],[Close Price]]-Table2[[#This Row],[50D EMA]])/Table2[[#This Row],[50D EMA]]</f>
        <v>-4.6093770887322146E-2</v>
      </c>
      <c r="U165" s="1">
        <f>(Table2[[#This Row],[Close Price]]-Table2[[#This Row],[200D EMA]])/Table2[[#This Row],[200D EMA]]</f>
        <v>6.7006246242030373E-2</v>
      </c>
      <c r="V165">
        <v>0.97126338678646496</v>
      </c>
      <c r="W165">
        <v>2500</v>
      </c>
      <c r="X165">
        <v>2709.6</v>
      </c>
      <c r="Y165">
        <v>2500</v>
      </c>
      <c r="Z165">
        <v>2725.25</v>
      </c>
      <c r="AA165">
        <v>2500</v>
      </c>
      <c r="AB165">
        <v>2889.9</v>
      </c>
      <c r="AC165" s="1">
        <f>(Table2[[#This Row],[Close Price]]/Table2[[#This Row],[Day Low]])-1</f>
        <v>3.5439999999999916E-2</v>
      </c>
      <c r="AD165" s="1">
        <f>(Table2[[#This Row],[Day High]]/Table2[[#This Row],[Close Price]])-1</f>
        <v>4.6743413428107949E-2</v>
      </c>
      <c r="AE165" s="1">
        <f>(Table2[[#This Row],[Close Price]]/Table2[[#This Row],[Current Week Low]])-1</f>
        <v>3.5439999999999916E-2</v>
      </c>
      <c r="AF165" s="1">
        <f>(Table2[[#This Row],[Current Week High]]/Table2[[#This Row],[Close Price]])-1</f>
        <v>5.2789152437611175E-2</v>
      </c>
      <c r="AG165" s="1">
        <f>(Table2[[#This Row],[Close Price]]/Table2[[#This Row],[Current Month Low]])-1</f>
        <v>3.5439999999999916E-2</v>
      </c>
      <c r="AH165" s="1">
        <f>(Table2[[#This Row],[Current Month High]]/Table2[[#This Row],[Close Price]])-1</f>
        <v>0.11639496252800741</v>
      </c>
      <c r="AI165">
        <v>19.292281542146299</v>
      </c>
      <c r="AJ165">
        <v>86.895779935742397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</v>
      </c>
      <c r="AM165" t="s">
        <v>3143</v>
      </c>
      <c r="AN165">
        <v>-8</v>
      </c>
      <c r="AO165" t="s">
        <v>3143</v>
      </c>
      <c r="AP165">
        <v>6.0362740883258999E-2</v>
      </c>
      <c r="AQ165">
        <f>(Table2[[#This Row],[Sharpe Ratio]]-AVERAGE(Table2[Sharpe Ratio]))/_xlfn.STDEV.P(Table2[Sharpe Ratio])</f>
        <v>4.3001748382885702E-2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168</v>
      </c>
      <c r="AT165">
        <f>_xlfn.RANK.AVG(Table2[[#This Row],[6M Return vs Nifty Z-Score]],Table2[6M Return vs Nifty Z-Score])</f>
        <v>154</v>
      </c>
      <c r="AU165">
        <f>_xlfn.RANK.AVG(Table2[[#This Row],[Sharpe Ratio Z-Score]],Table2[Sharpe Ratio Z-Score])</f>
        <v>330</v>
      </c>
      <c r="AV165">
        <f>(Table2[[#This Row],[Rank 1Y]]+Table2[[#This Row],[Rank 6M]]+Table2[[#This Row],[Rank Sharpe]])/3</f>
        <v>217.33333333333334</v>
      </c>
    </row>
    <row r="166" spans="1:48" x14ac:dyDescent="0.3">
      <c r="A166" t="s">
        <v>327</v>
      </c>
      <c r="B166" t="s">
        <v>328</v>
      </c>
      <c r="C166" t="s">
        <v>3095</v>
      </c>
      <c r="D166" t="s">
        <v>18</v>
      </c>
      <c r="E166">
        <v>79240.110533080006</v>
      </c>
      <c r="F166">
        <v>372.4</v>
      </c>
      <c r="G166">
        <v>100.572627286412</v>
      </c>
      <c r="H166">
        <f>(Table2[[#This Row],[1Y Return vs Nifty]]-AVERAGE(Table2[1Y Return vs Nifty]))/_xlfn.STDEV.P(Table2[1Y Return vs Nifty])</f>
        <v>1.4079631497761786</v>
      </c>
      <c r="I166">
        <v>4.2723685776521201</v>
      </c>
      <c r="J166">
        <f>(Table2[[#This Row],[1M Return vs Nifty]]-AVERAGE(Table2[1M Return vs Nifty]))/_xlfn.STDEV.P(Table2[1M Return vs Nifty])</f>
        <v>0.58273826102494086</v>
      </c>
      <c r="K166">
        <v>6.5862523516681097</v>
      </c>
      <c r="L166">
        <f>(Table2[[#This Row],[6M Return vs Nifty]]-AVERAGE(Table2[6M Return vs Nifty]))/_xlfn.STDEV.P(Table2[6M Return vs Nifty])</f>
        <v>0.18168374154289585</v>
      </c>
      <c r="M166">
        <v>-3.2070390351236799</v>
      </c>
      <c r="N166">
        <f>(Table2[[#This Row],[1W Return vs Nifty]]-AVERAGE(Table2[1W Return vs Nifty]))/_xlfn.STDEV.P(Table2[1W Return vs Nifty])</f>
        <v>-0.30663047806474591</v>
      </c>
      <c r="O166">
        <v>408.14</v>
      </c>
      <c r="P166">
        <v>404.36703516294102</v>
      </c>
      <c r="Q166">
        <v>351.36159300800801</v>
      </c>
      <c r="R166">
        <v>27.091677616383699</v>
      </c>
      <c r="S166" s="1">
        <f>(Table2[[#This Row],[Close Price]]-Table2[[#This Row],[20D EMA]])/Table2[[#This Row],[20D EMA]]</f>
        <v>-8.7567991375508428E-2</v>
      </c>
      <c r="T166" s="1">
        <f>(Table2[[#This Row],[Close Price]]-Table2[[#This Row],[50D EMA]])/Table2[[#This Row],[50D EMA]]</f>
        <v>-7.9054503416827293E-2</v>
      </c>
      <c r="U166" s="1">
        <f>(Table2[[#This Row],[Close Price]]-Table2[[#This Row],[200D EMA]])/Table2[[#This Row],[200D EMA]]</f>
        <v>5.9876797608646053E-2</v>
      </c>
      <c r="V166">
        <v>0.82566709463690302</v>
      </c>
      <c r="W166">
        <v>370.65</v>
      </c>
      <c r="X166">
        <v>406</v>
      </c>
      <c r="Y166">
        <v>370.65</v>
      </c>
      <c r="Z166">
        <v>436.3</v>
      </c>
      <c r="AA166">
        <v>370.65</v>
      </c>
      <c r="AB166">
        <v>446.05</v>
      </c>
      <c r="AC166" s="1">
        <f>(Table2[[#This Row],[Close Price]]/Table2[[#This Row],[Day Low]])-1</f>
        <v>4.7214353163360645E-3</v>
      </c>
      <c r="AD166" s="1">
        <f>(Table2[[#This Row],[Day High]]/Table2[[#This Row],[Close Price]])-1</f>
        <v>9.0225563909774431E-2</v>
      </c>
      <c r="AE166" s="1">
        <f>(Table2[[#This Row],[Close Price]]/Table2[[#This Row],[Current Week Low]])-1</f>
        <v>4.7214353163360645E-3</v>
      </c>
      <c r="AF166" s="1">
        <f>(Table2[[#This Row],[Current Week High]]/Table2[[#This Row],[Close Price]])-1</f>
        <v>0.17158968850698186</v>
      </c>
      <c r="AG166" s="1">
        <f>(Table2[[#This Row],[Close Price]]/Table2[[#This Row],[Current Month Low]])-1</f>
        <v>4.7214353163360645E-3</v>
      </c>
      <c r="AH166" s="1">
        <f>(Table2[[#This Row],[Current Month High]]/Table2[[#This Row],[Close Price]])-1</f>
        <v>0.19777121374865736</v>
      </c>
      <c r="AI166">
        <v>22.757787325456501</v>
      </c>
      <c r="AJ166">
        <v>133.528428093645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3142</v>
      </c>
      <c r="AN166">
        <v>-5.69</v>
      </c>
      <c r="AO166" t="s">
        <v>3143</v>
      </c>
      <c r="AP166">
        <v>6.1761379600329999E-2</v>
      </c>
      <c r="AQ166">
        <f>(Table2[[#This Row],[Sharpe Ratio]]-AVERAGE(Table2[Sharpe Ratio]))/_xlfn.STDEV.P(Table2[Sharpe Ratio])</f>
        <v>5.9514937017096571E-2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1.9252696112963663</v>
      </c>
      <c r="AS166">
        <f>_xlfn.RANK.AVG(Table2[[#This Row],[1Y Return vs Nifty Z-Score]],Table2[1Y Return vs Nifty Z-Score])</f>
        <v>60</v>
      </c>
      <c r="AT166">
        <f>_xlfn.RANK.AVG(Table2[[#This Row],[6M Return vs Nifty Z-Score]],Table2[6M Return vs Nifty Z-Score])</f>
        <v>269</v>
      </c>
      <c r="AU166">
        <f>_xlfn.RANK.AVG(Table2[[#This Row],[Sharpe Ratio Z-Score]],Table2[Sharpe Ratio Z-Score])</f>
        <v>325</v>
      </c>
      <c r="AV166">
        <f>(Table2[[#This Row],[Rank 1Y]]+Table2[[#This Row],[Rank 6M]]+Table2[[#This Row],[Rank Sharpe]])/3</f>
        <v>218</v>
      </c>
    </row>
    <row r="167" spans="1:48" x14ac:dyDescent="0.3">
      <c r="A167" t="s">
        <v>154</v>
      </c>
      <c r="B167" t="s">
        <v>155</v>
      </c>
      <c r="C167" t="s">
        <v>3107</v>
      </c>
      <c r="D167" t="s">
        <v>156</v>
      </c>
      <c r="E167">
        <v>168650.30917148999</v>
      </c>
      <c r="F167">
        <v>4366.1000000000004</v>
      </c>
      <c r="G167">
        <v>53.298168241434901</v>
      </c>
      <c r="H167">
        <f>(Table2[[#This Row],[1Y Return vs Nifty]]-AVERAGE(Table2[1Y Return vs Nifty]))/_xlfn.STDEV.P(Table2[1Y Return vs Nifty])</f>
        <v>0.57423751822998015</v>
      </c>
      <c r="I167">
        <v>0.97270382300492997</v>
      </c>
      <c r="J167">
        <f>(Table2[[#This Row],[1M Return vs Nifty]]-AVERAGE(Table2[1M Return vs Nifty]))/_xlfn.STDEV.P(Table2[1M Return vs Nifty])</f>
        <v>0.19767570824693373</v>
      </c>
      <c r="K167">
        <v>7.3839078274952596</v>
      </c>
      <c r="L167">
        <f>(Table2[[#This Row],[6M Return vs Nifty]]-AVERAGE(Table2[6M Return vs Nifty]))/_xlfn.STDEV.P(Table2[6M Return vs Nifty])</f>
        <v>0.21083767794870709</v>
      </c>
      <c r="M167">
        <v>1.03054562052515</v>
      </c>
      <c r="N167">
        <f>(Table2[[#This Row],[1W Return vs Nifty]]-AVERAGE(Table2[1W Return vs Nifty]))/_xlfn.STDEV.P(Table2[1W Return vs Nifty])</f>
        <v>0.6177942356063636</v>
      </c>
      <c r="O167">
        <v>4629.49</v>
      </c>
      <c r="P167">
        <v>4635.8531281058904</v>
      </c>
      <c r="Q167">
        <v>4059.9684667553802</v>
      </c>
      <c r="R167">
        <v>23.2620756081709</v>
      </c>
      <c r="S167" s="1">
        <f>(Table2[[#This Row],[Close Price]]-Table2[[#This Row],[20D EMA]])/Table2[[#This Row],[20D EMA]]</f>
        <v>-5.6893955921710475E-2</v>
      </c>
      <c r="T167" s="1">
        <f>(Table2[[#This Row],[Close Price]]-Table2[[#This Row],[50D EMA]])/Table2[[#This Row],[50D EMA]]</f>
        <v>-5.8188454347367413E-2</v>
      </c>
      <c r="U167" s="1">
        <f>(Table2[[#This Row],[Close Price]]-Table2[[#This Row],[200D EMA]])/Table2[[#This Row],[200D EMA]]</f>
        <v>7.5402441115330246E-2</v>
      </c>
      <c r="V167">
        <v>0.76219295999499903</v>
      </c>
      <c r="W167">
        <v>4315</v>
      </c>
      <c r="X167">
        <v>4558.45</v>
      </c>
      <c r="Y167">
        <v>4315</v>
      </c>
      <c r="Z167">
        <v>4707.1499999999996</v>
      </c>
      <c r="AA167">
        <v>4315</v>
      </c>
      <c r="AB167">
        <v>4915</v>
      </c>
      <c r="AC167" s="1">
        <f>(Table2[[#This Row],[Close Price]]/Table2[[#This Row],[Day Low]])-1</f>
        <v>1.1842410196987396E-2</v>
      </c>
      <c r="AD167" s="1">
        <f>(Table2[[#This Row],[Day High]]/Table2[[#This Row],[Close Price]])-1</f>
        <v>4.4055335425207787E-2</v>
      </c>
      <c r="AE167" s="1">
        <f>(Table2[[#This Row],[Close Price]]/Table2[[#This Row],[Current Week Low]])-1</f>
        <v>1.1842410196987396E-2</v>
      </c>
      <c r="AF167" s="1">
        <f>(Table2[[#This Row],[Current Week High]]/Table2[[#This Row],[Close Price]])-1</f>
        <v>7.8113190261331455E-2</v>
      </c>
      <c r="AG167" s="1">
        <f>(Table2[[#This Row],[Close Price]]/Table2[[#This Row],[Current Month Low]])-1</f>
        <v>1.1842410196987396E-2</v>
      </c>
      <c r="AH167" s="1">
        <f>(Table2[[#This Row],[Current Month High]]/Table2[[#This Row],[Close Price]])-1</f>
        <v>0.12571860470442719</v>
      </c>
      <c r="AI167">
        <v>15.320308742355801</v>
      </c>
      <c r="AJ167">
        <v>82.452987881320496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7.0000000000000007E-2</v>
      </c>
      <c r="AM167" t="s">
        <v>3142</v>
      </c>
      <c r="AN167">
        <v>-7.27</v>
      </c>
      <c r="AO167" t="s">
        <v>3143</v>
      </c>
      <c r="AP167">
        <v>8.8403413656936006E-2</v>
      </c>
      <c r="AQ167">
        <f>(Table2[[#This Row],[Sharpe Ratio]]-AVERAGE(Table2[Sharpe Ratio]))/_xlfn.STDEV.P(Table2[Sharpe Ratio])</f>
        <v>0.37406717170507126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157</v>
      </c>
      <c r="AT167">
        <f>_xlfn.RANK.AVG(Table2[[#This Row],[6M Return vs Nifty Z-Score]],Table2[6M Return vs Nifty Z-Score])</f>
        <v>255</v>
      </c>
      <c r="AU167">
        <f>_xlfn.RANK.AVG(Table2[[#This Row],[Sharpe Ratio Z-Score]],Table2[Sharpe Ratio Z-Score])</f>
        <v>245</v>
      </c>
      <c r="AV167">
        <f>(Table2[[#This Row],[Rank 1Y]]+Table2[[#This Row],[Rank 6M]]+Table2[[#This Row],[Rank Sharpe]])/3</f>
        <v>219</v>
      </c>
    </row>
    <row r="168" spans="1:48" x14ac:dyDescent="0.3">
      <c r="A168" t="s">
        <v>384</v>
      </c>
      <c r="B168" t="s">
        <v>385</v>
      </c>
      <c r="C168" t="s">
        <v>3106</v>
      </c>
      <c r="D168" t="s">
        <v>309</v>
      </c>
      <c r="E168">
        <v>58065.308598900003</v>
      </c>
      <c r="F168">
        <v>1754.85</v>
      </c>
      <c r="G168">
        <v>88.219280606806905</v>
      </c>
      <c r="H168">
        <f>(Table2[[#This Row],[1Y Return vs Nifty]]-AVERAGE(Table2[1Y Return vs Nifty]))/_xlfn.STDEV.P(Table2[1Y Return vs Nifty])</f>
        <v>1.1901012858812561</v>
      </c>
      <c r="I168">
        <v>0.82660250414313197</v>
      </c>
      <c r="J168">
        <f>(Table2[[#This Row],[1M Return vs Nifty]]-AVERAGE(Table2[1M Return vs Nifty]))/_xlfn.STDEV.P(Table2[1M Return vs Nifty])</f>
        <v>0.18062605290666786</v>
      </c>
      <c r="K168">
        <v>15.8050650353977</v>
      </c>
      <c r="L168">
        <f>(Table2[[#This Row],[6M Return vs Nifty]]-AVERAGE(Table2[6M Return vs Nifty]))/_xlfn.STDEV.P(Table2[6M Return vs Nifty])</f>
        <v>0.51862705461905301</v>
      </c>
      <c r="M168">
        <v>0.68659971811595399</v>
      </c>
      <c r="N168">
        <f>(Table2[[#This Row],[1W Return vs Nifty]]-AVERAGE(Table2[1W Return vs Nifty]))/_xlfn.STDEV.P(Table2[1W Return vs Nifty])</f>
        <v>0.54276279241640102</v>
      </c>
      <c r="O168">
        <v>1812.25</v>
      </c>
      <c r="P168">
        <v>1769.4824225354901</v>
      </c>
      <c r="Q168">
        <v>1463.3848942657601</v>
      </c>
      <c r="R168">
        <v>33.835950290183199</v>
      </c>
      <c r="S168" s="1">
        <f>(Table2[[#This Row],[Close Price]]-Table2[[#This Row],[20D EMA]])/Table2[[#This Row],[20D EMA]]</f>
        <v>-3.1673334253000465E-2</v>
      </c>
      <c r="T168" s="1">
        <f>(Table2[[#This Row],[Close Price]]-Table2[[#This Row],[50D EMA]])/Table2[[#This Row],[50D EMA]]</f>
        <v>-8.2693234751229465E-3</v>
      </c>
      <c r="U168" s="1">
        <f>(Table2[[#This Row],[Close Price]]-Table2[[#This Row],[200D EMA]])/Table2[[#This Row],[200D EMA]]</f>
        <v>0.19917186987260777</v>
      </c>
      <c r="V168">
        <v>0.83714884042962301</v>
      </c>
      <c r="W168">
        <v>1738.85</v>
      </c>
      <c r="X168">
        <v>1803</v>
      </c>
      <c r="Y168">
        <v>1738.85</v>
      </c>
      <c r="Z168">
        <v>1877.95</v>
      </c>
      <c r="AA168">
        <v>1738.85</v>
      </c>
      <c r="AB168">
        <v>1902</v>
      </c>
      <c r="AC168" s="1">
        <f>(Table2[[#This Row],[Close Price]]/Table2[[#This Row],[Day Low]])-1</f>
        <v>9.2014837392528914E-3</v>
      </c>
      <c r="AD168" s="1">
        <f>(Table2[[#This Row],[Day High]]/Table2[[#This Row],[Close Price]])-1</f>
        <v>2.7438242584836292E-2</v>
      </c>
      <c r="AE168" s="1">
        <f>(Table2[[#This Row],[Close Price]]/Table2[[#This Row],[Current Week Low]])-1</f>
        <v>9.2014837392528914E-3</v>
      </c>
      <c r="AF168" s="1">
        <f>(Table2[[#This Row],[Current Week High]]/Table2[[#This Row],[Close Price]])-1</f>
        <v>7.0148445736102794E-2</v>
      </c>
      <c r="AG168" s="1">
        <f>(Table2[[#This Row],[Close Price]]/Table2[[#This Row],[Current Month Low]])-1</f>
        <v>9.2014837392528914E-3</v>
      </c>
      <c r="AH168" s="1">
        <f>(Table2[[#This Row],[Current Month High]]/Table2[[#This Row],[Close Price]])-1</f>
        <v>8.3853320796649422E-2</v>
      </c>
      <c r="AI168">
        <v>10.8299854688435</v>
      </c>
      <c r="AJ168">
        <v>116.354333621008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</v>
      </c>
      <c r="AM168" t="s">
        <v>3142</v>
      </c>
      <c r="AN168">
        <v>-1.77</v>
      </c>
      <c r="AO168" t="s">
        <v>3143</v>
      </c>
      <c r="AP168">
        <v>3.3706876539792999E-2</v>
      </c>
      <c r="AQ168">
        <f>(Table2[[#This Row],[Sharpe Ratio]]-AVERAGE(Table2[Sharpe Ratio]))/_xlfn.STDEV.P(Table2[Sharpe Ratio])</f>
        <v>-0.27171377517518591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2.160403410648192</v>
      </c>
      <c r="AS168">
        <f>_xlfn.RANK.AVG(Table2[[#This Row],[1Y Return vs Nifty Z-Score]],Table2[1Y Return vs Nifty Z-Score])</f>
        <v>79</v>
      </c>
      <c r="AT168">
        <f>_xlfn.RANK.AVG(Table2[[#This Row],[6M Return vs Nifty Z-Score]],Table2[6M Return vs Nifty Z-Score])</f>
        <v>170</v>
      </c>
      <c r="AU168">
        <f>_xlfn.RANK.AVG(Table2[[#This Row],[Sharpe Ratio Z-Score]],Table2[Sharpe Ratio Z-Score])</f>
        <v>412</v>
      </c>
      <c r="AV168">
        <f>(Table2[[#This Row],[Rank 1Y]]+Table2[[#This Row],[Rank 6M]]+Table2[[#This Row],[Rank Sharpe]])/3</f>
        <v>220.33333333333334</v>
      </c>
    </row>
    <row r="169" spans="1:48" x14ac:dyDescent="0.3">
      <c r="A169" t="s">
        <v>1744</v>
      </c>
      <c r="B169" t="s">
        <v>1745</v>
      </c>
      <c r="C169" t="s">
        <v>3101</v>
      </c>
      <c r="D169" t="s">
        <v>51</v>
      </c>
      <c r="E169">
        <v>4404.8236440000001</v>
      </c>
      <c r="F169">
        <v>547.29999999999995</v>
      </c>
      <c r="G169">
        <v>99.003890681630097</v>
      </c>
      <c r="H169">
        <f>(Table2[[#This Row],[1Y Return vs Nifty]]-AVERAGE(Table2[1Y Return vs Nifty]))/_xlfn.STDEV.P(Table2[1Y Return vs Nifty])</f>
        <v>1.3802971342791617</v>
      </c>
      <c r="I169">
        <v>-4.8962842818912602</v>
      </c>
      <c r="J169">
        <f>(Table2[[#This Row],[1M Return vs Nifty]]-AVERAGE(Table2[1M Return vs Nifty]))/_xlfn.STDEV.P(Table2[1M Return vs Nifty])</f>
        <v>-0.48722039785361571</v>
      </c>
      <c r="K169">
        <v>25.126716280960899</v>
      </c>
      <c r="L169">
        <f>(Table2[[#This Row],[6M Return vs Nifty]]-AVERAGE(Table2[6M Return vs Nifty]))/_xlfn.STDEV.P(Table2[6M Return vs Nifty])</f>
        <v>0.85932906926828356</v>
      </c>
      <c r="M169">
        <v>0.72942143173276397</v>
      </c>
      <c r="N169">
        <f>(Table2[[#This Row],[1W Return vs Nifty]]-AVERAGE(Table2[1W Return vs Nifty]))/_xlfn.STDEV.P(Table2[1W Return vs Nifty])</f>
        <v>0.55210430499157925</v>
      </c>
      <c r="O169">
        <v>558.1</v>
      </c>
      <c r="P169">
        <v>547.80196810167502</v>
      </c>
      <c r="Q169">
        <v>441.574411737719</v>
      </c>
      <c r="R169">
        <v>46.4304004698554</v>
      </c>
      <c r="S169" s="1">
        <f>(Table2[[#This Row],[Close Price]]-Table2[[#This Row],[20D EMA]])/Table2[[#This Row],[20D EMA]]</f>
        <v>-1.9351370722092937E-2</v>
      </c>
      <c r="T169" s="1">
        <f>(Table2[[#This Row],[Close Price]]-Table2[[#This Row],[50D EMA]])/Table2[[#This Row],[50D EMA]]</f>
        <v>-9.1633132209173267E-4</v>
      </c>
      <c r="U169" s="1">
        <f>(Table2[[#This Row],[Close Price]]-Table2[[#This Row],[200D EMA]])/Table2[[#This Row],[200D EMA]]</f>
        <v>0.23942870205323072</v>
      </c>
      <c r="V169">
        <v>0.39720847098922002</v>
      </c>
      <c r="W169">
        <v>521.70000000000005</v>
      </c>
      <c r="X169">
        <v>552.95000000000005</v>
      </c>
      <c r="Y169">
        <v>511.4</v>
      </c>
      <c r="Z169">
        <v>561.95000000000005</v>
      </c>
      <c r="AA169">
        <v>511.4</v>
      </c>
      <c r="AB169">
        <v>593.04999999999995</v>
      </c>
      <c r="AC169" s="1">
        <f>(Table2[[#This Row],[Close Price]]/Table2[[#This Row],[Day Low]])-1</f>
        <v>4.9070346942687193E-2</v>
      </c>
      <c r="AD169" s="1">
        <f>(Table2[[#This Row],[Day High]]/Table2[[#This Row],[Close Price]])-1</f>
        <v>1.0323405810341857E-2</v>
      </c>
      <c r="AE169" s="1">
        <f>(Table2[[#This Row],[Close Price]]/Table2[[#This Row],[Current Week Low]])-1</f>
        <v>7.0199452483378888E-2</v>
      </c>
      <c r="AF169" s="1">
        <f>(Table2[[#This Row],[Current Week High]]/Table2[[#This Row],[Close Price]])-1</f>
        <v>2.6767769048054335E-2</v>
      </c>
      <c r="AG169" s="1">
        <f>(Table2[[#This Row],[Close Price]]/Table2[[#This Row],[Current Month Low]])-1</f>
        <v>7.0199452483378888E-2</v>
      </c>
      <c r="AH169" s="1">
        <f>(Table2[[#This Row],[Current Month High]]/Table2[[#This Row],[Close Price]])-1</f>
        <v>8.3592179791704746E-2</v>
      </c>
      <c r="AI169">
        <v>23.332724282842999</v>
      </c>
      <c r="AJ169">
        <v>132.99276287782001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0.26</v>
      </c>
      <c r="AM169" t="s">
        <v>3142</v>
      </c>
      <c r="AN169">
        <v>-5.64</v>
      </c>
      <c r="AO169" t="s">
        <v>3143</v>
      </c>
      <c r="AP169">
        <v>2.0395771792870001E-3</v>
      </c>
      <c r="AQ169">
        <f>(Table2[[#This Row],[Sharpe Ratio]]-AVERAGE(Table2[Sharpe Ratio]))/_xlfn.STDEV.P(Table2[Sharpe Ratio])</f>
        <v>-0.64559738178030379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1.6589127289051049</v>
      </c>
      <c r="AS169">
        <f>_xlfn.RANK.AVG(Table2[[#This Row],[1Y Return vs Nifty Z-Score]],Table2[1Y Return vs Nifty Z-Score])</f>
        <v>63</v>
      </c>
      <c r="AT169">
        <f>_xlfn.RANK.AVG(Table2[[#This Row],[6M Return vs Nifty Z-Score]],Table2[6M Return vs Nifty Z-Score])</f>
        <v>106</v>
      </c>
      <c r="AU169">
        <f>_xlfn.RANK.AVG(Table2[[#This Row],[Sharpe Ratio Z-Score]],Table2[Sharpe Ratio Z-Score])</f>
        <v>492</v>
      </c>
      <c r="AV169">
        <f>(Table2[[#This Row],[Rank 1Y]]+Table2[[#This Row],[Rank 6M]]+Table2[[#This Row],[Rank Sharpe]])/3</f>
        <v>220.33333333333334</v>
      </c>
    </row>
    <row r="170" spans="1:48" x14ac:dyDescent="0.3">
      <c r="A170" t="s">
        <v>424</v>
      </c>
      <c r="B170" t="s">
        <v>425</v>
      </c>
      <c r="C170" t="s">
        <v>3096</v>
      </c>
      <c r="D170" t="s">
        <v>21</v>
      </c>
      <c r="E170">
        <v>51643.041552465002</v>
      </c>
      <c r="F170">
        <v>7739.85</v>
      </c>
      <c r="G170">
        <v>31.5323527930395</v>
      </c>
      <c r="H170">
        <f>(Table2[[#This Row],[1Y Return vs Nifty]]-AVERAGE(Table2[1Y Return vs Nifty]))/_xlfn.STDEV.P(Table2[1Y Return vs Nifty])</f>
        <v>0.19037869472516558</v>
      </c>
      <c r="I170">
        <v>16.9981940011772</v>
      </c>
      <c r="J170">
        <f>(Table2[[#This Row],[1M Return vs Nifty]]-AVERAGE(Table2[1M Return vs Nifty]))/_xlfn.STDEV.P(Table2[1M Return vs Nifty])</f>
        <v>2.067809984413937</v>
      </c>
      <c r="K170">
        <v>41.408079956726397</v>
      </c>
      <c r="L170">
        <f>(Table2[[#This Row],[6M Return vs Nifty]]-AVERAGE(Table2[6M Return vs Nifty]))/_xlfn.STDEV.P(Table2[6M Return vs Nifty])</f>
        <v>1.4544053341318013</v>
      </c>
      <c r="M170">
        <v>9.64006405646162</v>
      </c>
      <c r="N170">
        <f>(Table2[[#This Row],[1W Return vs Nifty]]-AVERAGE(Table2[1W Return vs Nifty]))/_xlfn.STDEV.P(Table2[1W Return vs Nifty])</f>
        <v>2.4959517856572675</v>
      </c>
      <c r="O170">
        <v>7237.57</v>
      </c>
      <c r="P170">
        <v>6878.1078781629603</v>
      </c>
      <c r="Q170">
        <v>6072.9857000143002</v>
      </c>
      <c r="R170">
        <v>69.2203790625382</v>
      </c>
      <c r="S170" s="1">
        <f>(Table2[[#This Row],[Close Price]]-Table2[[#This Row],[20D EMA]])/Table2[[#This Row],[20D EMA]]</f>
        <v>6.9398983360437372E-2</v>
      </c>
      <c r="T170" s="1">
        <f>(Table2[[#This Row],[Close Price]]-Table2[[#This Row],[50D EMA]])/Table2[[#This Row],[50D EMA]]</f>
        <v>0.12528767171171476</v>
      </c>
      <c r="U170" s="1">
        <f>(Table2[[#This Row],[Close Price]]-Table2[[#This Row],[200D EMA]])/Table2[[#This Row],[200D EMA]]</f>
        <v>0.2744719619513965</v>
      </c>
      <c r="V170">
        <v>1.85276150183321</v>
      </c>
      <c r="W170">
        <v>7618.8</v>
      </c>
      <c r="X170">
        <v>7787.7</v>
      </c>
      <c r="Y170">
        <v>6710.05</v>
      </c>
      <c r="Z170">
        <v>7787.7</v>
      </c>
      <c r="AA170">
        <v>6710.05</v>
      </c>
      <c r="AB170">
        <v>7787.7</v>
      </c>
      <c r="AC170" s="1">
        <f>(Table2[[#This Row],[Close Price]]/Table2[[#This Row],[Day Low]])-1</f>
        <v>1.5888328870688362E-2</v>
      </c>
      <c r="AD170" s="1">
        <f>(Table2[[#This Row],[Day High]]/Table2[[#This Row],[Close Price]])-1</f>
        <v>6.1822903544641594E-3</v>
      </c>
      <c r="AE170" s="1">
        <f>(Table2[[#This Row],[Close Price]]/Table2[[#This Row],[Current Week Low]])-1</f>
        <v>0.1534712856089</v>
      </c>
      <c r="AF170" s="1">
        <f>(Table2[[#This Row],[Current Week High]]/Table2[[#This Row],[Close Price]])-1</f>
        <v>6.1822903544641594E-3</v>
      </c>
      <c r="AG170" s="1">
        <f>(Table2[[#This Row],[Close Price]]/Table2[[#This Row],[Current Month Low]])-1</f>
        <v>0.1534712856089</v>
      </c>
      <c r="AH170" s="1">
        <f>(Table2[[#This Row],[Current Month High]]/Table2[[#This Row],[Close Price]])-1</f>
        <v>6.1822903544641594E-3</v>
      </c>
      <c r="AI170">
        <v>0.61822903544641505</v>
      </c>
      <c r="AJ170">
        <v>80.531809434952393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</v>
      </c>
      <c r="AM170" t="s">
        <v>3142</v>
      </c>
      <c r="AN170">
        <v>4.91</v>
      </c>
      <c r="AO170" t="s">
        <v>3142</v>
      </c>
      <c r="AP170">
        <v>4.6833116285983002E-2</v>
      </c>
      <c r="AQ170">
        <f>(Table2[[#This Row],[Sharpe Ratio]]-AVERAGE(Table2[Sharpe Ratio]))/_xlfn.STDEV.P(Table2[Sharpe Ratio])</f>
        <v>-0.11673731818088956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6.0918084807472823</v>
      </c>
      <c r="AS170">
        <f>_xlfn.RANK.AVG(Table2[[#This Row],[1Y Return vs Nifty Z-Score]],Table2[1Y Return vs Nifty Z-Score])</f>
        <v>239</v>
      </c>
      <c r="AT170">
        <f>_xlfn.RANK.AVG(Table2[[#This Row],[6M Return vs Nifty Z-Score]],Table2[6M Return vs Nifty Z-Score])</f>
        <v>55</v>
      </c>
      <c r="AU170">
        <f>_xlfn.RANK.AVG(Table2[[#This Row],[Sharpe Ratio Z-Score]],Table2[Sharpe Ratio Z-Score])</f>
        <v>370</v>
      </c>
      <c r="AV170">
        <f>(Table2[[#This Row],[Rank 1Y]]+Table2[[#This Row],[Rank 6M]]+Table2[[#This Row],[Rank Sharpe]])/3</f>
        <v>221.33333333333334</v>
      </c>
    </row>
    <row r="171" spans="1:48" x14ac:dyDescent="0.3">
      <c r="A171" t="s">
        <v>740</v>
      </c>
      <c r="B171" t="s">
        <v>741</v>
      </c>
      <c r="C171" t="s">
        <v>3098</v>
      </c>
      <c r="D171" t="s">
        <v>742</v>
      </c>
      <c r="E171">
        <v>22104.954040559998</v>
      </c>
      <c r="F171">
        <v>1259.4000000000001</v>
      </c>
      <c r="G171">
        <v>22.4988823409936</v>
      </c>
      <c r="H171">
        <f>(Table2[[#This Row],[1Y Return vs Nifty]]-AVERAGE(Table2[1Y Return vs Nifty]))/_xlfn.STDEV.P(Table2[1Y Return vs Nifty])</f>
        <v>3.1065695489776047E-2</v>
      </c>
      <c r="I171">
        <v>8.2430896915423801</v>
      </c>
      <c r="J171">
        <f>(Table2[[#This Row],[1M Return vs Nifty]]-AVERAGE(Table2[1M Return vs Nifty]))/_xlfn.STDEV.P(Table2[1M Return vs Nifty])</f>
        <v>1.0461113980476437</v>
      </c>
      <c r="K171">
        <v>13.335387230763001</v>
      </c>
      <c r="L171">
        <f>(Table2[[#This Row],[6M Return vs Nifty]]-AVERAGE(Table2[6M Return vs Nifty]))/_xlfn.STDEV.P(Table2[6M Return vs Nifty])</f>
        <v>0.42836148026879817</v>
      </c>
      <c r="M171">
        <v>17.733543370724401</v>
      </c>
      <c r="N171">
        <f>(Table2[[#This Row],[1W Return vs Nifty]]-AVERAGE(Table2[1W Return vs Nifty]))/_xlfn.STDEV.P(Table2[1W Return vs Nifty])</f>
        <v>4.2615359345702428</v>
      </c>
      <c r="O171">
        <v>1232.04</v>
      </c>
      <c r="P171">
        <v>1238.8067249472001</v>
      </c>
      <c r="Q171">
        <v>1122.12787995605</v>
      </c>
      <c r="R171">
        <v>53.958837660842903</v>
      </c>
      <c r="S171" s="1">
        <f>(Table2[[#This Row],[Close Price]]-Table2[[#This Row],[20D EMA]])/Table2[[#This Row],[20D EMA]]</f>
        <v>2.2207071198987152E-2</v>
      </c>
      <c r="T171" s="1">
        <f>(Table2[[#This Row],[Close Price]]-Table2[[#This Row],[50D EMA]])/Table2[[#This Row],[50D EMA]]</f>
        <v>1.6623476962217571E-2</v>
      </c>
      <c r="U171" s="1">
        <f>(Table2[[#This Row],[Close Price]]-Table2[[#This Row],[200D EMA]])/Table2[[#This Row],[200D EMA]]</f>
        <v>0.12233197525519689</v>
      </c>
      <c r="V171">
        <v>3.3668858617900201</v>
      </c>
      <c r="W171">
        <v>1233.6500000000001</v>
      </c>
      <c r="X171">
        <v>1299</v>
      </c>
      <c r="Y171">
        <v>1233.6500000000001</v>
      </c>
      <c r="Z171">
        <v>1425.2</v>
      </c>
      <c r="AA171">
        <v>1102.8499999999999</v>
      </c>
      <c r="AB171">
        <v>1425.2</v>
      </c>
      <c r="AC171" s="1">
        <f>(Table2[[#This Row],[Close Price]]/Table2[[#This Row],[Day Low]])-1</f>
        <v>2.0873019089693079E-2</v>
      </c>
      <c r="AD171" s="1">
        <f>(Table2[[#This Row],[Day High]]/Table2[[#This Row],[Close Price]])-1</f>
        <v>3.1443544545021407E-2</v>
      </c>
      <c r="AE171" s="1">
        <f>(Table2[[#This Row],[Close Price]]/Table2[[#This Row],[Current Week Low]])-1</f>
        <v>2.0873019089693079E-2</v>
      </c>
      <c r="AF171" s="1">
        <f>(Table2[[#This Row],[Current Week High]]/Table2[[#This Row],[Close Price]])-1</f>
        <v>0.13164999205971095</v>
      </c>
      <c r="AG171" s="1">
        <f>(Table2[[#This Row],[Close Price]]/Table2[[#This Row],[Current Month Low]])-1</f>
        <v>0.14195040123316871</v>
      </c>
      <c r="AH171" s="1">
        <f>(Table2[[#This Row],[Current Month High]]/Table2[[#This Row],[Close Price]])-1</f>
        <v>0.13164999205971095</v>
      </c>
      <c r="AI171">
        <v>18.707320946482401</v>
      </c>
      <c r="AJ171">
        <v>93.381957773512397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-0.05</v>
      </c>
      <c r="AM171" t="s">
        <v>3143</v>
      </c>
      <c r="AN171">
        <v>6.78</v>
      </c>
      <c r="AO171" t="s">
        <v>3142</v>
      </c>
      <c r="AP171">
        <v>0.108745799998703</v>
      </c>
      <c r="AQ171">
        <f>(Table2[[#This Row],[Sharpe Ratio]]-AVERAGE(Table2[Sharpe Ratio]))/_xlfn.STDEV.P(Table2[Sharpe Ratio])</f>
        <v>0.61424189218976144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283</v>
      </c>
      <c r="AT171">
        <f>_xlfn.RANK.AVG(Table2[[#This Row],[6M Return vs Nifty Z-Score]],Table2[6M Return vs Nifty Z-Score])</f>
        <v>198</v>
      </c>
      <c r="AU171">
        <f>_xlfn.RANK.AVG(Table2[[#This Row],[Sharpe Ratio Z-Score]],Table2[Sharpe Ratio Z-Score])</f>
        <v>187</v>
      </c>
      <c r="AV171">
        <f>(Table2[[#This Row],[Rank 1Y]]+Table2[[#This Row],[Rank 6M]]+Table2[[#This Row],[Rank Sharpe]])/3</f>
        <v>222.66666666666666</v>
      </c>
    </row>
    <row r="172" spans="1:48" x14ac:dyDescent="0.3">
      <c r="A172" t="s">
        <v>1231</v>
      </c>
      <c r="B172" t="s">
        <v>1232</v>
      </c>
      <c r="C172" t="s">
        <v>3110</v>
      </c>
      <c r="D172" t="s">
        <v>141</v>
      </c>
      <c r="E172">
        <v>9060.3037536299998</v>
      </c>
      <c r="F172">
        <v>382.05</v>
      </c>
      <c r="G172">
        <v>158.126605845977</v>
      </c>
      <c r="H172">
        <f>(Table2[[#This Row],[1Y Return vs Nifty]]-AVERAGE(Table2[1Y Return vs Nifty]))/_xlfn.STDEV.P(Table2[1Y Return vs Nifty])</f>
        <v>2.4229769244852091</v>
      </c>
      <c r="I172">
        <v>-0.119458395286186</v>
      </c>
      <c r="J172">
        <f>(Table2[[#This Row],[1M Return vs Nifty]]-AVERAGE(Table2[1M Return vs Nifty]))/_xlfn.STDEV.P(Table2[1M Return vs Nifty])</f>
        <v>7.0223132578277753E-2</v>
      </c>
      <c r="K172">
        <v>-10.389234371148699</v>
      </c>
      <c r="L172">
        <f>(Table2[[#This Row],[6M Return vs Nifty]]-AVERAGE(Table2[6M Return vs Nifty]))/_xlfn.STDEV.P(Table2[6M Return vs Nifty])</f>
        <v>-0.43876239763955288</v>
      </c>
      <c r="M172">
        <v>0.74393624730037999</v>
      </c>
      <c r="N172">
        <f>(Table2[[#This Row],[1W Return vs Nifty]]-AVERAGE(Table2[1W Return vs Nifty]))/_xlfn.STDEV.P(Table2[1W Return vs Nifty])</f>
        <v>0.55527069700859677</v>
      </c>
      <c r="O172">
        <v>406.8</v>
      </c>
      <c r="P172">
        <v>420.58969575057398</v>
      </c>
      <c r="Q172">
        <v>366.07635370115202</v>
      </c>
      <c r="R172">
        <v>35.174220349136597</v>
      </c>
      <c r="S172" s="1">
        <f>(Table2[[#This Row],[Close Price]]-Table2[[#This Row],[20D EMA]])/Table2[[#This Row],[20D EMA]]</f>
        <v>-6.0840707964601767E-2</v>
      </c>
      <c r="T172" s="1">
        <f>(Table2[[#This Row],[Close Price]]-Table2[[#This Row],[50D EMA]])/Table2[[#This Row],[50D EMA]]</f>
        <v>-9.1632524857264946E-2</v>
      </c>
      <c r="U172" s="1">
        <f>(Table2[[#This Row],[Close Price]]-Table2[[#This Row],[200D EMA]])/Table2[[#This Row],[200D EMA]]</f>
        <v>4.363473941255476E-2</v>
      </c>
      <c r="V172">
        <v>0.98892111574567898</v>
      </c>
      <c r="W172">
        <v>379.2</v>
      </c>
      <c r="X172">
        <v>398.45</v>
      </c>
      <c r="Y172">
        <v>379.2</v>
      </c>
      <c r="Z172">
        <v>446</v>
      </c>
      <c r="AA172">
        <v>348.55</v>
      </c>
      <c r="AB172">
        <v>446</v>
      </c>
      <c r="AC172" s="1">
        <f>(Table2[[#This Row],[Close Price]]/Table2[[#This Row],[Day Low]])-1</f>
        <v>7.5158227848102221E-3</v>
      </c>
      <c r="AD172" s="1">
        <f>(Table2[[#This Row],[Day High]]/Table2[[#This Row],[Close Price]])-1</f>
        <v>4.2926318544693087E-2</v>
      </c>
      <c r="AE172" s="1">
        <f>(Table2[[#This Row],[Close Price]]/Table2[[#This Row],[Current Week Low]])-1</f>
        <v>7.5158227848102221E-3</v>
      </c>
      <c r="AF172" s="1">
        <f>(Table2[[#This Row],[Current Week High]]/Table2[[#This Row],[Close Price]])-1</f>
        <v>0.16738646773982468</v>
      </c>
      <c r="AG172" s="1">
        <f>(Table2[[#This Row],[Close Price]]/Table2[[#This Row],[Current Month Low]])-1</f>
        <v>9.6112465930282553E-2</v>
      </c>
      <c r="AH172" s="1">
        <f>(Table2[[#This Row],[Current Month High]]/Table2[[#This Row],[Close Price]])-1</f>
        <v>0.16738646773982468</v>
      </c>
      <c r="AI172">
        <v>49.090433189373101</v>
      </c>
      <c r="AJ172">
        <v>201.30126182965299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-0.17</v>
      </c>
      <c r="AM172" t="s">
        <v>3143</v>
      </c>
      <c r="AN172">
        <v>-2.95</v>
      </c>
      <c r="AO172" t="s">
        <v>3143</v>
      </c>
      <c r="AP172">
        <v>0.11078232955158</v>
      </c>
      <c r="AQ172">
        <f>(Table2[[#This Row],[Sharpe Ratio]]-AVERAGE(Table2[Sharpe Ratio]))/_xlfn.STDEV.P(Table2[Sharpe Ratio])</f>
        <v>0.63828641223295701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19</v>
      </c>
      <c r="AT172">
        <f>_xlfn.RANK.AVG(Table2[[#This Row],[6M Return vs Nifty Z-Score]],Table2[6M Return vs Nifty Z-Score])</f>
        <v>472</v>
      </c>
      <c r="AU172">
        <f>_xlfn.RANK.AVG(Table2[[#This Row],[Sharpe Ratio Z-Score]],Table2[Sharpe Ratio Z-Score])</f>
        <v>177</v>
      </c>
      <c r="AV172">
        <f>(Table2[[#This Row],[Rank 1Y]]+Table2[[#This Row],[Rank 6M]]+Table2[[#This Row],[Rank Sharpe]])/3</f>
        <v>222.66666666666666</v>
      </c>
    </row>
    <row r="173" spans="1:48" x14ac:dyDescent="0.3">
      <c r="A173" t="s">
        <v>571</v>
      </c>
      <c r="B173" t="s">
        <v>572</v>
      </c>
      <c r="C173" t="s">
        <v>3097</v>
      </c>
      <c r="D173" t="s">
        <v>219</v>
      </c>
      <c r="E173">
        <v>33010.394922239997</v>
      </c>
      <c r="F173">
        <v>6524.4</v>
      </c>
      <c r="G173">
        <v>89.438785348976495</v>
      </c>
      <c r="H173">
        <f>(Table2[[#This Row],[1Y Return vs Nifty]]-AVERAGE(Table2[1Y Return vs Nifty]))/_xlfn.STDEV.P(Table2[1Y Return vs Nifty])</f>
        <v>1.2116082979524381</v>
      </c>
      <c r="I173">
        <v>2.9728638279180601</v>
      </c>
      <c r="J173">
        <f>(Table2[[#This Row],[1M Return vs Nifty]]-AVERAGE(Table2[1M Return vs Nifty]))/_xlfn.STDEV.P(Table2[1M Return vs Nifty])</f>
        <v>0.43108933500147106</v>
      </c>
      <c r="K173">
        <v>-9.8831498765707</v>
      </c>
      <c r="L173">
        <f>(Table2[[#This Row],[6M Return vs Nifty]]-AVERAGE(Table2[6M Return vs Nifty]))/_xlfn.STDEV.P(Table2[6M Return vs Nifty])</f>
        <v>-0.42026524489877315</v>
      </c>
      <c r="M173">
        <v>1.2185995536647101</v>
      </c>
      <c r="N173">
        <f>(Table2[[#This Row],[1W Return vs Nifty]]-AVERAGE(Table2[1W Return vs Nifty]))/_xlfn.STDEV.P(Table2[1W Return vs Nifty])</f>
        <v>0.6588180067929823</v>
      </c>
      <c r="O173">
        <v>6801.63</v>
      </c>
      <c r="P173">
        <v>6757.7174538233003</v>
      </c>
      <c r="Q173">
        <v>6131.9082329576004</v>
      </c>
      <c r="R173">
        <v>33.548434564221203</v>
      </c>
      <c r="S173" s="1">
        <f>(Table2[[#This Row],[Close Price]]-Table2[[#This Row],[20D EMA]])/Table2[[#This Row],[20D EMA]]</f>
        <v>-4.0759347391728228E-2</v>
      </c>
      <c r="T173" s="1">
        <f>(Table2[[#This Row],[Close Price]]-Table2[[#This Row],[50D EMA]])/Table2[[#This Row],[50D EMA]]</f>
        <v>-3.452607413932305E-2</v>
      </c>
      <c r="U173" s="1">
        <f>(Table2[[#This Row],[Close Price]]-Table2[[#This Row],[200D EMA]])/Table2[[#This Row],[200D EMA]]</f>
        <v>6.4008095380952701E-2</v>
      </c>
      <c r="V173">
        <v>1.08477215329785</v>
      </c>
      <c r="W173">
        <v>6453.8</v>
      </c>
      <c r="X173">
        <v>6744.6</v>
      </c>
      <c r="Y173">
        <v>6453.8</v>
      </c>
      <c r="Z173">
        <v>7465.1</v>
      </c>
      <c r="AA173">
        <v>6351.5</v>
      </c>
      <c r="AB173">
        <v>7545</v>
      </c>
      <c r="AC173" s="1">
        <f>(Table2[[#This Row],[Close Price]]/Table2[[#This Row],[Day Low]])-1</f>
        <v>1.0939291580154276E-2</v>
      </c>
      <c r="AD173" s="1">
        <f>(Table2[[#This Row],[Day High]]/Table2[[#This Row],[Close Price]])-1</f>
        <v>3.375022990619847E-2</v>
      </c>
      <c r="AE173" s="1">
        <f>(Table2[[#This Row],[Close Price]]/Table2[[#This Row],[Current Week Low]])-1</f>
        <v>1.0939291580154276E-2</v>
      </c>
      <c r="AF173" s="1">
        <f>(Table2[[#This Row],[Current Week High]]/Table2[[#This Row],[Close Price]])-1</f>
        <v>0.14418184047575267</v>
      </c>
      <c r="AG173" s="1">
        <f>(Table2[[#This Row],[Close Price]]/Table2[[#This Row],[Current Month Low]])-1</f>
        <v>2.7221916082815101E-2</v>
      </c>
      <c r="AH173" s="1">
        <f>(Table2[[#This Row],[Current Month High]]/Table2[[#This Row],[Close Price]])-1</f>
        <v>0.15642817730366021</v>
      </c>
      <c r="AI173">
        <v>49.544019373428902</v>
      </c>
      <c r="AJ173">
        <v>126.14904679375999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0.03</v>
      </c>
      <c r="AM173" t="s">
        <v>3142</v>
      </c>
      <c r="AN173">
        <v>-0.37</v>
      </c>
      <c r="AO173" t="s">
        <v>3143</v>
      </c>
      <c r="AP173">
        <v>0.13506911345008599</v>
      </c>
      <c r="AQ173">
        <f>(Table2[[#This Row],[Sharpe Ratio]]-AVERAGE(Table2[Sharpe Ratio]))/_xlfn.STDEV.P(Table2[Sharpe Ratio])</f>
        <v>0.92503111544996763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2.8062815102980858</v>
      </c>
      <c r="AS173">
        <f>_xlfn.RANK.AVG(Table2[[#This Row],[1Y Return vs Nifty Z-Score]],Table2[1Y Return vs Nifty Z-Score])</f>
        <v>78</v>
      </c>
      <c r="AT173">
        <f>_xlfn.RANK.AVG(Table2[[#This Row],[6M Return vs Nifty Z-Score]],Table2[6M Return vs Nifty Z-Score])</f>
        <v>465</v>
      </c>
      <c r="AU173">
        <f>_xlfn.RANK.AVG(Table2[[#This Row],[Sharpe Ratio Z-Score]],Table2[Sharpe Ratio Z-Score])</f>
        <v>126</v>
      </c>
      <c r="AV173">
        <f>(Table2[[#This Row],[Rank 1Y]]+Table2[[#This Row],[Rank 6M]]+Table2[[#This Row],[Rank Sharpe]])/3</f>
        <v>223</v>
      </c>
    </row>
    <row r="174" spans="1:48" x14ac:dyDescent="0.3">
      <c r="A174" t="s">
        <v>1213</v>
      </c>
      <c r="B174" t="s">
        <v>1214</v>
      </c>
      <c r="C174" t="s">
        <v>3100</v>
      </c>
      <c r="D174" t="s">
        <v>954</v>
      </c>
      <c r="E174">
        <v>9246.3358824999996</v>
      </c>
      <c r="F174">
        <v>1257.5</v>
      </c>
      <c r="G174">
        <v>56.867999851192003</v>
      </c>
      <c r="H174">
        <f>(Table2[[#This Row],[1Y Return vs Nifty]]-AVERAGE(Table2[1Y Return vs Nifty]))/_xlfn.STDEV.P(Table2[1Y Return vs Nifty])</f>
        <v>0.63719456043593536</v>
      </c>
      <c r="I174">
        <v>-1.27585763635535</v>
      </c>
      <c r="J174">
        <f>(Table2[[#This Row],[1M Return vs Nifty]]-AVERAGE(Table2[1M Return vs Nifty]))/_xlfn.STDEV.P(Table2[1M Return vs Nifty])</f>
        <v>-6.4725741597351547E-2</v>
      </c>
      <c r="K174">
        <v>10.7075053625835</v>
      </c>
      <c r="L174">
        <f>(Table2[[#This Row],[6M Return vs Nifty]]-AVERAGE(Table2[6M Return vs Nifty]))/_xlfn.STDEV.P(Table2[6M Return vs Nifty])</f>
        <v>0.33231362102550316</v>
      </c>
      <c r="M174">
        <v>-5.3849139209872696</v>
      </c>
      <c r="N174">
        <f>(Table2[[#This Row],[1W Return vs Nifty]]-AVERAGE(Table2[1W Return vs Nifty]))/_xlfn.STDEV.P(Table2[1W Return vs Nifty])</f>
        <v>-0.78173163388288003</v>
      </c>
      <c r="O174">
        <v>1353.69</v>
      </c>
      <c r="P174">
        <v>1361.3443378688601</v>
      </c>
      <c r="Q174">
        <v>1192.68617819262</v>
      </c>
      <c r="R174">
        <v>30.654663750278601</v>
      </c>
      <c r="S174" s="1">
        <f>(Table2[[#This Row],[Close Price]]-Table2[[#This Row],[20D EMA]])/Table2[[#This Row],[20D EMA]]</f>
        <v>-7.1057627669555104E-2</v>
      </c>
      <c r="T174" s="1">
        <f>(Table2[[#This Row],[Close Price]]-Table2[[#This Row],[50D EMA]])/Table2[[#This Row],[50D EMA]]</f>
        <v>-7.6280728527085936E-2</v>
      </c>
      <c r="U174" s="1">
        <f>(Table2[[#This Row],[Close Price]]-Table2[[#This Row],[200D EMA]])/Table2[[#This Row],[200D EMA]]</f>
        <v>5.4342729036734518E-2</v>
      </c>
      <c r="V174">
        <v>0.60371493966683998</v>
      </c>
      <c r="W174">
        <v>1240.05</v>
      </c>
      <c r="X174">
        <v>1308.8</v>
      </c>
      <c r="Y174">
        <v>1240.05</v>
      </c>
      <c r="Z174">
        <v>1450</v>
      </c>
      <c r="AA174">
        <v>1216.95</v>
      </c>
      <c r="AB174">
        <v>1460</v>
      </c>
      <c r="AC174" s="1">
        <f>(Table2[[#This Row],[Close Price]]/Table2[[#This Row],[Day Low]])-1</f>
        <v>1.4072013225273183E-2</v>
      </c>
      <c r="AD174" s="1">
        <f>(Table2[[#This Row],[Day High]]/Table2[[#This Row],[Close Price]])-1</f>
        <v>4.0795228628230484E-2</v>
      </c>
      <c r="AE174" s="1">
        <f>(Table2[[#This Row],[Close Price]]/Table2[[#This Row],[Current Week Low]])-1</f>
        <v>1.4072013225273183E-2</v>
      </c>
      <c r="AF174" s="1">
        <f>(Table2[[#This Row],[Current Week High]]/Table2[[#This Row],[Close Price]])-1</f>
        <v>0.15308151093439371</v>
      </c>
      <c r="AG174" s="1">
        <f>(Table2[[#This Row],[Close Price]]/Table2[[#This Row],[Current Month Low]])-1</f>
        <v>3.3321007436624361E-2</v>
      </c>
      <c r="AH174" s="1">
        <f>(Table2[[#This Row],[Current Month High]]/Table2[[#This Row],[Close Price]])-1</f>
        <v>0.16103379721669975</v>
      </c>
      <c r="AI174">
        <v>26.540755467196799</v>
      </c>
      <c r="AJ174">
        <v>91.692073170731703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</v>
      </c>
      <c r="AM174" t="s">
        <v>3144</v>
      </c>
      <c r="AN174">
        <v>-5.12</v>
      </c>
      <c r="AO174" t="s">
        <v>3143</v>
      </c>
      <c r="AP174">
        <v>6.6764371584134993E-2</v>
      </c>
      <c r="AQ174">
        <f>(Table2[[#This Row],[Sharpe Ratio]]-AVERAGE(Table2[Sharpe Ratio]))/_xlfn.STDEV.P(Table2[Sharpe Ratio])</f>
        <v>0.11858333642264715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147</v>
      </c>
      <c r="AT174">
        <f>_xlfn.RANK.AVG(Table2[[#This Row],[6M Return vs Nifty Z-Score]],Table2[6M Return vs Nifty Z-Score])</f>
        <v>223</v>
      </c>
      <c r="AU174">
        <f>_xlfn.RANK.AVG(Table2[[#This Row],[Sharpe Ratio Z-Score]],Table2[Sharpe Ratio Z-Score])</f>
        <v>308</v>
      </c>
      <c r="AV174">
        <f>(Table2[[#This Row],[Rank 1Y]]+Table2[[#This Row],[Rank 6M]]+Table2[[#This Row],[Rank Sharpe]])/3</f>
        <v>226</v>
      </c>
    </row>
    <row r="175" spans="1:48" x14ac:dyDescent="0.3">
      <c r="A175" t="s">
        <v>897</v>
      </c>
      <c r="B175" t="s">
        <v>898</v>
      </c>
      <c r="C175" t="s">
        <v>3097</v>
      </c>
      <c r="D175" t="s">
        <v>454</v>
      </c>
      <c r="E175">
        <v>16170.110088975</v>
      </c>
      <c r="F175">
        <v>943.05</v>
      </c>
      <c r="G175">
        <v>84.660442435342006</v>
      </c>
      <c r="H175">
        <f>(Table2[[#This Row],[1Y Return vs Nifty]]-AVERAGE(Table2[1Y Return vs Nifty]))/_xlfn.STDEV.P(Table2[1Y Return vs Nifty])</f>
        <v>1.1273381223884198</v>
      </c>
      <c r="I175">
        <v>-4.5766055066350404</v>
      </c>
      <c r="J175">
        <f>(Table2[[#This Row],[1M Return vs Nifty]]-AVERAGE(Table2[1M Return vs Nifty]))/_xlfn.STDEV.P(Table2[1M Return vs Nifty])</f>
        <v>-0.44991469123728745</v>
      </c>
      <c r="K175">
        <v>35.588931051842202</v>
      </c>
      <c r="L175">
        <f>(Table2[[#This Row],[6M Return vs Nifty]]-AVERAGE(Table2[6M Return vs Nifty]))/_xlfn.STDEV.P(Table2[6M Return vs Nifty])</f>
        <v>1.2417181499398848</v>
      </c>
      <c r="M175">
        <v>-5.7419561106810297</v>
      </c>
      <c r="N175">
        <f>(Table2[[#This Row],[1W Return vs Nifty]]-AVERAGE(Table2[1W Return vs Nifty]))/_xlfn.STDEV.P(Table2[1W Return vs Nifty])</f>
        <v>-0.85962001861076553</v>
      </c>
      <c r="O175">
        <v>1026.4000000000001</v>
      </c>
      <c r="P175">
        <v>1002.60232099915</v>
      </c>
      <c r="Q175">
        <v>805.33543397750304</v>
      </c>
      <c r="R175">
        <v>28.558813491805601</v>
      </c>
      <c r="S175" s="1">
        <f>(Table2[[#This Row],[Close Price]]-Table2[[#This Row],[20D EMA]])/Table2[[#This Row],[20D EMA]]</f>
        <v>-8.1206157443491939E-2</v>
      </c>
      <c r="T175" s="1">
        <f>(Table2[[#This Row],[Close Price]]-Table2[[#This Row],[50D EMA]])/Table2[[#This Row],[50D EMA]]</f>
        <v>-5.9397748989652069E-2</v>
      </c>
      <c r="U175" s="1">
        <f>(Table2[[#This Row],[Close Price]]-Table2[[#This Row],[200D EMA]])/Table2[[#This Row],[200D EMA]]</f>
        <v>0.17100274023996806</v>
      </c>
      <c r="V175">
        <v>0.52958354395540697</v>
      </c>
      <c r="W175">
        <v>930.05</v>
      </c>
      <c r="X175">
        <v>1004.4</v>
      </c>
      <c r="Y175">
        <v>930.05</v>
      </c>
      <c r="Z175">
        <v>1076.95</v>
      </c>
      <c r="AA175">
        <v>930.05</v>
      </c>
      <c r="AB175">
        <v>1164.1500000000001</v>
      </c>
      <c r="AC175" s="1">
        <f>(Table2[[#This Row],[Close Price]]/Table2[[#This Row],[Day Low]])-1</f>
        <v>1.397774313208977E-2</v>
      </c>
      <c r="AD175" s="1">
        <f>(Table2[[#This Row],[Day High]]/Table2[[#This Row],[Close Price]])-1</f>
        <v>6.5054875139176183E-2</v>
      </c>
      <c r="AE175" s="1">
        <f>(Table2[[#This Row],[Close Price]]/Table2[[#This Row],[Current Week Low]])-1</f>
        <v>1.397774313208977E-2</v>
      </c>
      <c r="AF175" s="1">
        <f>(Table2[[#This Row],[Current Week High]]/Table2[[#This Row],[Close Price]])-1</f>
        <v>0.14198610890196717</v>
      </c>
      <c r="AG175" s="1">
        <f>(Table2[[#This Row],[Close Price]]/Table2[[#This Row],[Current Month Low]])-1</f>
        <v>1.397774313208977E-2</v>
      </c>
      <c r="AH175" s="1">
        <f>(Table2[[#This Row],[Current Month High]]/Table2[[#This Row],[Close Price]])-1</f>
        <v>0.23445204390011143</v>
      </c>
      <c r="AI175">
        <v>26.0802714596256</v>
      </c>
      <c r="AJ175">
        <v>121.60733168840299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3142</v>
      </c>
      <c r="AN175">
        <v>-8.42</v>
      </c>
      <c r="AO175" t="s">
        <v>3143</v>
      </c>
      <c r="AQ175">
        <f>(Table2[[#This Row],[Sharpe Ratio]]-AVERAGE(Table2[Sharpe Ratio]))/_xlfn.STDEV.P(Table2[Sharpe Ratio])</f>
        <v>-0.66967788397470163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0.38984367850555002</v>
      </c>
      <c r="AS175">
        <f>_xlfn.RANK.AVG(Table2[[#This Row],[1Y Return vs Nifty Z-Score]],Table2[1Y Return vs Nifty Z-Score])</f>
        <v>86</v>
      </c>
      <c r="AT175">
        <f>_xlfn.RANK.AVG(Table2[[#This Row],[6M Return vs Nifty Z-Score]],Table2[6M Return vs Nifty Z-Score])</f>
        <v>73</v>
      </c>
      <c r="AU175">
        <f>_xlfn.RANK.AVG(Table2[[#This Row],[Sharpe Ratio Z-Score]],Table2[Sharpe Ratio Z-Score])</f>
        <v>520.5</v>
      </c>
      <c r="AV175">
        <f>(Table2[[#This Row],[Rank 1Y]]+Table2[[#This Row],[Rank 6M]]+Table2[[#This Row],[Rank Sharpe]])/3</f>
        <v>226.5</v>
      </c>
    </row>
    <row r="176" spans="1:48" x14ac:dyDescent="0.3">
      <c r="A176" t="s">
        <v>1087</v>
      </c>
      <c r="B176" t="s">
        <v>1088</v>
      </c>
      <c r="C176" t="s">
        <v>3103</v>
      </c>
      <c r="D176" t="s">
        <v>192</v>
      </c>
      <c r="E176">
        <v>11277.014064229999</v>
      </c>
      <c r="F176">
        <v>479.3</v>
      </c>
      <c r="G176">
        <v>20.053318431477301</v>
      </c>
      <c r="H176">
        <f>(Table2[[#This Row],[1Y Return vs Nifty]]-AVERAGE(Table2[1Y Return vs Nifty]))/_xlfn.STDEV.P(Table2[1Y Return vs Nifty])</f>
        <v>-1.2063921562176273E-2</v>
      </c>
      <c r="I176">
        <v>-9.4433953147521201</v>
      </c>
      <c r="J176">
        <f>(Table2[[#This Row],[1M Return vs Nifty]]-AVERAGE(Table2[1M Return vs Nifty]))/_xlfn.STDEV.P(Table2[1M Return vs Nifty])</f>
        <v>-1.0178567843569641</v>
      </c>
      <c r="K176">
        <v>9.7671930047228397</v>
      </c>
      <c r="L176">
        <f>(Table2[[#This Row],[6M Return vs Nifty]]-AVERAGE(Table2[6M Return vs Nifty]))/_xlfn.STDEV.P(Table2[6M Return vs Nifty])</f>
        <v>0.29794564197509843</v>
      </c>
      <c r="M176">
        <v>-3.43128669441756</v>
      </c>
      <c r="N176">
        <f>(Table2[[#This Row],[1W Return vs Nifty]]-AVERAGE(Table2[1W Return vs Nifty]))/_xlfn.STDEV.P(Table2[1W Return vs Nifty])</f>
        <v>-0.35554987321071052</v>
      </c>
      <c r="O176">
        <v>539.66</v>
      </c>
      <c r="P176">
        <v>544.56448855290103</v>
      </c>
      <c r="Q176">
        <v>474.87692277611302</v>
      </c>
      <c r="R176">
        <v>19.127969342690498</v>
      </c>
      <c r="S176" s="1">
        <f>(Table2[[#This Row],[Close Price]]-Table2[[#This Row],[20D EMA]])/Table2[[#This Row],[20D EMA]]</f>
        <v>-0.11184820071897113</v>
      </c>
      <c r="T176" s="1">
        <f>(Table2[[#This Row],[Close Price]]-Table2[[#This Row],[50D EMA]])/Table2[[#This Row],[50D EMA]]</f>
        <v>-0.11984712540902487</v>
      </c>
      <c r="U176" s="1">
        <f>(Table2[[#This Row],[Close Price]]-Table2[[#This Row],[200D EMA]])/Table2[[#This Row],[200D EMA]]</f>
        <v>9.3141549141403743E-3</v>
      </c>
      <c r="V176">
        <v>0.36429575710960299</v>
      </c>
      <c r="W176">
        <v>469.05</v>
      </c>
      <c r="X176">
        <v>496.6</v>
      </c>
      <c r="Y176">
        <v>469.05</v>
      </c>
      <c r="Z176">
        <v>550</v>
      </c>
      <c r="AA176">
        <v>469.05</v>
      </c>
      <c r="AB176">
        <v>614.9</v>
      </c>
      <c r="AC176" s="1">
        <f>(Table2[[#This Row],[Close Price]]/Table2[[#This Row],[Day Low]])-1</f>
        <v>2.1852680950858128E-2</v>
      </c>
      <c r="AD176" s="1">
        <f>(Table2[[#This Row],[Day High]]/Table2[[#This Row],[Close Price]])-1</f>
        <v>3.6094304193615701E-2</v>
      </c>
      <c r="AE176" s="1">
        <f>(Table2[[#This Row],[Close Price]]/Table2[[#This Row],[Current Week Low]])-1</f>
        <v>2.1852680950858128E-2</v>
      </c>
      <c r="AF176" s="1">
        <f>(Table2[[#This Row],[Current Week High]]/Table2[[#This Row],[Close Price]])-1</f>
        <v>0.14750678072188617</v>
      </c>
      <c r="AG176" s="1">
        <f>(Table2[[#This Row],[Close Price]]/Table2[[#This Row],[Current Month Low]])-1</f>
        <v>2.1852680950858128E-2</v>
      </c>
      <c r="AH176" s="1">
        <f>(Table2[[#This Row],[Current Month High]]/Table2[[#This Row],[Close Price]])-1</f>
        <v>0.2829125808470685</v>
      </c>
      <c r="AI176">
        <v>36.031712914667203</v>
      </c>
      <c r="AJ176">
        <v>53.130990415335397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-0.03</v>
      </c>
      <c r="AM176" t="s">
        <v>3143</v>
      </c>
      <c r="AN176">
        <v>-17.07</v>
      </c>
      <c r="AO176" t="s">
        <v>3143</v>
      </c>
      <c r="AP176">
        <v>0.125359674836591</v>
      </c>
      <c r="AQ176">
        <f>(Table2[[#This Row],[Sharpe Ratio]]-AVERAGE(Table2[Sharpe Ratio]))/_xlfn.STDEV.P(Table2[Sharpe Ratio])</f>
        <v>0.81039551341779936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298</v>
      </c>
      <c r="AT176">
        <f>_xlfn.RANK.AVG(Table2[[#This Row],[6M Return vs Nifty Z-Score]],Table2[6M Return vs Nifty Z-Score])</f>
        <v>235</v>
      </c>
      <c r="AU176">
        <f>_xlfn.RANK.AVG(Table2[[#This Row],[Sharpe Ratio Z-Score]],Table2[Sharpe Ratio Z-Score])</f>
        <v>152</v>
      </c>
      <c r="AV176">
        <f>(Table2[[#This Row],[Rank 1Y]]+Table2[[#This Row],[Rank 6M]]+Table2[[#This Row],[Rank Sharpe]])/3</f>
        <v>228.33333333333334</v>
      </c>
    </row>
    <row r="177" spans="1:48" x14ac:dyDescent="0.3">
      <c r="A177" t="s">
        <v>751</v>
      </c>
      <c r="B177" t="s">
        <v>752</v>
      </c>
      <c r="C177" t="s">
        <v>3097</v>
      </c>
      <c r="D177" t="s">
        <v>419</v>
      </c>
      <c r="E177">
        <v>21268.058367149999</v>
      </c>
      <c r="F177">
        <v>4315.5</v>
      </c>
      <c r="G177">
        <v>53.148563468973798</v>
      </c>
      <c r="H177">
        <f>(Table2[[#This Row],[1Y Return vs Nifty]]-AVERAGE(Table2[1Y Return vs Nifty]))/_xlfn.STDEV.P(Table2[1Y Return vs Nifty])</f>
        <v>0.57159910975482897</v>
      </c>
      <c r="I177">
        <v>7.2433809479884497</v>
      </c>
      <c r="J177">
        <f>(Table2[[#This Row],[1M Return vs Nifty]]-AVERAGE(Table2[1M Return vs Nifty]))/_xlfn.STDEV.P(Table2[1M Return vs Nifty])</f>
        <v>0.92944790964773483</v>
      </c>
      <c r="K177">
        <v>25.5106014014919</v>
      </c>
      <c r="L177">
        <f>(Table2[[#This Row],[6M Return vs Nifty]]-AVERAGE(Table2[6M Return vs Nifty]))/_xlfn.STDEV.P(Table2[6M Return vs Nifty])</f>
        <v>0.87335989176027784</v>
      </c>
      <c r="M177">
        <v>-3.29074733330622</v>
      </c>
      <c r="N177">
        <f>(Table2[[#This Row],[1W Return vs Nifty]]-AVERAGE(Table2[1W Return vs Nifty]))/_xlfn.STDEV.P(Table2[1W Return vs Nifty])</f>
        <v>-0.32489135681229797</v>
      </c>
      <c r="O177">
        <v>4516.84</v>
      </c>
      <c r="P177">
        <v>4411.8507129367199</v>
      </c>
      <c r="Q177">
        <v>3752.6970152198401</v>
      </c>
      <c r="R177">
        <v>36.709135521423399</v>
      </c>
      <c r="S177" s="1">
        <f>(Table2[[#This Row],[Close Price]]-Table2[[#This Row],[20D EMA]])/Table2[[#This Row],[20D EMA]]</f>
        <v>-4.457541112813386E-2</v>
      </c>
      <c r="T177" s="1">
        <f>(Table2[[#This Row],[Close Price]]-Table2[[#This Row],[50D EMA]])/Table2[[#This Row],[50D EMA]]</f>
        <v>-2.1839069181147489E-2</v>
      </c>
      <c r="U177" s="1">
        <f>(Table2[[#This Row],[Close Price]]-Table2[[#This Row],[200D EMA]])/Table2[[#This Row],[200D EMA]]</f>
        <v>0.14997293479798551</v>
      </c>
      <c r="V177">
        <v>1.08412727863497</v>
      </c>
      <c r="W177">
        <v>4291.05</v>
      </c>
      <c r="X177">
        <v>4567.2</v>
      </c>
      <c r="Y177">
        <v>4291.05</v>
      </c>
      <c r="Z177">
        <v>4798</v>
      </c>
      <c r="AA177">
        <v>4050</v>
      </c>
      <c r="AB177">
        <v>4969.8500000000004</v>
      </c>
      <c r="AC177" s="1">
        <f>(Table2[[#This Row],[Close Price]]/Table2[[#This Row],[Day Low]])-1</f>
        <v>5.6979061068969106E-3</v>
      </c>
      <c r="AD177" s="1">
        <f>(Table2[[#This Row],[Day High]]/Table2[[#This Row],[Close Price]])-1</f>
        <v>5.8324643726103576E-2</v>
      </c>
      <c r="AE177" s="1">
        <f>(Table2[[#This Row],[Close Price]]/Table2[[#This Row],[Current Week Low]])-1</f>
        <v>5.6979061068969106E-3</v>
      </c>
      <c r="AF177" s="1">
        <f>(Table2[[#This Row],[Current Week High]]/Table2[[#This Row],[Close Price]])-1</f>
        <v>0.11180627968949142</v>
      </c>
      <c r="AG177" s="1">
        <f>(Table2[[#This Row],[Close Price]]/Table2[[#This Row],[Current Month Low]])-1</f>
        <v>6.5555555555555589E-2</v>
      </c>
      <c r="AH177" s="1">
        <f>(Table2[[#This Row],[Current Month High]]/Table2[[#This Row],[Close Price]])-1</f>
        <v>0.1516278530877071</v>
      </c>
      <c r="AI177">
        <v>15.162785308770699</v>
      </c>
      <c r="AJ177">
        <v>93.520179372197305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</v>
      </c>
      <c r="AM177" t="s">
        <v>3144</v>
      </c>
      <c r="AN177">
        <v>-2.15</v>
      </c>
      <c r="AO177" t="s">
        <v>3143</v>
      </c>
      <c r="AP177">
        <v>2.6711781038798999E-2</v>
      </c>
      <c r="AQ177">
        <f>(Table2[[#This Row],[Sharpe Ratio]]-AVERAGE(Table2[Sharpe Ratio]))/_xlfn.STDEV.P(Table2[Sharpe Ratio])</f>
        <v>-0.35430217353165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1.6952133808188936</v>
      </c>
      <c r="AS177">
        <f>_xlfn.RANK.AVG(Table2[[#This Row],[1Y Return vs Nifty Z-Score]],Table2[1Y Return vs Nifty Z-Score])</f>
        <v>158</v>
      </c>
      <c r="AT177">
        <f>_xlfn.RANK.AVG(Table2[[#This Row],[6M Return vs Nifty Z-Score]],Table2[6M Return vs Nifty Z-Score])</f>
        <v>103</v>
      </c>
      <c r="AU177">
        <f>_xlfn.RANK.AVG(Table2[[#This Row],[Sharpe Ratio Z-Score]],Table2[Sharpe Ratio Z-Score])</f>
        <v>425</v>
      </c>
      <c r="AV177">
        <f>(Table2[[#This Row],[Rank 1Y]]+Table2[[#This Row],[Rank 6M]]+Table2[[#This Row],[Rank Sharpe]])/3</f>
        <v>228.66666666666666</v>
      </c>
    </row>
    <row r="178" spans="1:48" x14ac:dyDescent="0.3">
      <c r="A178" t="s">
        <v>1002</v>
      </c>
      <c r="B178" t="s">
        <v>1003</v>
      </c>
      <c r="C178" t="s">
        <v>3101</v>
      </c>
      <c r="D178" t="s">
        <v>51</v>
      </c>
      <c r="E178">
        <v>13078.215915360001</v>
      </c>
      <c r="F178">
        <v>539.6</v>
      </c>
      <c r="G178">
        <v>37.234361066301503</v>
      </c>
      <c r="H178">
        <f>(Table2[[#This Row],[1Y Return vs Nifty]]-AVERAGE(Table2[1Y Return vs Nifty]))/_xlfn.STDEV.P(Table2[1Y Return vs Nifty])</f>
        <v>0.29093850111415298</v>
      </c>
      <c r="I178">
        <v>5.8494905650517097</v>
      </c>
      <c r="J178">
        <f>(Table2[[#This Row],[1M Return vs Nifty]]-AVERAGE(Table2[1M Return vs Nifty]))/_xlfn.STDEV.P(Table2[1M Return vs Nifty])</f>
        <v>0.7667844183368655</v>
      </c>
      <c r="K178">
        <v>21.971106414834299</v>
      </c>
      <c r="L178">
        <f>(Table2[[#This Row],[6M Return vs Nifty]]-AVERAGE(Table2[6M Return vs Nifty]))/_xlfn.STDEV.P(Table2[6M Return vs Nifty])</f>
        <v>0.74399299730913959</v>
      </c>
      <c r="M178">
        <v>-2.8764050299016302</v>
      </c>
      <c r="N178">
        <f>(Table2[[#This Row],[1W Return vs Nifty]]-AVERAGE(Table2[1W Return vs Nifty]))/_xlfn.STDEV.P(Table2[1W Return vs Nifty])</f>
        <v>-0.2345030114901514</v>
      </c>
      <c r="O178">
        <v>577.52</v>
      </c>
      <c r="P178">
        <v>586.45884883438896</v>
      </c>
      <c r="Q178">
        <v>514.04523371069604</v>
      </c>
      <c r="R178">
        <v>30.722115320955901</v>
      </c>
      <c r="S178" s="1">
        <f>(Table2[[#This Row],[Close Price]]-Table2[[#This Row],[20D EMA]])/Table2[[#This Row],[20D EMA]]</f>
        <v>-6.5660063720736878E-2</v>
      </c>
      <c r="T178" s="1">
        <f>(Table2[[#This Row],[Close Price]]-Table2[[#This Row],[50D EMA]])/Table2[[#This Row],[50D EMA]]</f>
        <v>-7.9901341632959963E-2</v>
      </c>
      <c r="U178" s="1">
        <f>(Table2[[#This Row],[Close Price]]-Table2[[#This Row],[200D EMA]])/Table2[[#This Row],[200D EMA]]</f>
        <v>4.9713069227067613E-2</v>
      </c>
      <c r="V178">
        <v>0.55627662999052496</v>
      </c>
      <c r="W178">
        <v>531.25</v>
      </c>
      <c r="X178">
        <v>560.70000000000005</v>
      </c>
      <c r="Y178">
        <v>531.25</v>
      </c>
      <c r="Z178">
        <v>612.35</v>
      </c>
      <c r="AA178">
        <v>531.25</v>
      </c>
      <c r="AB178">
        <v>613.9</v>
      </c>
      <c r="AC178" s="1">
        <f>(Table2[[#This Row],[Close Price]]/Table2[[#This Row],[Day Low]])-1</f>
        <v>1.5717647058823614E-2</v>
      </c>
      <c r="AD178" s="1">
        <f>(Table2[[#This Row],[Day High]]/Table2[[#This Row],[Close Price]])-1</f>
        <v>3.9103039288361785E-2</v>
      </c>
      <c r="AE178" s="1">
        <f>(Table2[[#This Row],[Close Price]]/Table2[[#This Row],[Current Week Low]])-1</f>
        <v>1.5717647058823614E-2</v>
      </c>
      <c r="AF178" s="1">
        <f>(Table2[[#This Row],[Current Week High]]/Table2[[#This Row],[Close Price]])-1</f>
        <v>0.13482209043736093</v>
      </c>
      <c r="AG178" s="1">
        <f>(Table2[[#This Row],[Close Price]]/Table2[[#This Row],[Current Month Low]])-1</f>
        <v>1.5717647058823614E-2</v>
      </c>
      <c r="AH178" s="1">
        <f>(Table2[[#This Row],[Current Month High]]/Table2[[#This Row],[Close Price]])-1</f>
        <v>0.1376945885841363</v>
      </c>
      <c r="AI178">
        <v>33.617494440326098</v>
      </c>
      <c r="AJ178">
        <v>69.180122276218796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-0.2</v>
      </c>
      <c r="AM178" t="s">
        <v>3143</v>
      </c>
      <c r="AN178">
        <v>-5.94</v>
      </c>
      <c r="AO178" t="s">
        <v>3143</v>
      </c>
      <c r="AP178">
        <v>5.9087767442551002E-2</v>
      </c>
      <c r="AQ178">
        <f>(Table2[[#This Row],[Sharpe Ratio]]-AVERAGE(Table2[Sharpe Ratio]))/_xlfn.STDEV.P(Table2[Sharpe Ratio])</f>
        <v>2.7948628035902461E-2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220</v>
      </c>
      <c r="AT178">
        <f>_xlfn.RANK.AVG(Table2[[#This Row],[6M Return vs Nifty Z-Score]],Table2[6M Return vs Nifty Z-Score])</f>
        <v>130</v>
      </c>
      <c r="AU178">
        <f>_xlfn.RANK.AVG(Table2[[#This Row],[Sharpe Ratio Z-Score]],Table2[Sharpe Ratio Z-Score])</f>
        <v>336</v>
      </c>
      <c r="AV178">
        <f>(Table2[[#This Row],[Rank 1Y]]+Table2[[#This Row],[Rank 6M]]+Table2[[#This Row],[Rank Sharpe]])/3</f>
        <v>228.66666666666666</v>
      </c>
    </row>
    <row r="179" spans="1:48" x14ac:dyDescent="0.3">
      <c r="A179" t="s">
        <v>1045</v>
      </c>
      <c r="B179" t="s">
        <v>1046</v>
      </c>
      <c r="C179" t="s">
        <v>3102</v>
      </c>
      <c r="D179" t="s">
        <v>111</v>
      </c>
      <c r="E179">
        <v>12260.837841503</v>
      </c>
      <c r="F179">
        <v>17.89</v>
      </c>
      <c r="G179">
        <v>78.002743116527895</v>
      </c>
      <c r="H179">
        <f>(Table2[[#This Row],[1Y Return vs Nifty]]-AVERAGE(Table2[1Y Return vs Nifty]))/_xlfn.STDEV.P(Table2[1Y Return vs Nifty])</f>
        <v>1.0099238847354404</v>
      </c>
      <c r="I179">
        <v>9.9216702982434004</v>
      </c>
      <c r="J179">
        <f>(Table2[[#This Row],[1M Return vs Nifty]]-AVERAGE(Table2[1M Return vs Nifty]))/_xlfn.STDEV.P(Table2[1M Return vs Nifty])</f>
        <v>1.2419975202816165</v>
      </c>
      <c r="K179">
        <v>-8.0216726124651796</v>
      </c>
      <c r="L179">
        <f>(Table2[[#This Row],[6M Return vs Nifty]]-AVERAGE(Table2[6M Return vs Nifty]))/_xlfn.STDEV.P(Table2[6M Return vs Nifty])</f>
        <v>-0.35222911724313372</v>
      </c>
      <c r="M179">
        <v>-4.73960063905926</v>
      </c>
      <c r="N179">
        <f>(Table2[[#This Row],[1W Return vs Nifty]]-AVERAGE(Table2[1W Return vs Nifty]))/_xlfn.STDEV.P(Table2[1W Return vs Nifty])</f>
        <v>-0.64095720827246694</v>
      </c>
      <c r="O179">
        <v>19.309999999999999</v>
      </c>
      <c r="P179">
        <v>18.945213831643802</v>
      </c>
      <c r="Q179">
        <v>17.441778874449199</v>
      </c>
      <c r="R179">
        <v>30.241822514908201</v>
      </c>
      <c r="S179" s="1">
        <f>(Table2[[#This Row],[Close Price]]-Table2[[#This Row],[20D EMA]])/Table2[[#This Row],[20D EMA]]</f>
        <v>-7.3537027446918604E-2</v>
      </c>
      <c r="T179" s="1">
        <f>(Table2[[#This Row],[Close Price]]-Table2[[#This Row],[50D EMA]])/Table2[[#This Row],[50D EMA]]</f>
        <v>-5.5698174801347408E-2</v>
      </c>
      <c r="U179" s="1">
        <f>(Table2[[#This Row],[Close Price]]-Table2[[#This Row],[200D EMA]])/Table2[[#This Row],[200D EMA]]</f>
        <v>2.5698131410633224E-2</v>
      </c>
      <c r="V179">
        <v>1.41201133660222</v>
      </c>
      <c r="W179">
        <v>17.5</v>
      </c>
      <c r="X179">
        <v>18.54</v>
      </c>
      <c r="Y179">
        <v>17.5</v>
      </c>
      <c r="Z179">
        <v>20.399999999999999</v>
      </c>
      <c r="AA179">
        <v>17.16</v>
      </c>
      <c r="AB179">
        <v>23.77</v>
      </c>
      <c r="AC179" s="1">
        <f>(Table2[[#This Row],[Close Price]]/Table2[[#This Row],[Day Low]])-1</f>
        <v>2.2285714285714242E-2</v>
      </c>
      <c r="AD179" s="1">
        <f>(Table2[[#This Row],[Day High]]/Table2[[#This Row],[Close Price]])-1</f>
        <v>3.633314700950252E-2</v>
      </c>
      <c r="AE179" s="1">
        <f>(Table2[[#This Row],[Close Price]]/Table2[[#This Row],[Current Week Low]])-1</f>
        <v>2.2285714285714242E-2</v>
      </c>
      <c r="AF179" s="1">
        <f>(Table2[[#This Row],[Current Week High]]/Table2[[#This Row],[Close Price]])-1</f>
        <v>0.14030184460592499</v>
      </c>
      <c r="AG179" s="1">
        <f>(Table2[[#This Row],[Close Price]]/Table2[[#This Row],[Current Month Low]])-1</f>
        <v>4.2540792540792571E-2</v>
      </c>
      <c r="AH179" s="1">
        <f>(Table2[[#This Row],[Current Month High]]/Table2[[#This Row],[Close Price]])-1</f>
        <v>0.3286752375628843</v>
      </c>
      <c r="AI179">
        <v>34.153158188932302</v>
      </c>
      <c r="AJ179">
        <v>114.251497005988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0.05</v>
      </c>
      <c r="AM179" t="s">
        <v>3142</v>
      </c>
      <c r="AN179">
        <v>-19.16</v>
      </c>
      <c r="AO179" t="s">
        <v>3143</v>
      </c>
      <c r="AP179">
        <v>0.127865712695267</v>
      </c>
      <c r="AQ179">
        <f>(Table2[[#This Row],[Sharpe Ratio]]-AVERAGE(Table2[Sharpe Ratio]))/_xlfn.STDEV.P(Table2[Sharpe Ratio])</f>
        <v>0.83998333719222873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2.0987184166936848</v>
      </c>
      <c r="AS179">
        <f>_xlfn.RANK.AVG(Table2[[#This Row],[1Y Return vs Nifty Z-Score]],Table2[1Y Return vs Nifty Z-Score])</f>
        <v>102</v>
      </c>
      <c r="AT179">
        <f>_xlfn.RANK.AVG(Table2[[#This Row],[6M Return vs Nifty Z-Score]],Table2[6M Return vs Nifty Z-Score])</f>
        <v>442</v>
      </c>
      <c r="AU179">
        <f>_xlfn.RANK.AVG(Table2[[#This Row],[Sharpe Ratio Z-Score]],Table2[Sharpe Ratio Z-Score])</f>
        <v>143</v>
      </c>
      <c r="AV179">
        <f>(Table2[[#This Row],[Rank 1Y]]+Table2[[#This Row],[Rank 6M]]+Table2[[#This Row],[Rank Sharpe]])/3</f>
        <v>229</v>
      </c>
    </row>
    <row r="180" spans="1:48" x14ac:dyDescent="0.3">
      <c r="A180" t="s">
        <v>1735</v>
      </c>
      <c r="B180" t="s">
        <v>1736</v>
      </c>
      <c r="C180" t="s">
        <v>603</v>
      </c>
      <c r="D180" t="s">
        <v>603</v>
      </c>
      <c r="E180">
        <v>4452.2728392999998</v>
      </c>
      <c r="F180">
        <v>215.57</v>
      </c>
      <c r="G180">
        <v>17.6913709046541</v>
      </c>
      <c r="H180">
        <f>(Table2[[#This Row],[1Y Return vs Nifty]]-AVERAGE(Table2[1Y Return vs Nifty]))/_xlfn.STDEV.P(Table2[1Y Return vs Nifty])</f>
        <v>-5.3718891989360529E-2</v>
      </c>
      <c r="I180">
        <v>13.939575302464799</v>
      </c>
      <c r="J180">
        <f>(Table2[[#This Row],[1M Return vs Nifty]]-AVERAGE(Table2[1M Return vs Nifty]))/_xlfn.STDEV.P(Table2[1M Return vs Nifty])</f>
        <v>1.7108768982748048</v>
      </c>
      <c r="K180">
        <v>20.082222260061101</v>
      </c>
      <c r="L180">
        <f>(Table2[[#This Row],[6M Return vs Nifty]]-AVERAGE(Table2[6M Return vs Nifty]))/_xlfn.STDEV.P(Table2[6M Return vs Nifty])</f>
        <v>0.67495516055499749</v>
      </c>
      <c r="M180">
        <v>-2.79116518889971</v>
      </c>
      <c r="N180">
        <f>(Table2[[#This Row],[1W Return vs Nifty]]-AVERAGE(Table2[1W Return vs Nifty]))/_xlfn.STDEV.P(Table2[1W Return vs Nifty])</f>
        <v>-0.21590802825918962</v>
      </c>
      <c r="O180">
        <v>226.63</v>
      </c>
      <c r="P180">
        <v>220.746641150946</v>
      </c>
      <c r="Q180">
        <v>193.250726639383</v>
      </c>
      <c r="R180">
        <v>37.350641511720298</v>
      </c>
      <c r="S180" s="1">
        <f>(Table2[[#This Row],[Close Price]]-Table2[[#This Row],[20D EMA]])/Table2[[#This Row],[20D EMA]]</f>
        <v>-4.8802012090191069E-2</v>
      </c>
      <c r="T180" s="1">
        <f>(Table2[[#This Row],[Close Price]]-Table2[[#This Row],[50D EMA]])/Table2[[#This Row],[50D EMA]]</f>
        <v>-2.3450599854908945E-2</v>
      </c>
      <c r="U180" s="1">
        <f>(Table2[[#This Row],[Close Price]]-Table2[[#This Row],[200D EMA]])/Table2[[#This Row],[200D EMA]]</f>
        <v>0.11549386513959163</v>
      </c>
      <c r="V180">
        <v>1.9391869102144299</v>
      </c>
      <c r="W180">
        <v>212.2</v>
      </c>
      <c r="X180">
        <v>228.51</v>
      </c>
      <c r="Y180">
        <v>212.2</v>
      </c>
      <c r="Z180">
        <v>256.39999999999998</v>
      </c>
      <c r="AA180">
        <v>208.91</v>
      </c>
      <c r="AB180">
        <v>256.39999999999998</v>
      </c>
      <c r="AC180" s="1">
        <f>(Table2[[#This Row],[Close Price]]/Table2[[#This Row],[Day Low]])-1</f>
        <v>1.5881244109330783E-2</v>
      </c>
      <c r="AD180" s="1">
        <f>(Table2[[#This Row],[Day High]]/Table2[[#This Row],[Close Price]])-1</f>
        <v>6.002690541355471E-2</v>
      </c>
      <c r="AE180" s="1">
        <f>(Table2[[#This Row],[Close Price]]/Table2[[#This Row],[Current Week Low]])-1</f>
        <v>1.5881244109330783E-2</v>
      </c>
      <c r="AF180" s="1">
        <f>(Table2[[#This Row],[Current Week High]]/Table2[[#This Row],[Close Price]])-1</f>
        <v>0.18940483369671091</v>
      </c>
      <c r="AG180" s="1">
        <f>(Table2[[#This Row],[Close Price]]/Table2[[#This Row],[Current Month Low]])-1</f>
        <v>3.187975683308597E-2</v>
      </c>
      <c r="AH180" s="1">
        <f>(Table2[[#This Row],[Current Month High]]/Table2[[#This Row],[Close Price]])-1</f>
        <v>0.18940483369671091</v>
      </c>
      <c r="AI180">
        <v>18.940483369671</v>
      </c>
      <c r="AJ180">
        <v>60.7531692766592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3143</v>
      </c>
      <c r="AN180">
        <v>-3.84</v>
      </c>
      <c r="AO180" t="s">
        <v>3143</v>
      </c>
      <c r="AP180">
        <v>9.1527878840704999E-2</v>
      </c>
      <c r="AQ180">
        <f>(Table2[[#This Row],[Sharpe Ratio]]-AVERAGE(Table2[Sharpe Ratio]))/_xlfn.STDEV.P(Table2[Sharpe Ratio])</f>
        <v>0.41095652871404253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2.527161667295295</v>
      </c>
      <c r="AS180">
        <f>_xlfn.RANK.AVG(Table2[[#This Row],[1Y Return vs Nifty Z-Score]],Table2[1Y Return vs Nifty Z-Score])</f>
        <v>317</v>
      </c>
      <c r="AT180">
        <f>_xlfn.RANK.AVG(Table2[[#This Row],[6M Return vs Nifty Z-Score]],Table2[6M Return vs Nifty Z-Score])</f>
        <v>140</v>
      </c>
      <c r="AU180">
        <f>_xlfn.RANK.AVG(Table2[[#This Row],[Sharpe Ratio Z-Score]],Table2[Sharpe Ratio Z-Score])</f>
        <v>235</v>
      </c>
      <c r="AV180">
        <f>(Table2[[#This Row],[Rank 1Y]]+Table2[[#This Row],[Rank 6M]]+Table2[[#This Row],[Rank Sharpe]])/3</f>
        <v>230.66666666666666</v>
      </c>
    </row>
    <row r="181" spans="1:48" x14ac:dyDescent="0.3">
      <c r="A181" t="s">
        <v>217</v>
      </c>
      <c r="B181" t="s">
        <v>218</v>
      </c>
      <c r="C181" t="s">
        <v>3097</v>
      </c>
      <c r="D181" t="s">
        <v>219</v>
      </c>
      <c r="E181">
        <v>113034.69696395</v>
      </c>
      <c r="F181">
        <v>10156.450000000001</v>
      </c>
      <c r="G181">
        <v>21.685186023679101</v>
      </c>
      <c r="H181">
        <f>(Table2[[#This Row],[1Y Return vs Nifty]]-AVERAGE(Table2[1Y Return vs Nifty]))/_xlfn.STDEV.P(Table2[1Y Return vs Nifty])</f>
        <v>1.6715463044082397E-2</v>
      </c>
      <c r="I181">
        <v>2.4093930534121299</v>
      </c>
      <c r="J181">
        <f>(Table2[[#This Row],[1M Return vs Nifty]]-AVERAGE(Table2[1M Return vs Nifty]))/_xlfn.STDEV.P(Table2[1M Return vs Nifty])</f>
        <v>0.36533371708862838</v>
      </c>
      <c r="K181">
        <v>16.715593253308199</v>
      </c>
      <c r="L181">
        <f>(Table2[[#This Row],[6M Return vs Nifty]]-AVERAGE(Table2[6M Return vs Nifty]))/_xlfn.STDEV.P(Table2[6M Return vs Nifty])</f>
        <v>0.55190643721607247</v>
      </c>
      <c r="M181">
        <v>0.70431009733625505</v>
      </c>
      <c r="N181">
        <f>(Table2[[#This Row],[1W Return vs Nifty]]-AVERAGE(Table2[1W Return vs Nifty]))/_xlfn.STDEV.P(Table2[1W Return vs Nifty])</f>
        <v>0.54662629334207802</v>
      </c>
      <c r="O181">
        <v>10401.879999999999</v>
      </c>
      <c r="P181">
        <v>10273.209494106401</v>
      </c>
      <c r="Q181">
        <v>9176.3452682592397</v>
      </c>
      <c r="R181">
        <v>33.493649936327103</v>
      </c>
      <c r="S181" s="1">
        <f>(Table2[[#This Row],[Close Price]]-Table2[[#This Row],[20D EMA]])/Table2[[#This Row],[20D EMA]]</f>
        <v>-2.3594773252527283E-2</v>
      </c>
      <c r="T181" s="1">
        <f>(Table2[[#This Row],[Close Price]]-Table2[[#This Row],[50D EMA]])/Table2[[#This Row],[50D EMA]]</f>
        <v>-1.1365434937677771E-2</v>
      </c>
      <c r="U181" s="1">
        <f>(Table2[[#This Row],[Close Price]]-Table2[[#This Row],[200D EMA]])/Table2[[#This Row],[200D EMA]]</f>
        <v>0.10680774350665728</v>
      </c>
      <c r="V181">
        <v>0.57106293062091695</v>
      </c>
      <c r="W181">
        <v>10010</v>
      </c>
      <c r="X181">
        <v>10299.9</v>
      </c>
      <c r="Y181">
        <v>10010</v>
      </c>
      <c r="Z181">
        <v>10574.95</v>
      </c>
      <c r="AA181">
        <v>10004.85</v>
      </c>
      <c r="AB181">
        <v>10897</v>
      </c>
      <c r="AC181" s="1">
        <f>(Table2[[#This Row],[Close Price]]/Table2[[#This Row],[Day Low]])-1</f>
        <v>1.4630369630369788E-2</v>
      </c>
      <c r="AD181" s="1">
        <f>(Table2[[#This Row],[Day High]]/Table2[[#This Row],[Close Price]])-1</f>
        <v>1.4124029557571749E-2</v>
      </c>
      <c r="AE181" s="1">
        <f>(Table2[[#This Row],[Close Price]]/Table2[[#This Row],[Current Week Low]])-1</f>
        <v>1.4630369630369788E-2</v>
      </c>
      <c r="AF181" s="1">
        <f>(Table2[[#This Row],[Current Week High]]/Table2[[#This Row],[Close Price]])-1</f>
        <v>4.1205342417872437E-2</v>
      </c>
      <c r="AG181" s="1">
        <f>(Table2[[#This Row],[Close Price]]/Table2[[#This Row],[Current Month Low]])-1</f>
        <v>1.515265096428231E-2</v>
      </c>
      <c r="AH181" s="1">
        <f>(Table2[[#This Row],[Current Month High]]/Table2[[#This Row],[Close Price]])-1</f>
        <v>7.2914256457718984E-2</v>
      </c>
      <c r="AI181">
        <v>11.751645506057701</v>
      </c>
      <c r="AJ181">
        <v>53.237827969643398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0.04</v>
      </c>
      <c r="AM181" t="s">
        <v>3142</v>
      </c>
      <c r="AN181">
        <v>-3.03</v>
      </c>
      <c r="AO181" t="s">
        <v>3143</v>
      </c>
      <c r="AP181">
        <v>9.0352196832174006E-2</v>
      </c>
      <c r="AQ181">
        <f>(Table2[[#This Row],[Sharpe Ratio]]-AVERAGE(Table2[Sharpe Ratio]))/_xlfn.STDEV.P(Table2[Sharpe Ratio])</f>
        <v>0.39707570406378756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1.8776576147546489</v>
      </c>
      <c r="AS181">
        <f>_xlfn.RANK.AVG(Table2[[#This Row],[1Y Return vs Nifty Z-Score]],Table2[1Y Return vs Nifty Z-Score])</f>
        <v>291</v>
      </c>
      <c r="AT181">
        <f>_xlfn.RANK.AVG(Table2[[#This Row],[6M Return vs Nifty Z-Score]],Table2[6M Return vs Nifty Z-Score])</f>
        <v>166</v>
      </c>
      <c r="AU181">
        <f>_xlfn.RANK.AVG(Table2[[#This Row],[Sharpe Ratio Z-Score]],Table2[Sharpe Ratio Z-Score])</f>
        <v>238</v>
      </c>
      <c r="AV181">
        <f>(Table2[[#This Row],[Rank 1Y]]+Table2[[#This Row],[Rank 6M]]+Table2[[#This Row],[Rank Sharpe]])/3</f>
        <v>231.66666666666666</v>
      </c>
    </row>
    <row r="182" spans="1:48" x14ac:dyDescent="0.3">
      <c r="A182" t="s">
        <v>749</v>
      </c>
      <c r="B182" t="s">
        <v>750</v>
      </c>
      <c r="C182" t="s">
        <v>3099</v>
      </c>
      <c r="D182" t="s">
        <v>125</v>
      </c>
      <c r="E182">
        <v>21686.852520699998</v>
      </c>
      <c r="F182">
        <v>866.15</v>
      </c>
      <c r="G182">
        <v>57.911287785992101</v>
      </c>
      <c r="H182">
        <f>(Table2[[#This Row],[1Y Return vs Nifty]]-AVERAGE(Table2[1Y Return vs Nifty]))/_xlfn.STDEV.P(Table2[1Y Return vs Nifty])</f>
        <v>0.65559383797178616</v>
      </c>
      <c r="I182">
        <v>-5.70647816669665</v>
      </c>
      <c r="J182">
        <f>(Table2[[#This Row],[1M Return vs Nifty]]-AVERAGE(Table2[1M Return vs Nifty]))/_xlfn.STDEV.P(Table2[1M Return vs Nifty])</f>
        <v>-0.58176798032814236</v>
      </c>
      <c r="K182">
        <v>56.012239382479898</v>
      </c>
      <c r="L182">
        <f>(Table2[[#This Row],[6M Return vs Nifty]]-AVERAGE(Table2[6M Return vs Nifty]))/_xlfn.STDEV.P(Table2[6M Return vs Nifty])</f>
        <v>1.9881805642425634</v>
      </c>
      <c r="M182">
        <v>-4.6484516595678897</v>
      </c>
      <c r="N182">
        <f>(Table2[[#This Row],[1W Return vs Nifty]]-AVERAGE(Table2[1W Return vs Nifty]))/_xlfn.STDEV.P(Table2[1W Return vs Nifty])</f>
        <v>-0.62107315258631035</v>
      </c>
      <c r="O182">
        <v>877.61</v>
      </c>
      <c r="P182">
        <v>860.24883201468799</v>
      </c>
      <c r="Q182">
        <v>708.02610900634795</v>
      </c>
      <c r="R182">
        <v>47.666583232092997</v>
      </c>
      <c r="S182" s="1">
        <f>(Table2[[#This Row],[Close Price]]-Table2[[#This Row],[20D EMA]])/Table2[[#This Row],[20D EMA]]</f>
        <v>-1.3058192135458844E-2</v>
      </c>
      <c r="T182" s="1">
        <f>(Table2[[#This Row],[Close Price]]-Table2[[#This Row],[50D EMA]])/Table2[[#This Row],[50D EMA]]</f>
        <v>6.8598384161609981E-3</v>
      </c>
      <c r="U182" s="1">
        <f>(Table2[[#This Row],[Close Price]]-Table2[[#This Row],[200D EMA]])/Table2[[#This Row],[200D EMA]]</f>
        <v>0.2233305932962909</v>
      </c>
      <c r="V182">
        <v>0.81470997042864801</v>
      </c>
      <c r="W182">
        <v>850.55</v>
      </c>
      <c r="X182">
        <v>918</v>
      </c>
      <c r="Y182">
        <v>822.8</v>
      </c>
      <c r="Z182">
        <v>918</v>
      </c>
      <c r="AA182">
        <v>822.8</v>
      </c>
      <c r="AB182">
        <v>965</v>
      </c>
      <c r="AC182" s="1">
        <f>(Table2[[#This Row],[Close Price]]/Table2[[#This Row],[Day Low]])-1</f>
        <v>1.8341073423079113E-2</v>
      </c>
      <c r="AD182" s="1">
        <f>(Table2[[#This Row],[Day High]]/Table2[[#This Row],[Close Price]])-1</f>
        <v>5.9862610402355187E-2</v>
      </c>
      <c r="AE182" s="1">
        <f>(Table2[[#This Row],[Close Price]]/Table2[[#This Row],[Current Week Low]])-1</f>
        <v>5.2685950413223104E-2</v>
      </c>
      <c r="AF182" s="1">
        <f>(Table2[[#This Row],[Current Week High]]/Table2[[#This Row],[Close Price]])-1</f>
        <v>5.9862610402355187E-2</v>
      </c>
      <c r="AG182" s="1">
        <f>(Table2[[#This Row],[Close Price]]/Table2[[#This Row],[Current Month Low]])-1</f>
        <v>5.2685950413223104E-2</v>
      </c>
      <c r="AH182" s="1">
        <f>(Table2[[#This Row],[Current Month High]]/Table2[[#This Row],[Close Price]])-1</f>
        <v>0.11412572879986138</v>
      </c>
      <c r="AI182">
        <v>16.371298273971</v>
      </c>
      <c r="AJ182">
        <v>92.392270102176795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0.17</v>
      </c>
      <c r="AM182" t="s">
        <v>3142</v>
      </c>
      <c r="AN182">
        <v>0.39</v>
      </c>
      <c r="AO182" t="s">
        <v>3142</v>
      </c>
      <c r="AQ182">
        <f>(Table2[[#This Row],[Sharpe Ratio]]-AVERAGE(Table2[Sharpe Ratio]))/_xlfn.STDEV.P(Table2[Sharpe Ratio])</f>
        <v>-0.66967788397470163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0.77125538532519522</v>
      </c>
      <c r="AS182">
        <f>_xlfn.RANK.AVG(Table2[[#This Row],[1Y Return vs Nifty Z-Score]],Table2[1Y Return vs Nifty Z-Score])</f>
        <v>145</v>
      </c>
      <c r="AT182">
        <f>_xlfn.RANK.AVG(Table2[[#This Row],[6M Return vs Nifty Z-Score]],Table2[6M Return vs Nifty Z-Score])</f>
        <v>31</v>
      </c>
      <c r="AU182">
        <f>_xlfn.RANK.AVG(Table2[[#This Row],[Sharpe Ratio Z-Score]],Table2[Sharpe Ratio Z-Score])</f>
        <v>520.5</v>
      </c>
      <c r="AV182">
        <f>(Table2[[#This Row],[Rank 1Y]]+Table2[[#This Row],[Rank 6M]]+Table2[[#This Row],[Rank Sharpe]])/3</f>
        <v>232.16666666666666</v>
      </c>
    </row>
    <row r="183" spans="1:48" x14ac:dyDescent="0.3">
      <c r="A183" t="s">
        <v>725</v>
      </c>
      <c r="B183" t="s">
        <v>726</v>
      </c>
      <c r="C183" t="s">
        <v>3103</v>
      </c>
      <c r="D183" t="s">
        <v>516</v>
      </c>
      <c r="E183">
        <v>22728.089701519999</v>
      </c>
      <c r="F183">
        <v>1241.8</v>
      </c>
      <c r="G183">
        <v>76.886029275268399</v>
      </c>
      <c r="H183">
        <f>(Table2[[#This Row],[1Y Return vs Nifty]]-AVERAGE(Table2[1Y Return vs Nifty]))/_xlfn.STDEV.P(Table2[1Y Return vs Nifty])</f>
        <v>0.9902296783633554</v>
      </c>
      <c r="I183">
        <v>2.9543043941356598E-2</v>
      </c>
      <c r="J183">
        <f>(Table2[[#This Row],[1M Return vs Nifty]]-AVERAGE(Table2[1M Return vs Nifty]))/_xlfn.STDEV.P(Table2[1M Return vs Nifty])</f>
        <v>8.7611224649070354E-2</v>
      </c>
      <c r="K183">
        <v>5.1381593417538696</v>
      </c>
      <c r="L183">
        <f>(Table2[[#This Row],[6M Return vs Nifty]]-AVERAGE(Table2[6M Return vs Nifty]))/_xlfn.STDEV.P(Table2[6M Return vs Nifty])</f>
        <v>0.1287566159853851</v>
      </c>
      <c r="M183">
        <v>-4.2528617525432804</v>
      </c>
      <c r="N183">
        <f>(Table2[[#This Row],[1W Return vs Nifty]]-AVERAGE(Table2[1W Return vs Nifty]))/_xlfn.STDEV.P(Table2[1W Return vs Nifty])</f>
        <v>-0.53477562315644389</v>
      </c>
      <c r="O183">
        <v>1340.5</v>
      </c>
      <c r="P183">
        <v>1392.7320835641101</v>
      </c>
      <c r="Q183">
        <v>1234.71803690108</v>
      </c>
      <c r="R183">
        <v>22.694833139148798</v>
      </c>
      <c r="S183" s="1">
        <f>(Table2[[#This Row],[Close Price]]-Table2[[#This Row],[20D EMA]])/Table2[[#This Row],[20D EMA]]</f>
        <v>-7.3629242819843371E-2</v>
      </c>
      <c r="T183" s="1">
        <f>(Table2[[#This Row],[Close Price]]-Table2[[#This Row],[50D EMA]])/Table2[[#This Row],[50D EMA]]</f>
        <v>-0.10837122612833271</v>
      </c>
      <c r="U183" s="1">
        <f>(Table2[[#This Row],[Close Price]]-Table2[[#This Row],[200D EMA]])/Table2[[#This Row],[200D EMA]]</f>
        <v>5.7356925931805174E-3</v>
      </c>
      <c r="V183">
        <v>0.68740172647057496</v>
      </c>
      <c r="W183">
        <v>1218.8499999999999</v>
      </c>
      <c r="X183">
        <v>1270</v>
      </c>
      <c r="Y183">
        <v>1218.8499999999999</v>
      </c>
      <c r="Z183">
        <v>1358</v>
      </c>
      <c r="AA183">
        <v>1218.8499999999999</v>
      </c>
      <c r="AB183">
        <v>1444</v>
      </c>
      <c r="AC183" s="1">
        <f>(Table2[[#This Row],[Close Price]]/Table2[[#This Row],[Day Low]])-1</f>
        <v>1.8829224268777978E-2</v>
      </c>
      <c r="AD183" s="1">
        <f>(Table2[[#This Row],[Day High]]/Table2[[#This Row],[Close Price]])-1</f>
        <v>2.2708970848767995E-2</v>
      </c>
      <c r="AE183" s="1">
        <f>(Table2[[#This Row],[Close Price]]/Table2[[#This Row],[Current Week Low]])-1</f>
        <v>1.8829224268777978E-2</v>
      </c>
      <c r="AF183" s="1">
        <f>(Table2[[#This Row],[Current Week High]]/Table2[[#This Row],[Close Price]])-1</f>
        <v>9.3573844419391206E-2</v>
      </c>
      <c r="AG183" s="1">
        <f>(Table2[[#This Row],[Close Price]]/Table2[[#This Row],[Current Month Low]])-1</f>
        <v>1.8829224268777978E-2</v>
      </c>
      <c r="AH183" s="1">
        <f>(Table2[[#This Row],[Current Month High]]/Table2[[#This Row],[Close Price]])-1</f>
        <v>0.16282815268159134</v>
      </c>
      <c r="AI183">
        <v>43.0141729747141</v>
      </c>
      <c r="AJ183">
        <v>107.31218697829701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-0.15</v>
      </c>
      <c r="AM183" t="s">
        <v>3143</v>
      </c>
      <c r="AN183">
        <v>-9.6999999999999993</v>
      </c>
      <c r="AO183" t="s">
        <v>3143</v>
      </c>
      <c r="AP183">
        <v>6.8312095380438004E-2</v>
      </c>
      <c r="AQ183">
        <f>(Table2[[#This Row],[Sharpe Ratio]]-AVERAGE(Table2[Sharpe Ratio]))/_xlfn.STDEV.P(Table2[Sharpe Ratio])</f>
        <v>0.13685671516589493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104</v>
      </c>
      <c r="AT183">
        <f>_xlfn.RANK.AVG(Table2[[#This Row],[6M Return vs Nifty Z-Score]],Table2[6M Return vs Nifty Z-Score])</f>
        <v>292</v>
      </c>
      <c r="AU183">
        <f>_xlfn.RANK.AVG(Table2[[#This Row],[Sharpe Ratio Z-Score]],Table2[Sharpe Ratio Z-Score])</f>
        <v>301</v>
      </c>
      <c r="AV183">
        <f>(Table2[[#This Row],[Rank 1Y]]+Table2[[#This Row],[Rank 6M]]+Table2[[#This Row],[Rank Sharpe]])/3</f>
        <v>232.33333333333334</v>
      </c>
    </row>
    <row r="184" spans="1:48" x14ac:dyDescent="0.3">
      <c r="A184" t="s">
        <v>1248</v>
      </c>
      <c r="B184" t="s">
        <v>1249</v>
      </c>
      <c r="C184" t="s">
        <v>3100</v>
      </c>
      <c r="D184" t="s">
        <v>48</v>
      </c>
      <c r="E184">
        <v>8732.2617689399995</v>
      </c>
      <c r="F184">
        <v>2761.95</v>
      </c>
      <c r="G184">
        <v>24.294720145857202</v>
      </c>
      <c r="H184">
        <f>(Table2[[#This Row],[1Y Return vs Nifty]]-AVERAGE(Table2[1Y Return vs Nifty]))/_xlfn.STDEV.P(Table2[1Y Return vs Nifty])</f>
        <v>6.2736835430054774E-2</v>
      </c>
      <c r="I184">
        <v>-6.50487233757024</v>
      </c>
      <c r="J184">
        <f>(Table2[[#This Row],[1M Return vs Nifty]]-AVERAGE(Table2[1M Return vs Nifty]))/_xlfn.STDEV.P(Table2[1M Return vs Nifty])</f>
        <v>-0.67493856595405588</v>
      </c>
      <c r="K184">
        <v>-3.7098254484207098</v>
      </c>
      <c r="L184">
        <f>(Table2[[#This Row],[6M Return vs Nifty]]-AVERAGE(Table2[6M Return vs Nifty]))/_xlfn.STDEV.P(Table2[6M Return vs Nifty])</f>
        <v>-0.19463311016780527</v>
      </c>
      <c r="M184">
        <v>-7.2211399758721004</v>
      </c>
      <c r="N184">
        <f>(Table2[[#This Row],[1W Return vs Nifty]]-AVERAGE(Table2[1W Return vs Nifty]))/_xlfn.STDEV.P(Table2[1W Return vs Nifty])</f>
        <v>-1.1823024502698953</v>
      </c>
      <c r="O184">
        <v>3090.37</v>
      </c>
      <c r="P184">
        <v>3112.4271125350901</v>
      </c>
      <c r="Q184">
        <v>2739.6656717205101</v>
      </c>
      <c r="R184">
        <v>19.499555442060799</v>
      </c>
      <c r="S184" s="1">
        <f>(Table2[[#This Row],[Close Price]]-Table2[[#This Row],[20D EMA]])/Table2[[#This Row],[20D EMA]]</f>
        <v>-0.10627206451007487</v>
      </c>
      <c r="T184" s="1">
        <f>(Table2[[#This Row],[Close Price]]-Table2[[#This Row],[50D EMA]])/Table2[[#This Row],[50D EMA]]</f>
        <v>-0.11260572532721085</v>
      </c>
      <c r="U184" s="1">
        <f>(Table2[[#This Row],[Close Price]]-Table2[[#This Row],[200D EMA]])/Table2[[#This Row],[200D EMA]]</f>
        <v>8.1339590116830465E-3</v>
      </c>
      <c r="V184">
        <v>0.42108199483987402</v>
      </c>
      <c r="W184">
        <v>2724.95</v>
      </c>
      <c r="X184">
        <v>2888.8</v>
      </c>
      <c r="Y184">
        <v>2724.95</v>
      </c>
      <c r="Z184">
        <v>3167.45</v>
      </c>
      <c r="AA184">
        <v>2724.95</v>
      </c>
      <c r="AB184">
        <v>3398</v>
      </c>
      <c r="AC184" s="1">
        <f>(Table2[[#This Row],[Close Price]]/Table2[[#This Row],[Day Low]])-1</f>
        <v>1.357823079322551E-2</v>
      </c>
      <c r="AD184" s="1">
        <f>(Table2[[#This Row],[Day High]]/Table2[[#This Row],[Close Price]])-1</f>
        <v>4.592769601187574E-2</v>
      </c>
      <c r="AE184" s="1">
        <f>(Table2[[#This Row],[Close Price]]/Table2[[#This Row],[Current Week Low]])-1</f>
        <v>1.357823079322551E-2</v>
      </c>
      <c r="AF184" s="1">
        <f>(Table2[[#This Row],[Current Week High]]/Table2[[#This Row],[Close Price]])-1</f>
        <v>0.1468165607632288</v>
      </c>
      <c r="AG184" s="1">
        <f>(Table2[[#This Row],[Close Price]]/Table2[[#This Row],[Current Month Low]])-1</f>
        <v>1.357823079322551E-2</v>
      </c>
      <c r="AH184" s="1">
        <f>(Table2[[#This Row],[Current Month High]]/Table2[[#This Row],[Close Price]])-1</f>
        <v>0.23029019352269242</v>
      </c>
      <c r="AI184">
        <v>34.8684806024728</v>
      </c>
      <c r="AJ184">
        <v>64.159942941202601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0.03</v>
      </c>
      <c r="AM184" t="s">
        <v>3142</v>
      </c>
      <c r="AN184">
        <v>-10.82</v>
      </c>
      <c r="AO184" t="s">
        <v>3143</v>
      </c>
      <c r="AP184">
        <v>0.19165054106300899</v>
      </c>
      <c r="AQ184">
        <f>(Table2[[#This Row],[Sharpe Ratio]]-AVERAGE(Table2[Sharpe Ratio]))/_xlfn.STDEV.P(Table2[Sharpe Ratio])</f>
        <v>1.5930662384314191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270</v>
      </c>
      <c r="AT184">
        <f>_xlfn.RANK.AVG(Table2[[#This Row],[6M Return vs Nifty Z-Score]],Table2[6M Return vs Nifty Z-Score])</f>
        <v>393</v>
      </c>
      <c r="AU184">
        <f>_xlfn.RANK.AVG(Table2[[#This Row],[Sharpe Ratio Z-Score]],Table2[Sharpe Ratio Z-Score])</f>
        <v>34</v>
      </c>
      <c r="AV184">
        <f>(Table2[[#This Row],[Rank 1Y]]+Table2[[#This Row],[Rank 6M]]+Table2[[#This Row],[Rank Sharpe]])/3</f>
        <v>232.33333333333334</v>
      </c>
    </row>
    <row r="185" spans="1:48" x14ac:dyDescent="0.3">
      <c r="A185" t="s">
        <v>144</v>
      </c>
      <c r="B185" t="s">
        <v>145</v>
      </c>
      <c r="C185" t="s">
        <v>3105</v>
      </c>
      <c r="D185" t="s">
        <v>146</v>
      </c>
      <c r="E185">
        <v>177789.26261447999</v>
      </c>
      <c r="F185">
        <v>455.4</v>
      </c>
      <c r="G185">
        <v>83.600950812890503</v>
      </c>
      <c r="H185">
        <f>(Table2[[#This Row],[1Y Return vs Nifty]]-AVERAGE(Table2[1Y Return vs Nifty]))/_xlfn.STDEV.P(Table2[1Y Return vs Nifty])</f>
        <v>1.1086530789232818</v>
      </c>
      <c r="I185">
        <v>5.4482816941768402</v>
      </c>
      <c r="J185">
        <f>(Table2[[#This Row],[1M Return vs Nifty]]-AVERAGE(Table2[1M Return vs Nifty]))/_xlfn.STDEV.P(Table2[1M Return vs Nifty])</f>
        <v>0.71996435523843183</v>
      </c>
      <c r="K185">
        <v>12.376629062342801</v>
      </c>
      <c r="L185">
        <f>(Table2[[#This Row],[6M Return vs Nifty]]-AVERAGE(Table2[6M Return vs Nifty]))/_xlfn.STDEV.P(Table2[6M Return vs Nifty])</f>
        <v>0.39331931542728005</v>
      </c>
      <c r="M185">
        <v>2.3053742008506202</v>
      </c>
      <c r="N185">
        <f>(Table2[[#This Row],[1W Return vs Nifty]]-AVERAGE(Table2[1W Return vs Nifty]))/_xlfn.STDEV.P(Table2[1W Return vs Nifty])</f>
        <v>0.89589677304503545</v>
      </c>
      <c r="O185">
        <v>477.27</v>
      </c>
      <c r="P185">
        <v>470.07214103888703</v>
      </c>
      <c r="Q185">
        <v>405.783932676679</v>
      </c>
      <c r="R185">
        <v>29.7217172943622</v>
      </c>
      <c r="S185" s="1">
        <f>(Table2[[#This Row],[Close Price]]-Table2[[#This Row],[20D EMA]])/Table2[[#This Row],[20D EMA]]</f>
        <v>-4.5823118989251378E-2</v>
      </c>
      <c r="T185" s="1">
        <f>(Table2[[#This Row],[Close Price]]-Table2[[#This Row],[50D EMA]])/Table2[[#This Row],[50D EMA]]</f>
        <v>-3.1212530498958641E-2</v>
      </c>
      <c r="U185" s="1">
        <f>(Table2[[#This Row],[Close Price]]-Table2[[#This Row],[200D EMA]])/Table2[[#This Row],[200D EMA]]</f>
        <v>0.12227213383249978</v>
      </c>
      <c r="V185">
        <v>0.60230940452720705</v>
      </c>
      <c r="W185">
        <v>449.05</v>
      </c>
      <c r="X185">
        <v>472.25</v>
      </c>
      <c r="Y185">
        <v>449.05</v>
      </c>
      <c r="Z185">
        <v>489.5</v>
      </c>
      <c r="AA185">
        <v>449.05</v>
      </c>
      <c r="AB185">
        <v>521.35</v>
      </c>
      <c r="AC185" s="1">
        <f>(Table2[[#This Row],[Close Price]]/Table2[[#This Row],[Day Low]])-1</f>
        <v>1.4140964257877586E-2</v>
      </c>
      <c r="AD185" s="1">
        <f>(Table2[[#This Row],[Day High]]/Table2[[#This Row],[Close Price]])-1</f>
        <v>3.7000439174352362E-2</v>
      </c>
      <c r="AE185" s="1">
        <f>(Table2[[#This Row],[Close Price]]/Table2[[#This Row],[Current Week Low]])-1</f>
        <v>1.4140964257877586E-2</v>
      </c>
      <c r="AF185" s="1">
        <f>(Table2[[#This Row],[Current Week High]]/Table2[[#This Row],[Close Price]])-1</f>
        <v>7.4879227053140207E-2</v>
      </c>
      <c r="AG185" s="1">
        <f>(Table2[[#This Row],[Close Price]]/Table2[[#This Row],[Current Month Low]])-1</f>
        <v>1.4140964257877586E-2</v>
      </c>
      <c r="AH185" s="1">
        <f>(Table2[[#This Row],[Current Month High]]/Table2[[#This Row],[Close Price]])-1</f>
        <v>0.14481774264382974</v>
      </c>
      <c r="AI185">
        <v>14.986824769433399</v>
      </c>
      <c r="AJ185">
        <v>115.625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0.06</v>
      </c>
      <c r="AM185" t="s">
        <v>3142</v>
      </c>
      <c r="AN185">
        <v>-8.23</v>
      </c>
      <c r="AO185" t="s">
        <v>3143</v>
      </c>
      <c r="AP185">
        <v>3.7801408707825002E-2</v>
      </c>
      <c r="AQ185">
        <f>(Table2[[#This Row],[Sharpe Ratio]]-AVERAGE(Table2[Sharpe Ratio]))/_xlfn.STDEV.P(Table2[Sharpe Ratio])</f>
        <v>-0.2233712109130209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2.894462311721008</v>
      </c>
      <c r="AS185">
        <f>_xlfn.RANK.AVG(Table2[[#This Row],[1Y Return vs Nifty Z-Score]],Table2[1Y Return vs Nifty Z-Score])</f>
        <v>89</v>
      </c>
      <c r="AT185">
        <f>_xlfn.RANK.AVG(Table2[[#This Row],[6M Return vs Nifty Z-Score]],Table2[6M Return vs Nifty Z-Score])</f>
        <v>208</v>
      </c>
      <c r="AU185">
        <f>_xlfn.RANK.AVG(Table2[[#This Row],[Sharpe Ratio Z-Score]],Table2[Sharpe Ratio Z-Score])</f>
        <v>403</v>
      </c>
      <c r="AV185">
        <f>(Table2[[#This Row],[Rank 1Y]]+Table2[[#This Row],[Rank 6M]]+Table2[[#This Row],[Rank Sharpe]])/3</f>
        <v>233.33333333333334</v>
      </c>
    </row>
    <row r="186" spans="1:48" x14ac:dyDescent="0.3">
      <c r="A186" t="s">
        <v>1004</v>
      </c>
      <c r="B186" t="s">
        <v>1005</v>
      </c>
      <c r="C186" t="s">
        <v>3108</v>
      </c>
      <c r="D186" t="s">
        <v>48</v>
      </c>
      <c r="E186">
        <v>13066.35336048</v>
      </c>
      <c r="F186">
        <v>710.85</v>
      </c>
      <c r="G186">
        <v>10.682669806988001</v>
      </c>
      <c r="H186">
        <f>(Table2[[#This Row],[1Y Return vs Nifty]]-AVERAGE(Table2[1Y Return vs Nifty]))/_xlfn.STDEV.P(Table2[1Y Return vs Nifty])</f>
        <v>-0.17732334705908079</v>
      </c>
      <c r="I186">
        <v>3.5756305924272</v>
      </c>
      <c r="J186">
        <f>(Table2[[#This Row],[1M Return vs Nifty]]-AVERAGE(Table2[1M Return vs Nifty]))/_xlfn.STDEV.P(Table2[1M Return vs Nifty])</f>
        <v>0.50143069581539601</v>
      </c>
      <c r="K186">
        <v>30.160746254596202</v>
      </c>
      <c r="L186">
        <f>(Table2[[#This Row],[6M Return vs Nifty]]-AVERAGE(Table2[6M Return vs Nifty]))/_xlfn.STDEV.P(Table2[6M Return vs Nifty])</f>
        <v>1.0433205219241093</v>
      </c>
      <c r="M186">
        <v>-4.19922541804966</v>
      </c>
      <c r="N186">
        <f>(Table2[[#This Row],[1W Return vs Nifty]]-AVERAGE(Table2[1W Return vs Nifty]))/_xlfn.STDEV.P(Table2[1W Return vs Nifty])</f>
        <v>-0.52307491221240709</v>
      </c>
      <c r="O186">
        <v>760.09</v>
      </c>
      <c r="P186">
        <v>747.72581005801999</v>
      </c>
      <c r="Q186">
        <v>649.52422650235496</v>
      </c>
      <c r="R186">
        <v>27.349016772070101</v>
      </c>
      <c r="S186" s="1">
        <f>(Table2[[#This Row],[Close Price]]-Table2[[#This Row],[20D EMA]])/Table2[[#This Row],[20D EMA]]</f>
        <v>-6.4781802155007964E-2</v>
      </c>
      <c r="T186" s="1">
        <f>(Table2[[#This Row],[Close Price]]-Table2[[#This Row],[50D EMA]])/Table2[[#This Row],[50D EMA]]</f>
        <v>-4.9317289254945711E-2</v>
      </c>
      <c r="U186" s="1">
        <f>(Table2[[#This Row],[Close Price]]-Table2[[#This Row],[200D EMA]])/Table2[[#This Row],[200D EMA]]</f>
        <v>9.4416452836378867E-2</v>
      </c>
      <c r="V186">
        <v>0.57065277904174305</v>
      </c>
      <c r="W186">
        <v>708.75</v>
      </c>
      <c r="X186">
        <v>743</v>
      </c>
      <c r="Y186">
        <v>708.75</v>
      </c>
      <c r="Z186">
        <v>813.75</v>
      </c>
      <c r="AA186">
        <v>708.75</v>
      </c>
      <c r="AB186">
        <v>824</v>
      </c>
      <c r="AC186" s="1">
        <f>(Table2[[#This Row],[Close Price]]/Table2[[#This Row],[Day Low]])-1</f>
        <v>2.9629629629630561E-3</v>
      </c>
      <c r="AD186" s="1">
        <f>(Table2[[#This Row],[Day High]]/Table2[[#This Row],[Close Price]])-1</f>
        <v>4.5227544488992022E-2</v>
      </c>
      <c r="AE186" s="1">
        <f>(Table2[[#This Row],[Close Price]]/Table2[[#This Row],[Current Week Low]])-1</f>
        <v>2.9629629629630561E-3</v>
      </c>
      <c r="AF186" s="1">
        <f>(Table2[[#This Row],[Current Week High]]/Table2[[#This Row],[Close Price]])-1</f>
        <v>0.14475627769571631</v>
      </c>
      <c r="AG186" s="1">
        <f>(Table2[[#This Row],[Close Price]]/Table2[[#This Row],[Current Month Low]])-1</f>
        <v>2.9629629629630561E-3</v>
      </c>
      <c r="AH186" s="1">
        <f>(Table2[[#This Row],[Current Month High]]/Table2[[#This Row],[Close Price]])-1</f>
        <v>0.15917563480340435</v>
      </c>
      <c r="AI186">
        <v>16.297390448055101</v>
      </c>
      <c r="AJ186">
        <v>58.671874999999901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0.12</v>
      </c>
      <c r="AM186" t="s">
        <v>3142</v>
      </c>
      <c r="AN186">
        <v>-7.39</v>
      </c>
      <c r="AO186" t="s">
        <v>3143</v>
      </c>
      <c r="AP186">
        <v>8.7001656029822003E-2</v>
      </c>
      <c r="AQ186">
        <f>(Table2[[#This Row],[Sharpe Ratio]]-AVERAGE(Table2[Sharpe Ratio]))/_xlfn.STDEV.P(Table2[Sharpe Ratio])</f>
        <v>0.35751715930125882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1.2018701177692761</v>
      </c>
      <c r="AS186">
        <f>_xlfn.RANK.AVG(Table2[[#This Row],[1Y Return vs Nifty Z-Score]],Table2[1Y Return vs Nifty Z-Score])</f>
        <v>364</v>
      </c>
      <c r="AT186">
        <f>_xlfn.RANK.AVG(Table2[[#This Row],[6M Return vs Nifty Z-Score]],Table2[6M Return vs Nifty Z-Score])</f>
        <v>88</v>
      </c>
      <c r="AU186">
        <f>_xlfn.RANK.AVG(Table2[[#This Row],[Sharpe Ratio Z-Score]],Table2[Sharpe Ratio Z-Score])</f>
        <v>250</v>
      </c>
      <c r="AV186">
        <f>(Table2[[#This Row],[Rank 1Y]]+Table2[[#This Row],[Rank 6M]]+Table2[[#This Row],[Rank Sharpe]])/3</f>
        <v>234</v>
      </c>
    </row>
    <row r="187" spans="1:48" x14ac:dyDescent="0.3">
      <c r="A187" t="s">
        <v>790</v>
      </c>
      <c r="B187" t="s">
        <v>791</v>
      </c>
      <c r="C187" t="s">
        <v>3100</v>
      </c>
      <c r="D187" t="s">
        <v>222</v>
      </c>
      <c r="E187">
        <v>19227.938781479999</v>
      </c>
      <c r="F187">
        <v>1183.6500000000001</v>
      </c>
      <c r="G187">
        <v>51.190805122059501</v>
      </c>
      <c r="H187">
        <f>(Table2[[#This Row],[1Y Return vs Nifty]]-AVERAGE(Table2[1Y Return vs Nifty]))/_xlfn.STDEV.P(Table2[1Y Return vs Nifty])</f>
        <v>0.53707236217971555</v>
      </c>
      <c r="I187">
        <v>-0.230521287005028</v>
      </c>
      <c r="J187">
        <f>(Table2[[#This Row],[1M Return vs Nifty]]-AVERAGE(Table2[1M Return vs Nifty]))/_xlfn.STDEV.P(Table2[1M Return vs Nifty])</f>
        <v>5.7262373293888752E-2</v>
      </c>
      <c r="K187">
        <v>-7.1225717484379798</v>
      </c>
      <c r="L187">
        <f>(Table2[[#This Row],[6M Return vs Nifty]]-AVERAGE(Table2[6M Return vs Nifty]))/_xlfn.STDEV.P(Table2[6M Return vs Nifty])</f>
        <v>-0.31936739911216078</v>
      </c>
      <c r="M187">
        <v>-3.5250422988335002</v>
      </c>
      <c r="N187">
        <f>(Table2[[#This Row],[1W Return vs Nifty]]-AVERAGE(Table2[1W Return vs Nifty]))/_xlfn.STDEV.P(Table2[1W Return vs Nifty])</f>
        <v>-0.37600256143057503</v>
      </c>
      <c r="O187">
        <v>1284.22</v>
      </c>
      <c r="P187">
        <v>1303.10502012914</v>
      </c>
      <c r="Q187">
        <v>1152.4211773045599</v>
      </c>
      <c r="R187">
        <v>14.388376377446001</v>
      </c>
      <c r="S187" s="1">
        <f>(Table2[[#This Row],[Close Price]]-Table2[[#This Row],[20D EMA]])/Table2[[#This Row],[20D EMA]]</f>
        <v>-7.831212720561892E-2</v>
      </c>
      <c r="T187" s="1">
        <f>(Table2[[#This Row],[Close Price]]-Table2[[#This Row],[50D EMA]])/Table2[[#This Row],[50D EMA]]</f>
        <v>-9.1669526464798465E-2</v>
      </c>
      <c r="U187" s="1">
        <f>(Table2[[#This Row],[Close Price]]-Table2[[#This Row],[200D EMA]])/Table2[[#This Row],[200D EMA]]</f>
        <v>2.7098445698891437E-2</v>
      </c>
      <c r="V187">
        <v>0.82445015921742004</v>
      </c>
      <c r="W187">
        <v>1171.05</v>
      </c>
      <c r="X187">
        <v>1222.45</v>
      </c>
      <c r="Y187">
        <v>1171.05</v>
      </c>
      <c r="Z187">
        <v>1303.5</v>
      </c>
      <c r="AA187">
        <v>1171.05</v>
      </c>
      <c r="AB187">
        <v>1426.95</v>
      </c>
      <c r="AC187" s="1">
        <f>(Table2[[#This Row],[Close Price]]/Table2[[#This Row],[Day Low]])-1</f>
        <v>1.0759574740617506E-2</v>
      </c>
      <c r="AD187" s="1">
        <f>(Table2[[#This Row],[Day High]]/Table2[[#This Row],[Close Price]])-1</f>
        <v>3.2779960292316002E-2</v>
      </c>
      <c r="AE187" s="1">
        <f>(Table2[[#This Row],[Close Price]]/Table2[[#This Row],[Current Week Low]])-1</f>
        <v>1.0759574740617506E-2</v>
      </c>
      <c r="AF187" s="1">
        <f>(Table2[[#This Row],[Current Week High]]/Table2[[#This Row],[Close Price]])-1</f>
        <v>0.10125459384108471</v>
      </c>
      <c r="AG187" s="1">
        <f>(Table2[[#This Row],[Close Price]]/Table2[[#This Row],[Current Month Low]])-1</f>
        <v>1.0759574740617506E-2</v>
      </c>
      <c r="AH187" s="1">
        <f>(Table2[[#This Row],[Current Month High]]/Table2[[#This Row],[Close Price]])-1</f>
        <v>0.20555062729692053</v>
      </c>
      <c r="AI187">
        <v>22.417944493726999</v>
      </c>
      <c r="AJ187">
        <v>96.864864864864799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0.01</v>
      </c>
      <c r="AM187" t="s">
        <v>3142</v>
      </c>
      <c r="AN187">
        <v>-10.58</v>
      </c>
      <c r="AO187" t="s">
        <v>3143</v>
      </c>
      <c r="AP187">
        <v>0.14049431158153</v>
      </c>
      <c r="AQ187">
        <f>(Table2[[#This Row],[Sharpe Ratio]]-AVERAGE(Table2[Sharpe Ratio]))/_xlfn.STDEV.P(Table2[Sharpe Ratio])</f>
        <v>0.98908434022420755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164</v>
      </c>
      <c r="AT187">
        <f>_xlfn.RANK.AVG(Table2[[#This Row],[6M Return vs Nifty Z-Score]],Table2[6M Return vs Nifty Z-Score])</f>
        <v>427</v>
      </c>
      <c r="AU187">
        <f>_xlfn.RANK.AVG(Table2[[#This Row],[Sharpe Ratio Z-Score]],Table2[Sharpe Ratio Z-Score])</f>
        <v>112</v>
      </c>
      <c r="AV187">
        <f>(Table2[[#This Row],[Rank 1Y]]+Table2[[#This Row],[Rank 6M]]+Table2[[#This Row],[Rank Sharpe]])/3</f>
        <v>234.33333333333334</v>
      </c>
    </row>
    <row r="188" spans="1:48" x14ac:dyDescent="0.3">
      <c r="A188" t="s">
        <v>986</v>
      </c>
      <c r="B188" t="s">
        <v>987</v>
      </c>
      <c r="C188" t="s">
        <v>3108</v>
      </c>
      <c r="D188" t="s">
        <v>276</v>
      </c>
      <c r="E188">
        <v>13514.892159999999</v>
      </c>
      <c r="F188">
        <v>4281.2</v>
      </c>
      <c r="G188">
        <v>21.786597489301901</v>
      </c>
      <c r="H188">
        <f>(Table2[[#This Row],[1Y Return vs Nifty]]-AVERAGE(Table2[1Y Return vs Nifty]))/_xlfn.STDEV.P(Table2[1Y Return vs Nifty])</f>
        <v>1.8503941218776129E-2</v>
      </c>
      <c r="I188">
        <v>10.4408888298936</v>
      </c>
      <c r="J188">
        <f>(Table2[[#This Row],[1M Return vs Nifty]]-AVERAGE(Table2[1M Return vs Nifty]))/_xlfn.STDEV.P(Table2[1M Return vs Nifty])</f>
        <v>1.3025890130886641</v>
      </c>
      <c r="K188">
        <v>-0.13868244578424099</v>
      </c>
      <c r="L188">
        <f>(Table2[[#This Row],[6M Return vs Nifty]]-AVERAGE(Table2[6M Return vs Nifty]))/_xlfn.STDEV.P(Table2[6M Return vs Nifty])</f>
        <v>-6.4109495461896288E-2</v>
      </c>
      <c r="M188">
        <v>-1.47463113369497</v>
      </c>
      <c r="N188">
        <f>(Table2[[#This Row],[1W Return vs Nifty]]-AVERAGE(Table2[1W Return vs Nifty]))/_xlfn.STDEV.P(Table2[1W Return vs Nifty])</f>
        <v>7.1292515427544639E-2</v>
      </c>
      <c r="O188">
        <v>4329.0600000000004</v>
      </c>
      <c r="P188">
        <v>4280.2088392063897</v>
      </c>
      <c r="Q188">
        <v>3992.9044949650602</v>
      </c>
      <c r="R188">
        <v>42.306424907577302</v>
      </c>
      <c r="S188" s="1">
        <f>(Table2[[#This Row],[Close Price]]-Table2[[#This Row],[20D EMA]])/Table2[[#This Row],[20D EMA]]</f>
        <v>-1.1055517826040891E-2</v>
      </c>
      <c r="T188" s="1">
        <f>(Table2[[#This Row],[Close Price]]-Table2[[#This Row],[50D EMA]])/Table2[[#This Row],[50D EMA]]</f>
        <v>2.3156832548242701E-4</v>
      </c>
      <c r="U188" s="1">
        <f>(Table2[[#This Row],[Close Price]]-Table2[[#This Row],[200D EMA]])/Table2[[#This Row],[200D EMA]]</f>
        <v>7.220195359004257E-2</v>
      </c>
      <c r="V188">
        <v>0.93881968955066897</v>
      </c>
      <c r="W188">
        <v>4169.3</v>
      </c>
      <c r="X188">
        <v>4313.8999999999996</v>
      </c>
      <c r="Y188">
        <v>4169.3</v>
      </c>
      <c r="Z188">
        <v>4486.45</v>
      </c>
      <c r="AA188">
        <v>3997.85</v>
      </c>
      <c r="AB188">
        <v>4694</v>
      </c>
      <c r="AC188" s="1">
        <f>(Table2[[#This Row],[Close Price]]/Table2[[#This Row],[Day Low]])-1</f>
        <v>2.6839037728155768E-2</v>
      </c>
      <c r="AD188" s="1">
        <f>(Table2[[#This Row],[Day High]]/Table2[[#This Row],[Close Price]])-1</f>
        <v>7.6380454078295301E-3</v>
      </c>
      <c r="AE188" s="1">
        <f>(Table2[[#This Row],[Close Price]]/Table2[[#This Row],[Current Week Low]])-1</f>
        <v>2.6839037728155768E-2</v>
      </c>
      <c r="AF188" s="1">
        <f>(Table2[[#This Row],[Current Week High]]/Table2[[#This Row],[Close Price]])-1</f>
        <v>4.7942165747921095E-2</v>
      </c>
      <c r="AG188" s="1">
        <f>(Table2[[#This Row],[Close Price]]/Table2[[#This Row],[Current Month Low]])-1</f>
        <v>7.0875595632652555E-2</v>
      </c>
      <c r="AH188" s="1">
        <f>(Table2[[#This Row],[Current Month High]]/Table2[[#This Row],[Close Price]])-1</f>
        <v>9.6421564047463271E-2</v>
      </c>
      <c r="AI188">
        <v>16.789685135008799</v>
      </c>
      <c r="AJ188">
        <v>55.115942028985501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0.12</v>
      </c>
      <c r="AM188" t="s">
        <v>3142</v>
      </c>
      <c r="AN188">
        <v>2.06</v>
      </c>
      <c r="AO188" t="s">
        <v>3142</v>
      </c>
      <c r="AP188">
        <v>0.176430989831213</v>
      </c>
      <c r="AQ188">
        <f>(Table2[[#This Row],[Sharpe Ratio]]-AVERAGE(Table2[Sharpe Ratio]))/_xlfn.STDEV.P(Table2[Sharpe Ratio])</f>
        <v>1.4133748589842665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2.7416508332573555</v>
      </c>
      <c r="AS188">
        <f>_xlfn.RANK.AVG(Table2[[#This Row],[1Y Return vs Nifty Z-Score]],Table2[1Y Return vs Nifty Z-Score])</f>
        <v>288</v>
      </c>
      <c r="AT188">
        <f>_xlfn.RANK.AVG(Table2[[#This Row],[6M Return vs Nifty Z-Score]],Table2[6M Return vs Nifty Z-Score])</f>
        <v>355</v>
      </c>
      <c r="AU188">
        <f>_xlfn.RANK.AVG(Table2[[#This Row],[Sharpe Ratio Z-Score]],Table2[Sharpe Ratio Z-Score])</f>
        <v>61</v>
      </c>
      <c r="AV188">
        <f>(Table2[[#This Row],[Rank 1Y]]+Table2[[#This Row],[Rank 6M]]+Table2[[#This Row],[Rank Sharpe]])/3</f>
        <v>234.66666666666666</v>
      </c>
    </row>
    <row r="189" spans="1:48" x14ac:dyDescent="0.3">
      <c r="A189" t="s">
        <v>914</v>
      </c>
      <c r="B189" t="s">
        <v>915</v>
      </c>
      <c r="C189" t="s">
        <v>3108</v>
      </c>
      <c r="D189" t="s">
        <v>785</v>
      </c>
      <c r="E189">
        <v>15556.927642500001</v>
      </c>
      <c r="F189">
        <v>3735.65</v>
      </c>
      <c r="G189">
        <v>60.5571894561511</v>
      </c>
      <c r="H189">
        <f>(Table2[[#This Row],[1Y Return vs Nifty]]-AVERAGE(Table2[1Y Return vs Nifty]))/_xlfn.STDEV.P(Table2[1Y Return vs Nifty])</f>
        <v>0.70225658325806628</v>
      </c>
      <c r="I189">
        <v>8.4945190776373405</v>
      </c>
      <c r="J189">
        <f>(Table2[[#This Row],[1M Return vs Nifty]]-AVERAGE(Table2[1M Return vs Nifty]))/_xlfn.STDEV.P(Table2[1M Return vs Nifty])</f>
        <v>1.0754525731221052</v>
      </c>
      <c r="K189">
        <v>-3.6746982034544602</v>
      </c>
      <c r="L189">
        <f>(Table2[[#This Row],[6M Return vs Nifty]]-AVERAGE(Table2[6M Return vs Nifty]))/_xlfn.STDEV.P(Table2[6M Return vs Nifty])</f>
        <v>-0.19334922571280866</v>
      </c>
      <c r="M189">
        <v>1.7074200341316801</v>
      </c>
      <c r="N189">
        <f>(Table2[[#This Row],[1W Return vs Nifty]]-AVERAGE(Table2[1W Return vs Nifty]))/_xlfn.STDEV.P(Table2[1W Return vs Nifty])</f>
        <v>0.76545368947837389</v>
      </c>
      <c r="O189">
        <v>3815.18</v>
      </c>
      <c r="P189">
        <v>3875.0958191330801</v>
      </c>
      <c r="Q189">
        <v>3656.1514623766402</v>
      </c>
      <c r="R189">
        <v>42.292018984897702</v>
      </c>
      <c r="S189" s="1">
        <f>(Table2[[#This Row],[Close Price]]-Table2[[#This Row],[20D EMA]])/Table2[[#This Row],[20D EMA]]</f>
        <v>-2.084567438495687E-2</v>
      </c>
      <c r="T189" s="1">
        <f>(Table2[[#This Row],[Close Price]]-Table2[[#This Row],[50D EMA]])/Table2[[#This Row],[50D EMA]]</f>
        <v>-3.5985128017886343E-2</v>
      </c>
      <c r="U189" s="1">
        <f>(Table2[[#This Row],[Close Price]]-Table2[[#This Row],[200D EMA]])/Table2[[#This Row],[200D EMA]]</f>
        <v>2.1743775782112361E-2</v>
      </c>
      <c r="V189">
        <v>1.46397462937026</v>
      </c>
      <c r="W189">
        <v>3682.3</v>
      </c>
      <c r="X189">
        <v>3915.5</v>
      </c>
      <c r="Y189">
        <v>3682.3</v>
      </c>
      <c r="Z189">
        <v>4147.95</v>
      </c>
      <c r="AA189">
        <v>3424.4</v>
      </c>
      <c r="AB189">
        <v>4147.95</v>
      </c>
      <c r="AC189" s="1">
        <f>(Table2[[#This Row],[Close Price]]/Table2[[#This Row],[Day Low]])-1</f>
        <v>1.4488227466529002E-2</v>
      </c>
      <c r="AD189" s="1">
        <f>(Table2[[#This Row],[Day High]]/Table2[[#This Row],[Close Price]])-1</f>
        <v>4.8144231927509162E-2</v>
      </c>
      <c r="AE189" s="1">
        <f>(Table2[[#This Row],[Close Price]]/Table2[[#This Row],[Current Week Low]])-1</f>
        <v>1.4488227466529002E-2</v>
      </c>
      <c r="AF189" s="1">
        <f>(Table2[[#This Row],[Current Week High]]/Table2[[#This Row],[Close Price]])-1</f>
        <v>0.11036901208624994</v>
      </c>
      <c r="AG189" s="1">
        <f>(Table2[[#This Row],[Close Price]]/Table2[[#This Row],[Current Month Low]])-1</f>
        <v>9.0891835065996851E-2</v>
      </c>
      <c r="AH189" s="1">
        <f>(Table2[[#This Row],[Current Month High]]/Table2[[#This Row],[Close Price]])-1</f>
        <v>0.11036901208624994</v>
      </c>
      <c r="AI189">
        <v>46.9088378193888</v>
      </c>
      <c r="AJ189">
        <v>96.091966090128807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-0.03</v>
      </c>
      <c r="AM189" t="s">
        <v>3143</v>
      </c>
      <c r="AN189">
        <v>4.42</v>
      </c>
      <c r="AO189" t="s">
        <v>3142</v>
      </c>
      <c r="AP189">
        <v>0.11026042645702901</v>
      </c>
      <c r="AQ189">
        <f>(Table2[[#This Row],[Sharpe Ratio]]-AVERAGE(Table2[Sharpe Ratio]))/_xlfn.STDEV.P(Table2[Sharpe Ratio])</f>
        <v>0.63212450341125126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136</v>
      </c>
      <c r="AT189">
        <f>_xlfn.RANK.AVG(Table2[[#This Row],[6M Return vs Nifty Z-Score]],Table2[6M Return vs Nifty Z-Score])</f>
        <v>391</v>
      </c>
      <c r="AU189">
        <f>_xlfn.RANK.AVG(Table2[[#This Row],[Sharpe Ratio Z-Score]],Table2[Sharpe Ratio Z-Score])</f>
        <v>180</v>
      </c>
      <c r="AV189">
        <f>(Table2[[#This Row],[Rank 1Y]]+Table2[[#This Row],[Rank 6M]]+Table2[[#This Row],[Rank Sharpe]])/3</f>
        <v>235.66666666666666</v>
      </c>
    </row>
    <row r="190" spans="1:48" x14ac:dyDescent="0.3">
      <c r="A190" t="s">
        <v>709</v>
      </c>
      <c r="B190" t="s">
        <v>710</v>
      </c>
      <c r="C190" t="s">
        <v>3100</v>
      </c>
      <c r="D190" t="s">
        <v>48</v>
      </c>
      <c r="E190">
        <v>23735.7</v>
      </c>
      <c r="F190">
        <v>87.91</v>
      </c>
      <c r="G190">
        <v>81.043633304231605</v>
      </c>
      <c r="H190">
        <f>(Table2[[#This Row],[1Y Return vs Nifty]]-AVERAGE(Table2[1Y Return vs Nifty]))/_xlfn.STDEV.P(Table2[1Y Return vs Nifty])</f>
        <v>1.0635525913017883</v>
      </c>
      <c r="I190">
        <v>-13.5820383568261</v>
      </c>
      <c r="J190">
        <f>(Table2[[#This Row],[1M Return vs Nifty]]-AVERAGE(Table2[1M Return vs Nifty]))/_xlfn.STDEV.P(Table2[1M Return vs Nifty])</f>
        <v>-1.5008259867807845</v>
      </c>
      <c r="K190">
        <v>-7.5016986075026697</v>
      </c>
      <c r="L190">
        <f>(Table2[[#This Row],[6M Return vs Nifty]]-AVERAGE(Table2[6M Return vs Nifty]))/_xlfn.STDEV.P(Table2[6M Return vs Nifty])</f>
        <v>-0.33322430936209685</v>
      </c>
      <c r="M190">
        <v>-12.632042902892399</v>
      </c>
      <c r="N190">
        <f>(Table2[[#This Row],[1W Return vs Nifty]]-AVERAGE(Table2[1W Return vs Nifty]))/_xlfn.STDEV.P(Table2[1W Return vs Nifty])</f>
        <v>-2.3626853323782506</v>
      </c>
      <c r="O190">
        <v>106.45</v>
      </c>
      <c r="P190">
        <v>111.972571456011</v>
      </c>
      <c r="Q190">
        <v>97.977800879802302</v>
      </c>
      <c r="R190">
        <v>7.53256112935044</v>
      </c>
      <c r="S190" s="1">
        <f>(Table2[[#This Row],[Close Price]]-Table2[[#This Row],[20D EMA]])/Table2[[#This Row],[20D EMA]]</f>
        <v>-0.1741662752465947</v>
      </c>
      <c r="T190" s="1">
        <f>(Table2[[#This Row],[Close Price]]-Table2[[#This Row],[50D EMA]])/Table2[[#This Row],[50D EMA]]</f>
        <v>-0.21489701578805043</v>
      </c>
      <c r="U190" s="1">
        <f>(Table2[[#This Row],[Close Price]]-Table2[[#This Row],[200D EMA]])/Table2[[#This Row],[200D EMA]]</f>
        <v>-0.10275593848195606</v>
      </c>
      <c r="V190">
        <v>0.233367031107233</v>
      </c>
      <c r="W190">
        <v>87.46</v>
      </c>
      <c r="X190">
        <v>92.54</v>
      </c>
      <c r="Y190">
        <v>87.46</v>
      </c>
      <c r="Z190">
        <v>108.39</v>
      </c>
      <c r="AA190">
        <v>87.46</v>
      </c>
      <c r="AB190">
        <v>121.13</v>
      </c>
      <c r="AC190" s="1">
        <f>(Table2[[#This Row],[Close Price]]/Table2[[#This Row],[Day Low]])-1</f>
        <v>5.1452092385091408E-3</v>
      </c>
      <c r="AD190" s="1">
        <f>(Table2[[#This Row],[Day High]]/Table2[[#This Row],[Close Price]])-1</f>
        <v>5.2667500853145421E-2</v>
      </c>
      <c r="AE190" s="1">
        <f>(Table2[[#This Row],[Close Price]]/Table2[[#This Row],[Current Week Low]])-1</f>
        <v>5.1452092385091408E-3</v>
      </c>
      <c r="AF190" s="1">
        <f>(Table2[[#This Row],[Current Week High]]/Table2[[#This Row],[Close Price]])-1</f>
        <v>0.23296553293140709</v>
      </c>
      <c r="AG190" s="1">
        <f>(Table2[[#This Row],[Close Price]]/Table2[[#This Row],[Current Month Low]])-1</f>
        <v>5.1452092385091408E-3</v>
      </c>
      <c r="AH190" s="1">
        <f>(Table2[[#This Row],[Current Month High]]/Table2[[#This Row],[Close Price]])-1</f>
        <v>0.37788647480377668</v>
      </c>
      <c r="AI190">
        <v>59.064194441284599</v>
      </c>
      <c r="AJ190">
        <v>117.061728395061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-0.19</v>
      </c>
      <c r="AM190" t="s">
        <v>3143</v>
      </c>
      <c r="AN190">
        <v>-24.32</v>
      </c>
      <c r="AO190" t="s">
        <v>3143</v>
      </c>
      <c r="AP190">
        <v>0.111344388631583</v>
      </c>
      <c r="AQ190">
        <f>(Table2[[#This Row],[Sharpe Ratio]]-AVERAGE(Table2[Sharpe Ratio]))/_xlfn.STDEV.P(Table2[Sharpe Ratio])</f>
        <v>0.6449224273084565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97</v>
      </c>
      <c r="AT190">
        <f>_xlfn.RANK.AVG(Table2[[#This Row],[6M Return vs Nifty Z-Score]],Table2[6M Return vs Nifty Z-Score])</f>
        <v>435</v>
      </c>
      <c r="AU190">
        <f>_xlfn.RANK.AVG(Table2[[#This Row],[Sharpe Ratio Z-Score]],Table2[Sharpe Ratio Z-Score])</f>
        <v>176</v>
      </c>
      <c r="AV190">
        <f>(Table2[[#This Row],[Rank 1Y]]+Table2[[#This Row],[Rank 6M]]+Table2[[#This Row],[Rank Sharpe]])/3</f>
        <v>236</v>
      </c>
    </row>
    <row r="191" spans="1:48" x14ac:dyDescent="0.3">
      <c r="A191" t="s">
        <v>842</v>
      </c>
      <c r="B191" t="s">
        <v>843</v>
      </c>
      <c r="C191" t="s">
        <v>3101</v>
      </c>
      <c r="D191" t="s">
        <v>51</v>
      </c>
      <c r="E191">
        <v>17584.868326399999</v>
      </c>
      <c r="F191">
        <v>1292</v>
      </c>
      <c r="G191">
        <v>28.601105809940101</v>
      </c>
      <c r="H191">
        <f>(Table2[[#This Row],[1Y Return vs Nifty]]-AVERAGE(Table2[1Y Return vs Nifty]))/_xlfn.STDEV.P(Table2[1Y Return vs Nifty])</f>
        <v>0.13868364011063594</v>
      </c>
      <c r="I191">
        <v>4.6911384800416496</v>
      </c>
      <c r="J191">
        <f>(Table2[[#This Row],[1M Return vs Nifty]]-AVERAGE(Table2[1M Return vs Nifty]))/_xlfn.STDEV.P(Table2[1M Return vs Nifty])</f>
        <v>0.63160765219978787</v>
      </c>
      <c r="K191">
        <v>39.0847630342031</v>
      </c>
      <c r="L191">
        <f>(Table2[[#This Row],[6M Return vs Nifty]]-AVERAGE(Table2[6M Return vs Nifty]))/_xlfn.STDEV.P(Table2[6M Return vs Nifty])</f>
        <v>1.3694891819051136</v>
      </c>
      <c r="M191">
        <v>-1.46733821075241</v>
      </c>
      <c r="N191">
        <f>(Table2[[#This Row],[1W Return vs Nifty]]-AVERAGE(Table2[1W Return vs Nifty]))/_xlfn.STDEV.P(Table2[1W Return vs Nifty])</f>
        <v>7.2883459031235137E-2</v>
      </c>
      <c r="O191">
        <v>1330.79</v>
      </c>
      <c r="P191">
        <v>1305.5625471323899</v>
      </c>
      <c r="Q191">
        <v>1096.6708953457301</v>
      </c>
      <c r="R191">
        <v>35.211188142556502</v>
      </c>
      <c r="S191" s="1">
        <f>(Table2[[#This Row],[Close Price]]-Table2[[#This Row],[20D EMA]])/Table2[[#This Row],[20D EMA]]</f>
        <v>-2.9148100000751406E-2</v>
      </c>
      <c r="T191" s="1">
        <f>(Table2[[#This Row],[Close Price]]-Table2[[#This Row],[50D EMA]])/Table2[[#This Row],[50D EMA]]</f>
        <v>-1.0388278341914328E-2</v>
      </c>
      <c r="U191" s="1">
        <f>(Table2[[#This Row],[Close Price]]-Table2[[#This Row],[200D EMA]])/Table2[[#This Row],[200D EMA]]</f>
        <v>0.17811095879652358</v>
      </c>
      <c r="V191">
        <v>0.26900765630132001</v>
      </c>
      <c r="W191">
        <v>1213.05</v>
      </c>
      <c r="X191">
        <v>1299</v>
      </c>
      <c r="Y191">
        <v>1213.05</v>
      </c>
      <c r="Z191">
        <v>1363.75</v>
      </c>
      <c r="AA191">
        <v>1213.05</v>
      </c>
      <c r="AB191">
        <v>1440.85</v>
      </c>
      <c r="AC191" s="1">
        <f>(Table2[[#This Row],[Close Price]]/Table2[[#This Row],[Day Low]])-1</f>
        <v>6.5083879477350504E-2</v>
      </c>
      <c r="AD191" s="1">
        <f>(Table2[[#This Row],[Day High]]/Table2[[#This Row],[Close Price]])-1</f>
        <v>5.4179566563468118E-3</v>
      </c>
      <c r="AE191" s="1">
        <f>(Table2[[#This Row],[Close Price]]/Table2[[#This Row],[Current Week Low]])-1</f>
        <v>6.5083879477350504E-2</v>
      </c>
      <c r="AF191" s="1">
        <f>(Table2[[#This Row],[Current Week High]]/Table2[[#This Row],[Close Price]])-1</f>
        <v>5.5534055727554099E-2</v>
      </c>
      <c r="AG191" s="1">
        <f>(Table2[[#This Row],[Close Price]]/Table2[[#This Row],[Current Month Low]])-1</f>
        <v>6.5083879477350504E-2</v>
      </c>
      <c r="AH191" s="1">
        <f>(Table2[[#This Row],[Current Month High]]/Table2[[#This Row],[Close Price]])-1</f>
        <v>0.11520897832817334</v>
      </c>
      <c r="AI191">
        <v>17.805727554179501</v>
      </c>
      <c r="AJ191">
        <v>60.6965174129353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0.12</v>
      </c>
      <c r="AM191" t="s">
        <v>3142</v>
      </c>
      <c r="AN191">
        <v>-9.2100000000000009</v>
      </c>
      <c r="AO191" t="s">
        <v>3143</v>
      </c>
      <c r="AP191">
        <v>3.9888772566249002E-2</v>
      </c>
      <c r="AQ191">
        <f>(Table2[[#This Row],[Sharpe Ratio]]-AVERAGE(Table2[Sharpe Ratio]))/_xlfn.STDEV.P(Table2[Sharpe Ratio])</f>
        <v>-0.19872650980352061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2.0139374234432519</v>
      </c>
      <c r="AS191">
        <f>_xlfn.RANK.AVG(Table2[[#This Row],[1Y Return vs Nifty Z-Score]],Table2[1Y Return vs Nifty Z-Score])</f>
        <v>250</v>
      </c>
      <c r="AT191">
        <f>_xlfn.RANK.AVG(Table2[[#This Row],[6M Return vs Nifty Z-Score]],Table2[6M Return vs Nifty Z-Score])</f>
        <v>61</v>
      </c>
      <c r="AU191">
        <f>_xlfn.RANK.AVG(Table2[[#This Row],[Sharpe Ratio Z-Score]],Table2[Sharpe Ratio Z-Score])</f>
        <v>397</v>
      </c>
      <c r="AV191">
        <f>(Table2[[#This Row],[Rank 1Y]]+Table2[[#This Row],[Rank 6M]]+Table2[[#This Row],[Rank Sharpe]])/3</f>
        <v>236</v>
      </c>
    </row>
    <row r="192" spans="1:48" x14ac:dyDescent="0.3">
      <c r="A192" t="s">
        <v>484</v>
      </c>
      <c r="B192" t="s">
        <v>485</v>
      </c>
      <c r="C192" t="s">
        <v>3097</v>
      </c>
      <c r="D192" t="s">
        <v>219</v>
      </c>
      <c r="E192">
        <v>43157.652022729999</v>
      </c>
      <c r="F192">
        <v>681.55</v>
      </c>
      <c r="G192">
        <v>62.786194456247401</v>
      </c>
      <c r="H192">
        <f>(Table2[[#This Row],[1Y Return vs Nifty]]-AVERAGE(Table2[1Y Return vs Nifty]))/_xlfn.STDEV.P(Table2[1Y Return vs Nifty])</f>
        <v>0.74156699820447225</v>
      </c>
      <c r="I192">
        <v>5.7829426274510496</v>
      </c>
      <c r="J192">
        <f>(Table2[[#This Row],[1M Return vs Nifty]]-AVERAGE(Table2[1M Return vs Nifty]))/_xlfn.STDEV.P(Table2[1M Return vs Nifty])</f>
        <v>0.75901844189985568</v>
      </c>
      <c r="K192">
        <v>10.080335715649399</v>
      </c>
      <c r="L192">
        <f>(Table2[[#This Row],[6M Return vs Nifty]]-AVERAGE(Table2[6M Return vs Nifty]))/_xlfn.STDEV.P(Table2[6M Return vs Nifty])</f>
        <v>0.30939086232017199</v>
      </c>
      <c r="M192">
        <v>-0.15854382698491901</v>
      </c>
      <c r="N192">
        <f>(Table2[[#This Row],[1W Return vs Nifty]]-AVERAGE(Table2[1W Return vs Nifty]))/_xlfn.STDEV.P(Table2[1W Return vs Nifty])</f>
        <v>0.35839560139181537</v>
      </c>
      <c r="O192">
        <v>681.41</v>
      </c>
      <c r="P192">
        <v>673.51637081331</v>
      </c>
      <c r="Q192">
        <v>593.18117268831395</v>
      </c>
      <c r="R192">
        <v>49.030263377979601</v>
      </c>
      <c r="S192" s="1">
        <f>(Table2[[#This Row],[Close Price]]-Table2[[#This Row],[20D EMA]])/Table2[[#This Row],[20D EMA]]</f>
        <v>2.0545633319145061E-4</v>
      </c>
      <c r="T192" s="1">
        <f>(Table2[[#This Row],[Close Price]]-Table2[[#This Row],[50D EMA]])/Table2[[#This Row],[50D EMA]]</f>
        <v>1.1927890003607304E-2</v>
      </c>
      <c r="U192" s="1">
        <f>(Table2[[#This Row],[Close Price]]-Table2[[#This Row],[200D EMA]])/Table2[[#This Row],[200D EMA]]</f>
        <v>0.14897443037714087</v>
      </c>
      <c r="V192">
        <v>1.63377816905382</v>
      </c>
      <c r="W192">
        <v>670</v>
      </c>
      <c r="X192">
        <v>740</v>
      </c>
      <c r="Y192">
        <v>655</v>
      </c>
      <c r="Z192">
        <v>740</v>
      </c>
      <c r="AA192">
        <v>625</v>
      </c>
      <c r="AB192">
        <v>748.6</v>
      </c>
      <c r="AC192" s="1">
        <f>(Table2[[#This Row],[Close Price]]/Table2[[#This Row],[Day Low]])-1</f>
        <v>1.7238805970149151E-2</v>
      </c>
      <c r="AD192" s="1">
        <f>(Table2[[#This Row],[Day High]]/Table2[[#This Row],[Close Price]])-1</f>
        <v>8.5760399090308859E-2</v>
      </c>
      <c r="AE192" s="1">
        <f>(Table2[[#This Row],[Close Price]]/Table2[[#This Row],[Current Week Low]])-1</f>
        <v>4.0534351145038006E-2</v>
      </c>
      <c r="AF192" s="1">
        <f>(Table2[[#This Row],[Current Week High]]/Table2[[#This Row],[Close Price]])-1</f>
        <v>8.5760399090308859E-2</v>
      </c>
      <c r="AG192" s="1">
        <f>(Table2[[#This Row],[Close Price]]/Table2[[#This Row],[Current Month Low]])-1</f>
        <v>9.0479999999999894E-2</v>
      </c>
      <c r="AH192" s="1">
        <f>(Table2[[#This Row],[Current Month High]]/Table2[[#This Row],[Close Price]])-1</f>
        <v>9.8378695620277457E-2</v>
      </c>
      <c r="AI192">
        <v>9.8378695620277394</v>
      </c>
      <c r="AJ192">
        <v>97.5507246376811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0.03</v>
      </c>
      <c r="AM192" t="s">
        <v>3142</v>
      </c>
      <c r="AN192">
        <v>5.65</v>
      </c>
      <c r="AO192" t="s">
        <v>3142</v>
      </c>
      <c r="AP192">
        <v>5.0659344052961998E-2</v>
      </c>
      <c r="AQ192">
        <f>(Table2[[#This Row],[Sharpe Ratio]]-AVERAGE(Table2[Sharpe Ratio]))/_xlfn.STDEV.P(Table2[Sharpe Ratio])</f>
        <v>-7.1562520642110897E-2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2.0968093831742043</v>
      </c>
      <c r="AS192">
        <f>_xlfn.RANK.AVG(Table2[[#This Row],[1Y Return vs Nifty Z-Score]],Table2[1Y Return vs Nifty Z-Score])</f>
        <v>128</v>
      </c>
      <c r="AT192">
        <f>_xlfn.RANK.AVG(Table2[[#This Row],[6M Return vs Nifty Z-Score]],Table2[6M Return vs Nifty Z-Score])</f>
        <v>230</v>
      </c>
      <c r="AU192">
        <f>_xlfn.RANK.AVG(Table2[[#This Row],[Sharpe Ratio Z-Score]],Table2[Sharpe Ratio Z-Score])</f>
        <v>355</v>
      </c>
      <c r="AV192">
        <f>(Table2[[#This Row],[Rank 1Y]]+Table2[[#This Row],[Rank 6M]]+Table2[[#This Row],[Rank Sharpe]])/3</f>
        <v>237.66666666666666</v>
      </c>
    </row>
    <row r="193" spans="1:48" x14ac:dyDescent="0.3">
      <c r="A193" t="s">
        <v>514</v>
      </c>
      <c r="B193" t="s">
        <v>515</v>
      </c>
      <c r="C193" t="s">
        <v>3103</v>
      </c>
      <c r="D193" t="s">
        <v>516</v>
      </c>
      <c r="E193">
        <v>38241.5</v>
      </c>
      <c r="F193">
        <v>449.9</v>
      </c>
      <c r="G193">
        <v>53.397689006137</v>
      </c>
      <c r="H193">
        <f>(Table2[[#This Row],[1Y Return vs Nifty]]-AVERAGE(Table2[1Y Return vs Nifty]))/_xlfn.STDEV.P(Table2[1Y Return vs Nifty])</f>
        <v>0.57599265227232388</v>
      </c>
      <c r="I193">
        <v>5.1103051923288199</v>
      </c>
      <c r="J193">
        <f>(Table2[[#This Row],[1M Return vs Nifty]]-AVERAGE(Table2[1M Return vs Nifty]))/_xlfn.STDEV.P(Table2[1M Return vs Nifty])</f>
        <v>0.68052335008865417</v>
      </c>
      <c r="K193">
        <v>-6.5764619338381598</v>
      </c>
      <c r="L193">
        <f>(Table2[[#This Row],[6M Return vs Nifty]]-AVERAGE(Table2[6M Return vs Nifty]))/_xlfn.STDEV.P(Table2[6M Return vs Nifty])</f>
        <v>-0.29940733955270926</v>
      </c>
      <c r="M193">
        <v>-2.47952993785252</v>
      </c>
      <c r="N193">
        <f>(Table2[[#This Row],[1W Return vs Nifty]]-AVERAGE(Table2[1W Return vs Nifty]))/_xlfn.STDEV.P(Table2[1W Return vs Nifty])</f>
        <v>-0.14792512027525137</v>
      </c>
      <c r="O193">
        <v>487.53</v>
      </c>
      <c r="P193">
        <v>493.43080299193798</v>
      </c>
      <c r="Q193">
        <v>446.32862313590402</v>
      </c>
      <c r="R193">
        <v>26.453008669190901</v>
      </c>
      <c r="S193" s="1">
        <f>(Table2[[#This Row],[Close Price]]-Table2[[#This Row],[20D EMA]])/Table2[[#This Row],[20D EMA]]</f>
        <v>-7.7184993743974722E-2</v>
      </c>
      <c r="T193" s="1">
        <f>(Table2[[#This Row],[Close Price]]-Table2[[#This Row],[50D EMA]])/Table2[[#This Row],[50D EMA]]</f>
        <v>-8.8220684091846691E-2</v>
      </c>
      <c r="U193" s="1">
        <f>(Table2[[#This Row],[Close Price]]-Table2[[#This Row],[200D EMA]])/Table2[[#This Row],[200D EMA]]</f>
        <v>8.0016756241252599E-3</v>
      </c>
      <c r="V193">
        <v>1.12298642786159</v>
      </c>
      <c r="W193">
        <v>444.65</v>
      </c>
      <c r="X193">
        <v>468.8</v>
      </c>
      <c r="Y193">
        <v>444.65</v>
      </c>
      <c r="Z193">
        <v>498.65</v>
      </c>
      <c r="AA193">
        <v>444.65</v>
      </c>
      <c r="AB193">
        <v>534.4</v>
      </c>
      <c r="AC193" s="1">
        <f>(Table2[[#This Row],[Close Price]]/Table2[[#This Row],[Day Low]])-1</f>
        <v>1.1807039244349449E-2</v>
      </c>
      <c r="AD193" s="1">
        <f>(Table2[[#This Row],[Day High]]/Table2[[#This Row],[Close Price]])-1</f>
        <v>4.2009335407868553E-2</v>
      </c>
      <c r="AE193" s="1">
        <f>(Table2[[#This Row],[Close Price]]/Table2[[#This Row],[Current Week Low]])-1</f>
        <v>1.1807039244349449E-2</v>
      </c>
      <c r="AF193" s="1">
        <f>(Table2[[#This Row],[Current Week High]]/Table2[[#This Row],[Close Price]])-1</f>
        <v>0.10835741275839084</v>
      </c>
      <c r="AG193" s="1">
        <f>(Table2[[#This Row],[Close Price]]/Table2[[#This Row],[Current Month Low]])-1</f>
        <v>1.1807039244349449E-2</v>
      </c>
      <c r="AH193" s="1">
        <f>(Table2[[#This Row],[Current Month High]]/Table2[[#This Row],[Close Price]])-1</f>
        <v>0.18781951544787723</v>
      </c>
      <c r="AI193">
        <v>37.8861969326517</v>
      </c>
      <c r="AJ193">
        <v>86.139842780306097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-0.05</v>
      </c>
      <c r="AM193" t="s">
        <v>3143</v>
      </c>
      <c r="AN193">
        <v>-13.37</v>
      </c>
      <c r="AO193" t="s">
        <v>3143</v>
      </c>
      <c r="AP193">
        <v>0.13080808378533801</v>
      </c>
      <c r="AQ193">
        <f>(Table2[[#This Row],[Sharpe Ratio]]-AVERAGE(Table2[Sharpe Ratio]))/_xlfn.STDEV.P(Table2[Sharpe Ratio])</f>
        <v>0.87472277937208132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156</v>
      </c>
      <c r="AT193">
        <f>_xlfn.RANK.AVG(Table2[[#This Row],[6M Return vs Nifty Z-Score]],Table2[6M Return vs Nifty Z-Score])</f>
        <v>422</v>
      </c>
      <c r="AU193">
        <f>_xlfn.RANK.AVG(Table2[[#This Row],[Sharpe Ratio Z-Score]],Table2[Sharpe Ratio Z-Score])</f>
        <v>135</v>
      </c>
      <c r="AV193">
        <f>(Table2[[#This Row],[Rank 1Y]]+Table2[[#This Row],[Rank 6M]]+Table2[[#This Row],[Rank Sharpe]])/3</f>
        <v>237.66666666666666</v>
      </c>
    </row>
    <row r="194" spans="1:48" x14ac:dyDescent="0.3">
      <c r="A194" t="s">
        <v>1527</v>
      </c>
      <c r="B194" t="s">
        <v>1528</v>
      </c>
      <c r="C194" t="s">
        <v>3103</v>
      </c>
      <c r="D194" t="s">
        <v>192</v>
      </c>
      <c r="E194">
        <v>6165.1979048000003</v>
      </c>
      <c r="F194">
        <v>429.2</v>
      </c>
      <c r="G194">
        <v>10.1030294671483</v>
      </c>
      <c r="H194">
        <f>(Table2[[#This Row],[1Y Return vs Nifty]]-AVERAGE(Table2[1Y Return vs Nifty]))/_xlfn.STDEV.P(Table2[1Y Return vs Nifty])</f>
        <v>-0.1875458015972222</v>
      </c>
      <c r="I194">
        <v>-8.3496803533838104</v>
      </c>
      <c r="J194">
        <f>(Table2[[#This Row],[1M Return vs Nifty]]-AVERAGE(Table2[1M Return vs Nifty]))/_xlfn.STDEV.P(Table2[1M Return vs Nifty])</f>
        <v>-0.89022300748831662</v>
      </c>
      <c r="K194">
        <v>14.502843820207801</v>
      </c>
      <c r="L194">
        <f>(Table2[[#This Row],[6M Return vs Nifty]]-AVERAGE(Table2[6M Return vs Nifty]))/_xlfn.STDEV.P(Table2[6M Return vs Nifty])</f>
        <v>0.47103147526873784</v>
      </c>
      <c r="M194">
        <v>7.4740476577665298</v>
      </c>
      <c r="N194">
        <f>(Table2[[#This Row],[1W Return vs Nifty]]-AVERAGE(Table2[1W Return vs Nifty]))/_xlfn.STDEV.P(Table2[1W Return vs Nifty])</f>
        <v>2.0234375465608321</v>
      </c>
      <c r="O194">
        <v>459.25</v>
      </c>
      <c r="P194">
        <v>479.826237606549</v>
      </c>
      <c r="Q194">
        <v>431.575964032596</v>
      </c>
      <c r="R194">
        <v>37.535602977467597</v>
      </c>
      <c r="S194" s="1">
        <f>(Table2[[#This Row],[Close Price]]-Table2[[#This Row],[20D EMA]])/Table2[[#This Row],[20D EMA]]</f>
        <v>-6.5432770821992406E-2</v>
      </c>
      <c r="T194" s="1">
        <f>(Table2[[#This Row],[Close Price]]-Table2[[#This Row],[50D EMA]])/Table2[[#This Row],[50D EMA]]</f>
        <v>-0.10550952332052721</v>
      </c>
      <c r="U194" s="1">
        <f>(Table2[[#This Row],[Close Price]]-Table2[[#This Row],[200D EMA]])/Table2[[#This Row],[200D EMA]]</f>
        <v>-5.5053205706714582E-3</v>
      </c>
      <c r="V194">
        <v>0.85199560351685999</v>
      </c>
      <c r="W194">
        <v>424.8</v>
      </c>
      <c r="X194">
        <v>456.7</v>
      </c>
      <c r="Y194">
        <v>413.7</v>
      </c>
      <c r="Z194">
        <v>456.7</v>
      </c>
      <c r="AA194">
        <v>413.7</v>
      </c>
      <c r="AB194">
        <v>528.70000000000005</v>
      </c>
      <c r="AC194" s="1">
        <f>(Table2[[#This Row],[Close Price]]/Table2[[#This Row],[Day Low]])-1</f>
        <v>1.0357815442561202E-2</v>
      </c>
      <c r="AD194" s="1">
        <f>(Table2[[#This Row],[Day High]]/Table2[[#This Row],[Close Price]])-1</f>
        <v>6.4072693383038226E-2</v>
      </c>
      <c r="AE194" s="1">
        <f>(Table2[[#This Row],[Close Price]]/Table2[[#This Row],[Current Week Low]])-1</f>
        <v>3.7466763355088251E-2</v>
      </c>
      <c r="AF194" s="1">
        <f>(Table2[[#This Row],[Current Week High]]/Table2[[#This Row],[Close Price]])-1</f>
        <v>6.4072693383038226E-2</v>
      </c>
      <c r="AG194" s="1">
        <f>(Table2[[#This Row],[Close Price]]/Table2[[#This Row],[Current Month Low]])-1</f>
        <v>3.7466763355088251E-2</v>
      </c>
      <c r="AH194" s="1">
        <f>(Table2[[#This Row],[Current Month High]]/Table2[[#This Row],[Close Price]])-1</f>
        <v>0.23182665424044746</v>
      </c>
      <c r="AI194">
        <v>30.370456663560098</v>
      </c>
      <c r="AJ194">
        <v>58.055606702264697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-0.08</v>
      </c>
      <c r="AM194" t="s">
        <v>3143</v>
      </c>
      <c r="AN194">
        <v>-9.65</v>
      </c>
      <c r="AO194" t="s">
        <v>3143</v>
      </c>
      <c r="AP194">
        <v>0.12015611170142</v>
      </c>
      <c r="AQ194">
        <f>(Table2[[#This Row],[Sharpe Ratio]]-AVERAGE(Table2[Sharpe Ratio]))/_xlfn.STDEV.P(Table2[Sharpe Ratio])</f>
        <v>0.74895904767984833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368</v>
      </c>
      <c r="AT194">
        <f>_xlfn.RANK.AVG(Table2[[#This Row],[6M Return vs Nifty Z-Score]],Table2[6M Return vs Nifty Z-Score])</f>
        <v>186</v>
      </c>
      <c r="AU194">
        <f>_xlfn.RANK.AVG(Table2[[#This Row],[Sharpe Ratio Z-Score]],Table2[Sharpe Ratio Z-Score])</f>
        <v>160</v>
      </c>
      <c r="AV194">
        <f>(Table2[[#This Row],[Rank 1Y]]+Table2[[#This Row],[Rank 6M]]+Table2[[#This Row],[Rank Sharpe]])/3</f>
        <v>238</v>
      </c>
    </row>
    <row r="195" spans="1:48" x14ac:dyDescent="0.3">
      <c r="A195" t="s">
        <v>1653</v>
      </c>
      <c r="B195" t="s">
        <v>1654</v>
      </c>
      <c r="C195" t="s">
        <v>3099</v>
      </c>
      <c r="D195" t="s">
        <v>233</v>
      </c>
      <c r="E195">
        <v>5166.4069138499999</v>
      </c>
      <c r="F195">
        <v>267.75</v>
      </c>
      <c r="G195">
        <v>13.1077581952724</v>
      </c>
      <c r="H195">
        <f>(Table2[[#This Row],[1Y Return vs Nifty]]-AVERAGE(Table2[1Y Return vs Nifty]))/_xlfn.STDEV.P(Table2[1Y Return vs Nifty])</f>
        <v>-0.13455483338546773</v>
      </c>
      <c r="I195">
        <v>-3.02878607065679</v>
      </c>
      <c r="J195">
        <f>(Table2[[#This Row],[1M Return vs Nifty]]-AVERAGE(Table2[1M Return vs Nifty]))/_xlfn.STDEV.P(Table2[1M Return vs Nifty])</f>
        <v>-0.26928806775446423</v>
      </c>
      <c r="K195">
        <v>6.8736958581269398</v>
      </c>
      <c r="L195">
        <f>(Table2[[#This Row],[6M Return vs Nifty]]-AVERAGE(Table2[6M Return vs Nifty]))/_xlfn.STDEV.P(Table2[6M Return vs Nifty])</f>
        <v>0.19218966792530318</v>
      </c>
      <c r="M195">
        <v>-5.0730283113468104</v>
      </c>
      <c r="N195">
        <f>(Table2[[#This Row],[1W Return vs Nifty]]-AVERAGE(Table2[1W Return vs Nifty]))/_xlfn.STDEV.P(Table2[1W Return vs Nifty])</f>
        <v>-0.71369411043053121</v>
      </c>
      <c r="O195">
        <v>291.94</v>
      </c>
      <c r="P195">
        <v>286.54033156356002</v>
      </c>
      <c r="Q195">
        <v>252.62831169102199</v>
      </c>
      <c r="R195">
        <v>26.0177830649179</v>
      </c>
      <c r="S195" s="1">
        <f>(Table2[[#This Row],[Close Price]]-Table2[[#This Row],[20D EMA]])/Table2[[#This Row],[20D EMA]]</f>
        <v>-8.2859491676371855E-2</v>
      </c>
      <c r="T195" s="1">
        <f>(Table2[[#This Row],[Close Price]]-Table2[[#This Row],[50D EMA]])/Table2[[#This Row],[50D EMA]]</f>
        <v>-6.5576568090876128E-2</v>
      </c>
      <c r="U195" s="1">
        <f>(Table2[[#This Row],[Close Price]]-Table2[[#This Row],[200D EMA]])/Table2[[#This Row],[200D EMA]]</f>
        <v>5.9857457019594253E-2</v>
      </c>
      <c r="V195">
        <v>0.42521760404335601</v>
      </c>
      <c r="W195">
        <v>265.3</v>
      </c>
      <c r="X195">
        <v>280.45</v>
      </c>
      <c r="Y195">
        <v>265.3</v>
      </c>
      <c r="Z195">
        <v>302.60000000000002</v>
      </c>
      <c r="AA195">
        <v>265.3</v>
      </c>
      <c r="AB195">
        <v>318</v>
      </c>
      <c r="AC195" s="1">
        <f>(Table2[[#This Row],[Close Price]]/Table2[[#This Row],[Day Low]])-1</f>
        <v>9.23482849604218E-3</v>
      </c>
      <c r="AD195" s="1">
        <f>(Table2[[#This Row],[Day High]]/Table2[[#This Row],[Close Price]])-1</f>
        <v>4.7432306255835721E-2</v>
      </c>
      <c r="AE195" s="1">
        <f>(Table2[[#This Row],[Close Price]]/Table2[[#This Row],[Current Week Low]])-1</f>
        <v>9.23482849604218E-3</v>
      </c>
      <c r="AF195" s="1">
        <f>(Table2[[#This Row],[Current Week High]]/Table2[[#This Row],[Close Price]])-1</f>
        <v>0.13015873015873014</v>
      </c>
      <c r="AG195" s="1">
        <f>(Table2[[#This Row],[Close Price]]/Table2[[#This Row],[Current Month Low]])-1</f>
        <v>9.23482849604218E-3</v>
      </c>
      <c r="AH195" s="1">
        <f>(Table2[[#This Row],[Current Month High]]/Table2[[#This Row],[Close Price]])-1</f>
        <v>0.1876750700280112</v>
      </c>
      <c r="AI195">
        <v>23.2119514472455</v>
      </c>
      <c r="AJ195">
        <v>51.271186440677901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0.11</v>
      </c>
      <c r="AM195" t="s">
        <v>3142</v>
      </c>
      <c r="AN195">
        <v>-10.119999999999999</v>
      </c>
      <c r="AO195" t="s">
        <v>3143</v>
      </c>
      <c r="AP195">
        <v>0.14209548861410201</v>
      </c>
      <c r="AQ195">
        <f>(Table2[[#This Row],[Sharpe Ratio]]-AVERAGE(Table2[Sharpe Ratio]))/_xlfn.STDEV.P(Table2[Sharpe Ratio])</f>
        <v>1.00798882074009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8.2641477094929972E-2</v>
      </c>
      <c r="AS195">
        <f>_xlfn.RANK.AVG(Table2[[#This Row],[1Y Return vs Nifty Z-Score]],Table2[1Y Return vs Nifty Z-Score])</f>
        <v>345</v>
      </c>
      <c r="AT195">
        <f>_xlfn.RANK.AVG(Table2[[#This Row],[6M Return vs Nifty Z-Score]],Table2[6M Return vs Nifty Z-Score])</f>
        <v>262</v>
      </c>
      <c r="AU195">
        <f>_xlfn.RANK.AVG(Table2[[#This Row],[Sharpe Ratio Z-Score]],Table2[Sharpe Ratio Z-Score])</f>
        <v>109</v>
      </c>
      <c r="AV195">
        <f>(Table2[[#This Row],[Rank 1Y]]+Table2[[#This Row],[Rank 6M]]+Table2[[#This Row],[Rank Sharpe]])/3</f>
        <v>238.66666666666666</v>
      </c>
    </row>
    <row r="196" spans="1:48" x14ac:dyDescent="0.3">
      <c r="A196" t="s">
        <v>1211</v>
      </c>
      <c r="B196" t="s">
        <v>1212</v>
      </c>
      <c r="C196" t="s">
        <v>3101</v>
      </c>
      <c r="D196" t="s">
        <v>243</v>
      </c>
      <c r="E196">
        <v>9290.3941030999995</v>
      </c>
      <c r="F196">
        <v>905.3</v>
      </c>
      <c r="G196">
        <v>37.9513026111511</v>
      </c>
      <c r="H196">
        <f>(Table2[[#This Row],[1Y Return vs Nifty]]-AVERAGE(Table2[1Y Return vs Nifty]))/_xlfn.STDEV.P(Table2[1Y Return vs Nifty])</f>
        <v>0.30358238016293809</v>
      </c>
      <c r="I196">
        <v>7.3608524329710603</v>
      </c>
      <c r="J196">
        <f>(Table2[[#This Row],[1M Return vs Nifty]]-AVERAGE(Table2[1M Return vs Nifty]))/_xlfn.STDEV.P(Table2[1M Return vs Nifty])</f>
        <v>0.9431565355989987</v>
      </c>
      <c r="K196">
        <v>23.801982791440398</v>
      </c>
      <c r="L196">
        <f>(Table2[[#This Row],[6M Return vs Nifty]]-AVERAGE(Table2[6M Return vs Nifty]))/_xlfn.STDEV.P(Table2[6M Return vs Nifty])</f>
        <v>0.81091067676858963</v>
      </c>
      <c r="M196">
        <v>-3.6367325326817701</v>
      </c>
      <c r="N196">
        <f>(Table2[[#This Row],[1W Return vs Nifty]]-AVERAGE(Table2[1W Return vs Nifty]))/_xlfn.STDEV.P(Table2[1W Return vs Nifty])</f>
        <v>-0.40036767052813882</v>
      </c>
      <c r="O196">
        <v>960.06</v>
      </c>
      <c r="P196">
        <v>926.87253711100004</v>
      </c>
      <c r="Q196">
        <v>787.29482371692905</v>
      </c>
      <c r="R196">
        <v>30.072487792319102</v>
      </c>
      <c r="S196" s="1">
        <f>(Table2[[#This Row],[Close Price]]-Table2[[#This Row],[20D EMA]])/Table2[[#This Row],[20D EMA]]</f>
        <v>-5.7038101785305079E-2</v>
      </c>
      <c r="T196" s="1">
        <f>(Table2[[#This Row],[Close Price]]-Table2[[#This Row],[50D EMA]])/Table2[[#This Row],[50D EMA]]</f>
        <v>-2.3274545579093593E-2</v>
      </c>
      <c r="U196" s="1">
        <f>(Table2[[#This Row],[Close Price]]-Table2[[#This Row],[200D EMA]])/Table2[[#This Row],[200D EMA]]</f>
        <v>0.14988689462729091</v>
      </c>
      <c r="V196">
        <v>0.78155040725890601</v>
      </c>
      <c r="W196">
        <v>897.6</v>
      </c>
      <c r="X196">
        <v>936.2</v>
      </c>
      <c r="Y196">
        <v>897.6</v>
      </c>
      <c r="Z196">
        <v>1000.8</v>
      </c>
      <c r="AA196">
        <v>897.6</v>
      </c>
      <c r="AB196">
        <v>1107.6500000000001</v>
      </c>
      <c r="AC196" s="1">
        <f>(Table2[[#This Row],[Close Price]]/Table2[[#This Row],[Day Low]])-1</f>
        <v>8.5784313725489891E-3</v>
      </c>
      <c r="AD196" s="1">
        <f>(Table2[[#This Row],[Day High]]/Table2[[#This Row],[Close Price]])-1</f>
        <v>3.4132331823705009E-2</v>
      </c>
      <c r="AE196" s="1">
        <f>(Table2[[#This Row],[Close Price]]/Table2[[#This Row],[Current Week Low]])-1</f>
        <v>8.5784313725489891E-3</v>
      </c>
      <c r="AF196" s="1">
        <f>(Table2[[#This Row],[Current Week High]]/Table2[[#This Row],[Close Price]])-1</f>
        <v>0.10548989285319776</v>
      </c>
      <c r="AG196" s="1">
        <f>(Table2[[#This Row],[Close Price]]/Table2[[#This Row],[Current Month Low]])-1</f>
        <v>8.5784313725489891E-3</v>
      </c>
      <c r="AH196" s="1">
        <f>(Table2[[#This Row],[Current Month High]]/Table2[[#This Row],[Close Price]])-1</f>
        <v>0.22351706616591205</v>
      </c>
      <c r="AI196">
        <v>22.351706616591201</v>
      </c>
      <c r="AJ196">
        <v>68.678964039500599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0.09</v>
      </c>
      <c r="AM196" t="s">
        <v>3142</v>
      </c>
      <c r="AN196">
        <v>-8.1199999999999992</v>
      </c>
      <c r="AO196" t="s">
        <v>3143</v>
      </c>
      <c r="AP196">
        <v>4.1970251925131999E-2</v>
      </c>
      <c r="AQ196">
        <f>(Table2[[#This Row],[Sharpe Ratio]]-AVERAGE(Table2[Sharpe Ratio]))/_xlfn.STDEV.P(Table2[Sharpe Ratio])</f>
        <v>-0.17415128471363317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1.4831306372887543</v>
      </c>
      <c r="AS196">
        <f>_xlfn.RANK.AVG(Table2[[#This Row],[1Y Return vs Nifty Z-Score]],Table2[1Y Return vs Nifty Z-Score])</f>
        <v>218</v>
      </c>
      <c r="AT196">
        <f>_xlfn.RANK.AVG(Table2[[#This Row],[6M Return vs Nifty Z-Score]],Table2[6M Return vs Nifty Z-Score])</f>
        <v>115</v>
      </c>
      <c r="AU196">
        <f>_xlfn.RANK.AVG(Table2[[#This Row],[Sharpe Ratio Z-Score]],Table2[Sharpe Ratio Z-Score])</f>
        <v>384</v>
      </c>
      <c r="AV196">
        <f>(Table2[[#This Row],[Rank 1Y]]+Table2[[#This Row],[Rank 6M]]+Table2[[#This Row],[Rank Sharpe]])/3</f>
        <v>239</v>
      </c>
    </row>
    <row r="197" spans="1:48" x14ac:dyDescent="0.3">
      <c r="A197" t="s">
        <v>826</v>
      </c>
      <c r="B197" t="s">
        <v>827</v>
      </c>
      <c r="C197" t="s">
        <v>3105</v>
      </c>
      <c r="D197" t="s">
        <v>117</v>
      </c>
      <c r="E197">
        <v>18151.066702709999</v>
      </c>
      <c r="F197">
        <v>994.85</v>
      </c>
      <c r="G197">
        <v>45.963277902366002</v>
      </c>
      <c r="H197">
        <f>(Table2[[#This Row],[1Y Return vs Nifty]]-AVERAGE(Table2[1Y Return vs Nifty]))/_xlfn.STDEV.P(Table2[1Y Return vs Nifty])</f>
        <v>0.44488043612261613</v>
      </c>
      <c r="I197">
        <v>-5.3598099127170302</v>
      </c>
      <c r="J197">
        <f>(Table2[[#This Row],[1M Return vs Nifty]]-AVERAGE(Table2[1M Return vs Nifty]))/_xlfn.STDEV.P(Table2[1M Return vs Nifty])</f>
        <v>-0.54131266963135616</v>
      </c>
      <c r="K197">
        <v>-15.810143894546901</v>
      </c>
      <c r="L197">
        <f>(Table2[[#This Row],[6M Return vs Nifty]]-AVERAGE(Table2[6M Return vs Nifty]))/_xlfn.STDEV.P(Table2[6M Return vs Nifty])</f>
        <v>-0.63689411778216598</v>
      </c>
      <c r="M197">
        <v>-2.0331469468423902</v>
      </c>
      <c r="N197">
        <f>(Table2[[#This Row],[1W Return vs Nifty]]-AVERAGE(Table2[1W Return vs Nifty]))/_xlfn.STDEV.P(Table2[1W Return vs Nifty])</f>
        <v>-5.0547132061583247E-2</v>
      </c>
      <c r="O197">
        <v>1070.6199999999999</v>
      </c>
      <c r="P197">
        <v>1046.6841523088001</v>
      </c>
      <c r="Q197">
        <v>914.56533355057798</v>
      </c>
      <c r="R197">
        <v>28.3826046829723</v>
      </c>
      <c r="S197" s="1">
        <f>(Table2[[#This Row],[Close Price]]-Table2[[#This Row],[20D EMA]])/Table2[[#This Row],[20D EMA]]</f>
        <v>-7.0772075993349531E-2</v>
      </c>
      <c r="T197" s="1">
        <f>(Table2[[#This Row],[Close Price]]-Table2[[#This Row],[50D EMA]])/Table2[[#This Row],[50D EMA]]</f>
        <v>-4.9522248134227599E-2</v>
      </c>
      <c r="U197" s="1">
        <f>(Table2[[#This Row],[Close Price]]-Table2[[#This Row],[200D EMA]])/Table2[[#This Row],[200D EMA]]</f>
        <v>8.7784506479964983E-2</v>
      </c>
      <c r="V197">
        <v>0.82416276115567</v>
      </c>
      <c r="W197">
        <v>985.1</v>
      </c>
      <c r="X197">
        <v>1051.95</v>
      </c>
      <c r="Y197">
        <v>985.1</v>
      </c>
      <c r="Z197">
        <v>1124</v>
      </c>
      <c r="AA197">
        <v>972.25</v>
      </c>
      <c r="AB197">
        <v>1177</v>
      </c>
      <c r="AC197" s="1">
        <f>(Table2[[#This Row],[Close Price]]/Table2[[#This Row],[Day Low]])-1</f>
        <v>9.8974723378337792E-3</v>
      </c>
      <c r="AD197" s="1">
        <f>(Table2[[#This Row],[Day High]]/Table2[[#This Row],[Close Price]])-1</f>
        <v>5.7395587274463589E-2</v>
      </c>
      <c r="AE197" s="1">
        <f>(Table2[[#This Row],[Close Price]]/Table2[[#This Row],[Current Week Low]])-1</f>
        <v>9.8974723378337792E-3</v>
      </c>
      <c r="AF197" s="1">
        <f>(Table2[[#This Row],[Current Week High]]/Table2[[#This Row],[Close Price]])-1</f>
        <v>0.1298185656129065</v>
      </c>
      <c r="AG197" s="1">
        <f>(Table2[[#This Row],[Close Price]]/Table2[[#This Row],[Current Month Low]])-1</f>
        <v>2.3245050141424528E-2</v>
      </c>
      <c r="AH197" s="1">
        <f>(Table2[[#This Row],[Current Month High]]/Table2[[#This Row],[Close Price]])-1</f>
        <v>0.18309292858219828</v>
      </c>
      <c r="AI197">
        <v>32.080213097451797</v>
      </c>
      <c r="AJ197">
        <v>87.867056935133604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0.12</v>
      </c>
      <c r="AM197" t="s">
        <v>3142</v>
      </c>
      <c r="AN197">
        <v>-11.27</v>
      </c>
      <c r="AO197" t="s">
        <v>3143</v>
      </c>
      <c r="AP197">
        <v>0.23818314444678099</v>
      </c>
      <c r="AQ197">
        <f>(Table2[[#This Row],[Sharpe Ratio]]-AVERAGE(Table2[Sharpe Ratio]))/_xlfn.STDEV.P(Table2[Sharpe Ratio])</f>
        <v>2.1424587641340653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1.3585852807815759</v>
      </c>
      <c r="AS197">
        <f>_xlfn.RANK.AVG(Table2[[#This Row],[1Y Return vs Nifty Z-Score]],Table2[1Y Return vs Nifty Z-Score])</f>
        <v>182</v>
      </c>
      <c r="AT197">
        <f>_xlfn.RANK.AVG(Table2[[#This Row],[6M Return vs Nifty Z-Score]],Table2[6M Return vs Nifty Z-Score])</f>
        <v>529</v>
      </c>
      <c r="AU197">
        <f>_xlfn.RANK.AVG(Table2[[#This Row],[Sharpe Ratio Z-Score]],Table2[Sharpe Ratio Z-Score])</f>
        <v>10</v>
      </c>
      <c r="AV197">
        <f>(Table2[[#This Row],[Rank 1Y]]+Table2[[#This Row],[Rank 6M]]+Table2[[#This Row],[Rank Sharpe]])/3</f>
        <v>240.33333333333334</v>
      </c>
    </row>
    <row r="198" spans="1:48" x14ac:dyDescent="0.3">
      <c r="A198" t="s">
        <v>705</v>
      </c>
      <c r="B198" t="s">
        <v>706</v>
      </c>
      <c r="C198" t="s">
        <v>3097</v>
      </c>
      <c r="D198" t="s">
        <v>419</v>
      </c>
      <c r="E198">
        <v>23895.091147800002</v>
      </c>
      <c r="F198">
        <v>6679.45</v>
      </c>
      <c r="G198">
        <v>147.34801027936899</v>
      </c>
      <c r="H198">
        <f>(Table2[[#This Row],[1Y Return vs Nifty]]-AVERAGE(Table2[1Y Return vs Nifty]))/_xlfn.STDEV.P(Table2[1Y Return vs Nifty])</f>
        <v>2.232887147098193</v>
      </c>
      <c r="I198">
        <v>8.7610558604903606</v>
      </c>
      <c r="J198">
        <f>(Table2[[#This Row],[1M Return vs Nifty]]-AVERAGE(Table2[1M Return vs Nifty]))/_xlfn.STDEV.P(Table2[1M Return vs Nifty])</f>
        <v>1.1065567432866874</v>
      </c>
      <c r="K198">
        <v>15.347058597635501</v>
      </c>
      <c r="L198">
        <f>(Table2[[#This Row],[6M Return vs Nifty]]-AVERAGE(Table2[6M Return vs Nifty]))/_xlfn.STDEV.P(Table2[6M Return vs Nifty])</f>
        <v>0.50188713247895256</v>
      </c>
      <c r="M198">
        <v>0.66859007073328702</v>
      </c>
      <c r="N198">
        <f>(Table2[[#This Row],[1W Return vs Nifty]]-AVERAGE(Table2[1W Return vs Nifty]))/_xlfn.STDEV.P(Table2[1W Return vs Nifty])</f>
        <v>0.53883400645035628</v>
      </c>
      <c r="O198">
        <v>6760.42</v>
      </c>
      <c r="P198">
        <v>6528.5566636542699</v>
      </c>
      <c r="Q198">
        <v>5232.5638864245202</v>
      </c>
      <c r="R198">
        <v>45.055569631509996</v>
      </c>
      <c r="S198" s="1">
        <f>(Table2[[#This Row],[Close Price]]-Table2[[#This Row],[20D EMA]])/Table2[[#This Row],[20D EMA]]</f>
        <v>-1.1977066513619013E-2</v>
      </c>
      <c r="T198" s="1">
        <f>(Table2[[#This Row],[Close Price]]-Table2[[#This Row],[50D EMA]])/Table2[[#This Row],[50D EMA]]</f>
        <v>2.3112817138554096E-2</v>
      </c>
      <c r="U198" s="1">
        <f>(Table2[[#This Row],[Close Price]]-Table2[[#This Row],[200D EMA]])/Table2[[#This Row],[200D EMA]]</f>
        <v>0.27651570912097473</v>
      </c>
      <c r="V198">
        <v>1.12793284366368</v>
      </c>
      <c r="W198">
        <v>6481.95</v>
      </c>
      <c r="X198">
        <v>6963</v>
      </c>
      <c r="Y198">
        <v>6481.95</v>
      </c>
      <c r="Z198">
        <v>7233.5</v>
      </c>
      <c r="AA198">
        <v>5849.95</v>
      </c>
      <c r="AB198">
        <v>7395.5</v>
      </c>
      <c r="AC198" s="1">
        <f>(Table2[[#This Row],[Close Price]]/Table2[[#This Row],[Day Low]])-1</f>
        <v>3.0469226081657474E-2</v>
      </c>
      <c r="AD198" s="1">
        <f>(Table2[[#This Row],[Day High]]/Table2[[#This Row],[Close Price]])-1</f>
        <v>4.2451100015719945E-2</v>
      </c>
      <c r="AE198" s="1">
        <f>(Table2[[#This Row],[Close Price]]/Table2[[#This Row],[Current Week Low]])-1</f>
        <v>3.0469226081657474E-2</v>
      </c>
      <c r="AF198" s="1">
        <f>(Table2[[#This Row],[Current Week High]]/Table2[[#This Row],[Close Price]])-1</f>
        <v>8.2948446354115912E-2</v>
      </c>
      <c r="AG198" s="1">
        <f>(Table2[[#This Row],[Close Price]]/Table2[[#This Row],[Current Month Low]])-1</f>
        <v>0.14179608372721142</v>
      </c>
      <c r="AH198" s="1">
        <f>(Table2[[#This Row],[Current Month High]]/Table2[[#This Row],[Close Price]])-1</f>
        <v>0.10720194027951413</v>
      </c>
      <c r="AI198">
        <v>10.720194027951401</v>
      </c>
      <c r="AJ198">
        <v>171.34587260318401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0.05</v>
      </c>
      <c r="AM198" t="s">
        <v>3142</v>
      </c>
      <c r="AN198">
        <v>4.95</v>
      </c>
      <c r="AO198" t="s">
        <v>3142</v>
      </c>
      <c r="AQ198">
        <f>(Table2[[#This Row],[Sharpe Ratio]]-AVERAGE(Table2[Sharpe Ratio]))/_xlfn.STDEV.P(Table2[Sharpe Ratio])</f>
        <v>-0.66967788397470163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3.7104871453394881</v>
      </c>
      <c r="AS198">
        <f>_xlfn.RANK.AVG(Table2[[#This Row],[1Y Return vs Nifty Z-Score]],Table2[1Y Return vs Nifty Z-Score])</f>
        <v>28</v>
      </c>
      <c r="AT198">
        <f>_xlfn.RANK.AVG(Table2[[#This Row],[6M Return vs Nifty Z-Score]],Table2[6M Return vs Nifty Z-Score])</f>
        <v>174</v>
      </c>
      <c r="AU198">
        <f>_xlfn.RANK.AVG(Table2[[#This Row],[Sharpe Ratio Z-Score]],Table2[Sharpe Ratio Z-Score])</f>
        <v>520.5</v>
      </c>
      <c r="AV198">
        <f>(Table2[[#This Row],[Rank 1Y]]+Table2[[#This Row],[Rank 6M]]+Table2[[#This Row],[Rank Sharpe]])/3</f>
        <v>240.83333333333334</v>
      </c>
    </row>
    <row r="199" spans="1:48" x14ac:dyDescent="0.3">
      <c r="A199" t="s">
        <v>924</v>
      </c>
      <c r="B199" t="s">
        <v>925</v>
      </c>
      <c r="C199" t="s">
        <v>3099</v>
      </c>
      <c r="D199" t="s">
        <v>926</v>
      </c>
      <c r="E199">
        <v>15386.0349430799</v>
      </c>
      <c r="F199">
        <v>2535.3000000000002</v>
      </c>
      <c r="G199">
        <v>64.737485934887502</v>
      </c>
      <c r="H199">
        <f>(Table2[[#This Row],[1Y Return vs Nifty]]-AVERAGE(Table2[1Y Return vs Nifty]))/_xlfn.STDEV.P(Table2[1Y Return vs Nifty])</f>
        <v>0.77597969701107627</v>
      </c>
      <c r="I199">
        <v>5.6887874920714498</v>
      </c>
      <c r="J199">
        <f>(Table2[[#This Row],[1M Return vs Nifty]]-AVERAGE(Table2[1M Return vs Nifty]))/_xlfn.STDEV.P(Table2[1M Return vs Nifty])</f>
        <v>0.74803077512693106</v>
      </c>
      <c r="K199">
        <v>31.903389533816298</v>
      </c>
      <c r="L199">
        <f>(Table2[[#This Row],[6M Return vs Nifty]]-AVERAGE(Table2[6M Return vs Nifty]))/_xlfn.STDEV.P(Table2[6M Return vs Nifty])</f>
        <v>1.1070133227385381</v>
      </c>
      <c r="M199">
        <v>-5.0182725773339101</v>
      </c>
      <c r="N199">
        <f>(Table2[[#This Row],[1W Return vs Nifty]]-AVERAGE(Table2[1W Return vs Nifty]))/_xlfn.STDEV.P(Table2[1W Return vs Nifty])</f>
        <v>-0.70174920363810822</v>
      </c>
      <c r="O199">
        <v>2701.96</v>
      </c>
      <c r="P199">
        <v>2620.6774755740198</v>
      </c>
      <c r="Q199">
        <v>2017.39463283892</v>
      </c>
      <c r="R199">
        <v>31.439888254997399</v>
      </c>
      <c r="S199" s="1">
        <f>(Table2[[#This Row],[Close Price]]-Table2[[#This Row],[20D EMA]])/Table2[[#This Row],[20D EMA]]</f>
        <v>-6.1681149980014456E-2</v>
      </c>
      <c r="T199" s="1">
        <f>(Table2[[#This Row],[Close Price]]-Table2[[#This Row],[50D EMA]])/Table2[[#This Row],[50D EMA]]</f>
        <v>-3.2578398665909461E-2</v>
      </c>
      <c r="U199" s="1">
        <f>(Table2[[#This Row],[Close Price]]-Table2[[#This Row],[200D EMA]])/Table2[[#This Row],[200D EMA]]</f>
        <v>0.2567199092981986</v>
      </c>
      <c r="V199">
        <v>1.1122748317961899</v>
      </c>
      <c r="W199">
        <v>2492.0500000000002</v>
      </c>
      <c r="X199">
        <v>2633.8</v>
      </c>
      <c r="Y199">
        <v>2492.0500000000002</v>
      </c>
      <c r="Z199">
        <v>2967.4</v>
      </c>
      <c r="AA199">
        <v>2431.3000000000002</v>
      </c>
      <c r="AB199">
        <v>3038.6</v>
      </c>
      <c r="AC199" s="1">
        <f>(Table2[[#This Row],[Close Price]]/Table2[[#This Row],[Day Low]])-1</f>
        <v>1.7355189502618273E-2</v>
      </c>
      <c r="AD199" s="1">
        <f>(Table2[[#This Row],[Day High]]/Table2[[#This Row],[Close Price]])-1</f>
        <v>3.8851417978148506E-2</v>
      </c>
      <c r="AE199" s="1">
        <f>(Table2[[#This Row],[Close Price]]/Table2[[#This Row],[Current Week Low]])-1</f>
        <v>1.7355189502618273E-2</v>
      </c>
      <c r="AF199" s="1">
        <f>(Table2[[#This Row],[Current Week High]]/Table2[[#This Row],[Close Price]])-1</f>
        <v>0.17043347927266983</v>
      </c>
      <c r="AG199" s="1">
        <f>(Table2[[#This Row],[Close Price]]/Table2[[#This Row],[Current Month Low]])-1</f>
        <v>4.2775469913215236E-2</v>
      </c>
      <c r="AH199" s="1">
        <f>(Table2[[#This Row],[Current Month High]]/Table2[[#This Row],[Close Price]])-1</f>
        <v>0.19851694079596083</v>
      </c>
      <c r="AI199">
        <v>19.851694079596001</v>
      </c>
      <c r="AJ199">
        <v>106.861945169712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0.12</v>
      </c>
      <c r="AM199" t="s">
        <v>3142</v>
      </c>
      <c r="AN199">
        <v>-5.52</v>
      </c>
      <c r="AO199" t="s">
        <v>3143</v>
      </c>
      <c r="AQ199">
        <f>(Table2[[#This Row],[Sharpe Ratio]]-AVERAGE(Table2[Sharpe Ratio]))/_xlfn.STDEV.P(Table2[Sharpe Ratio])</f>
        <v>-0.66967788397470163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1.2595967072637357</v>
      </c>
      <c r="AS199">
        <f>_xlfn.RANK.AVG(Table2[[#This Row],[1Y Return vs Nifty Z-Score]],Table2[1Y Return vs Nifty Z-Score])</f>
        <v>123</v>
      </c>
      <c r="AT199">
        <f>_xlfn.RANK.AVG(Table2[[#This Row],[6M Return vs Nifty Z-Score]],Table2[6M Return vs Nifty Z-Score])</f>
        <v>81</v>
      </c>
      <c r="AU199">
        <f>_xlfn.RANK.AVG(Table2[[#This Row],[Sharpe Ratio Z-Score]],Table2[Sharpe Ratio Z-Score])</f>
        <v>520.5</v>
      </c>
      <c r="AV199">
        <f>(Table2[[#This Row],[Rank 1Y]]+Table2[[#This Row],[Rank 6M]]+Table2[[#This Row],[Rank Sharpe]])/3</f>
        <v>241.5</v>
      </c>
    </row>
    <row r="200" spans="1:48" x14ac:dyDescent="0.3">
      <c r="A200" t="s">
        <v>1270</v>
      </c>
      <c r="B200" t="s">
        <v>1271</v>
      </c>
      <c r="C200" t="s">
        <v>3103</v>
      </c>
      <c r="D200" t="s">
        <v>192</v>
      </c>
      <c r="E200">
        <v>8520.1169580799997</v>
      </c>
      <c r="F200">
        <v>1934.2</v>
      </c>
      <c r="G200">
        <v>67.197983118816396</v>
      </c>
      <c r="H200">
        <f>(Table2[[#This Row],[1Y Return vs Nifty]]-AVERAGE(Table2[1Y Return vs Nifty]))/_xlfn.STDEV.P(Table2[1Y Return vs Nifty])</f>
        <v>0.81937267516524337</v>
      </c>
      <c r="I200">
        <v>-5.5243306795866598</v>
      </c>
      <c r="J200">
        <f>(Table2[[#This Row],[1M Return vs Nifty]]-AVERAGE(Table2[1M Return vs Nifty]))/_xlfn.STDEV.P(Table2[1M Return vs Nifty])</f>
        <v>-0.56051182808725475</v>
      </c>
      <c r="K200">
        <v>-13.011301398143701</v>
      </c>
      <c r="L200">
        <f>(Table2[[#This Row],[6M Return vs Nifty]]-AVERAGE(Table2[6M Return vs Nifty]))/_xlfn.STDEV.P(Table2[6M Return vs Nifty])</f>
        <v>-0.53459772714383114</v>
      </c>
      <c r="M200">
        <v>-8.9903068960252899</v>
      </c>
      <c r="N200">
        <f>(Table2[[#This Row],[1W Return vs Nifty]]-AVERAGE(Table2[1W Return vs Nifty]))/_xlfn.STDEV.P(Table2[1W Return vs Nifty])</f>
        <v>-1.5682443857115602</v>
      </c>
      <c r="O200">
        <v>2113.89</v>
      </c>
      <c r="P200">
        <v>2116.9873986831599</v>
      </c>
      <c r="Q200">
        <v>1874.75470098747</v>
      </c>
      <c r="R200">
        <v>25.520321993550901</v>
      </c>
      <c r="S200" s="1">
        <f>(Table2[[#This Row],[Close Price]]-Table2[[#This Row],[20D EMA]])/Table2[[#This Row],[20D EMA]]</f>
        <v>-8.5004423125138881E-2</v>
      </c>
      <c r="T200" s="1">
        <f>(Table2[[#This Row],[Close Price]]-Table2[[#This Row],[50D EMA]])/Table2[[#This Row],[50D EMA]]</f>
        <v>-8.6343168030598563E-2</v>
      </c>
      <c r="U200" s="1">
        <f>(Table2[[#This Row],[Close Price]]-Table2[[#This Row],[200D EMA]])/Table2[[#This Row],[200D EMA]]</f>
        <v>3.1708307748858605E-2</v>
      </c>
      <c r="V200">
        <v>0.43765692096426301</v>
      </c>
      <c r="W200">
        <v>1901</v>
      </c>
      <c r="X200">
        <v>1992.1</v>
      </c>
      <c r="Y200">
        <v>1901</v>
      </c>
      <c r="Z200">
        <v>2230.1</v>
      </c>
      <c r="AA200">
        <v>1901</v>
      </c>
      <c r="AB200">
        <v>2277</v>
      </c>
      <c r="AC200" s="1">
        <f>(Table2[[#This Row],[Close Price]]/Table2[[#This Row],[Day Low]])-1</f>
        <v>1.7464492372435636E-2</v>
      </c>
      <c r="AD200" s="1">
        <f>(Table2[[#This Row],[Day High]]/Table2[[#This Row],[Close Price]])-1</f>
        <v>2.9934856788336184E-2</v>
      </c>
      <c r="AE200" s="1">
        <f>(Table2[[#This Row],[Close Price]]/Table2[[#This Row],[Current Week Low]])-1</f>
        <v>1.7464492372435636E-2</v>
      </c>
      <c r="AF200" s="1">
        <f>(Table2[[#This Row],[Current Week High]]/Table2[[#This Row],[Close Price]])-1</f>
        <v>0.15298314548650604</v>
      </c>
      <c r="AG200" s="1">
        <f>(Table2[[#This Row],[Close Price]]/Table2[[#This Row],[Current Month Low]])-1</f>
        <v>1.7464492372435636E-2</v>
      </c>
      <c r="AH200" s="1">
        <f>(Table2[[#This Row],[Current Month High]]/Table2[[#This Row],[Close Price]])-1</f>
        <v>0.17723089649467472</v>
      </c>
      <c r="AI200">
        <v>24.0306069692896</v>
      </c>
      <c r="AJ200">
        <v>103.83602065549501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0.1</v>
      </c>
      <c r="AM200" t="s">
        <v>3142</v>
      </c>
      <c r="AN200">
        <v>-10.53</v>
      </c>
      <c r="AO200" t="s">
        <v>3143</v>
      </c>
      <c r="AP200">
        <v>0.14607835118771501</v>
      </c>
      <c r="AQ200">
        <f>(Table2[[#This Row],[Sharpe Ratio]]-AVERAGE(Table2[Sharpe Ratio]))/_xlfn.STDEV.P(Table2[Sharpe Ratio])</f>
        <v>1.0550129451114958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115</v>
      </c>
      <c r="AT200">
        <f>_xlfn.RANK.AVG(Table2[[#This Row],[6M Return vs Nifty Z-Score]],Table2[6M Return vs Nifty Z-Score])</f>
        <v>508</v>
      </c>
      <c r="AU200">
        <f>_xlfn.RANK.AVG(Table2[[#This Row],[Sharpe Ratio Z-Score]],Table2[Sharpe Ratio Z-Score])</f>
        <v>102</v>
      </c>
      <c r="AV200">
        <f>(Table2[[#This Row],[Rank 1Y]]+Table2[[#This Row],[Rank 6M]]+Table2[[#This Row],[Rank Sharpe]])/3</f>
        <v>241.66666666666666</v>
      </c>
    </row>
    <row r="201" spans="1:48" x14ac:dyDescent="0.3">
      <c r="A201" t="s">
        <v>552</v>
      </c>
      <c r="B201" t="s">
        <v>553</v>
      </c>
      <c r="C201" t="s">
        <v>3108</v>
      </c>
      <c r="D201" t="s">
        <v>554</v>
      </c>
      <c r="E201">
        <v>34772.71980975</v>
      </c>
      <c r="F201">
        <v>3851.25</v>
      </c>
      <c r="G201">
        <v>30.7330619956407</v>
      </c>
      <c r="H201">
        <f>(Table2[[#This Row],[1Y Return vs Nifty]]-AVERAGE(Table2[1Y Return vs Nifty]))/_xlfn.STDEV.P(Table2[1Y Return vs Nifty])</f>
        <v>0.17628251597849023</v>
      </c>
      <c r="I201">
        <v>-0.67650933956808901</v>
      </c>
      <c r="J201">
        <f>(Table2[[#This Row],[1M Return vs Nifty]]-AVERAGE(Table2[1M Return vs Nifty]))/_xlfn.STDEV.P(Table2[1M Return vs Nifty])</f>
        <v>5.216692657224643E-3</v>
      </c>
      <c r="K201">
        <v>-8.8426844791444505</v>
      </c>
      <c r="L201">
        <f>(Table2[[#This Row],[6M Return vs Nifty]]-AVERAGE(Table2[6M Return vs Nifty]))/_xlfn.STDEV.P(Table2[6M Return vs Nifty])</f>
        <v>-0.38223671886432614</v>
      </c>
      <c r="M201">
        <v>-0.64553989496732</v>
      </c>
      <c r="N201">
        <f>(Table2[[#This Row],[1W Return vs Nifty]]-AVERAGE(Table2[1W Return vs Nifty]))/_xlfn.STDEV.P(Table2[1W Return vs Nifty])</f>
        <v>0.25215791240465413</v>
      </c>
      <c r="O201">
        <v>4200.7</v>
      </c>
      <c r="P201">
        <v>4289.5557556804897</v>
      </c>
      <c r="Q201">
        <v>3934.6935729512702</v>
      </c>
      <c r="R201">
        <v>25.661114151248398</v>
      </c>
      <c r="S201" s="1">
        <f>(Table2[[#This Row],[Close Price]]-Table2[[#This Row],[20D EMA]])/Table2[[#This Row],[20D EMA]]</f>
        <v>-8.318851619968097E-2</v>
      </c>
      <c r="T201" s="1">
        <f>(Table2[[#This Row],[Close Price]]-Table2[[#This Row],[50D EMA]])/Table2[[#This Row],[50D EMA]]</f>
        <v>-0.10217975488488724</v>
      </c>
      <c r="U201" s="1">
        <f>(Table2[[#This Row],[Close Price]]-Table2[[#This Row],[200D EMA]])/Table2[[#This Row],[200D EMA]]</f>
        <v>-2.120713377145713E-2</v>
      </c>
      <c r="V201">
        <v>2.0745711300930898</v>
      </c>
      <c r="W201">
        <v>3803.05</v>
      </c>
      <c r="X201">
        <v>4004.95</v>
      </c>
      <c r="Y201">
        <v>3803.05</v>
      </c>
      <c r="Z201">
        <v>4139.7</v>
      </c>
      <c r="AA201">
        <v>3803.05</v>
      </c>
      <c r="AB201">
        <v>4725</v>
      </c>
      <c r="AC201" s="1">
        <f>(Table2[[#This Row],[Close Price]]/Table2[[#This Row],[Day Low]])-1</f>
        <v>1.2674037943229743E-2</v>
      </c>
      <c r="AD201" s="1">
        <f>(Table2[[#This Row],[Day High]]/Table2[[#This Row],[Close Price]])-1</f>
        <v>3.9909120415449584E-2</v>
      </c>
      <c r="AE201" s="1">
        <f>(Table2[[#This Row],[Close Price]]/Table2[[#This Row],[Current Week Low]])-1</f>
        <v>1.2674037943229743E-2</v>
      </c>
      <c r="AF201" s="1">
        <f>(Table2[[#This Row],[Current Week High]]/Table2[[#This Row],[Close Price]])-1</f>
        <v>7.4897760467380614E-2</v>
      </c>
      <c r="AG201" s="1">
        <f>(Table2[[#This Row],[Close Price]]/Table2[[#This Row],[Current Month Low]])-1</f>
        <v>1.2674037943229743E-2</v>
      </c>
      <c r="AH201" s="1">
        <f>(Table2[[#This Row],[Current Month High]]/Table2[[#This Row],[Close Price]])-1</f>
        <v>0.22687439143135335</v>
      </c>
      <c r="AI201">
        <v>30.8588120740019</v>
      </c>
      <c r="AJ201">
        <v>65.923484554736902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-0.06</v>
      </c>
      <c r="AM201" t="s">
        <v>3143</v>
      </c>
      <c r="AN201">
        <v>-12.37</v>
      </c>
      <c r="AO201" t="s">
        <v>3143</v>
      </c>
      <c r="AP201">
        <v>0.19022342914277601</v>
      </c>
      <c r="AQ201">
        <f>(Table2[[#This Row],[Sharpe Ratio]]-AVERAGE(Table2[Sharpe Ratio]))/_xlfn.STDEV.P(Table2[Sharpe Ratio])</f>
        <v>1.5762168776541843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241</v>
      </c>
      <c r="AT201">
        <f>_xlfn.RANK.AVG(Table2[[#This Row],[6M Return vs Nifty Z-Score]],Table2[6M Return vs Nifty Z-Score])</f>
        <v>449</v>
      </c>
      <c r="AU201">
        <f>_xlfn.RANK.AVG(Table2[[#This Row],[Sharpe Ratio Z-Score]],Table2[Sharpe Ratio Z-Score])</f>
        <v>36</v>
      </c>
      <c r="AV201">
        <f>(Table2[[#This Row],[Rank 1Y]]+Table2[[#This Row],[Rank 6M]]+Table2[[#This Row],[Rank Sharpe]])/3</f>
        <v>242</v>
      </c>
    </row>
    <row r="202" spans="1:48" x14ac:dyDescent="0.3">
      <c r="A202" t="s">
        <v>126</v>
      </c>
      <c r="B202" t="s">
        <v>127</v>
      </c>
      <c r="C202" t="s">
        <v>3105</v>
      </c>
      <c r="D202" t="s">
        <v>128</v>
      </c>
      <c r="E202">
        <v>215512.39559500001</v>
      </c>
      <c r="F202">
        <v>510.05</v>
      </c>
      <c r="G202">
        <v>43.732453779571898</v>
      </c>
      <c r="H202">
        <f>(Table2[[#This Row],[1Y Return vs Nifty]]-AVERAGE(Table2[1Y Return vs Nifty]))/_xlfn.STDEV.P(Table2[1Y Return vs Nifty])</f>
        <v>0.405537939387212</v>
      </c>
      <c r="I202">
        <v>12.075056568989201</v>
      </c>
      <c r="J202">
        <f>(Table2[[#This Row],[1M Return vs Nifty]]-AVERAGE(Table2[1M Return vs Nifty]))/_xlfn.STDEV.P(Table2[1M Return vs Nifty])</f>
        <v>1.4932922657137626</v>
      </c>
      <c r="K202">
        <v>16.813721173528201</v>
      </c>
      <c r="L202">
        <f>(Table2[[#This Row],[6M Return vs Nifty]]-AVERAGE(Table2[6M Return vs Nifty]))/_xlfn.STDEV.P(Table2[6M Return vs Nifty])</f>
        <v>0.55549296703054141</v>
      </c>
      <c r="M202">
        <v>9.5404972247784503</v>
      </c>
      <c r="N202">
        <f>(Table2[[#This Row],[1W Return vs Nifty]]-AVERAGE(Table2[1W Return vs Nifty]))/_xlfn.STDEV.P(Table2[1W Return vs Nifty])</f>
        <v>2.4742313842141579</v>
      </c>
      <c r="O202">
        <v>513.30999999999995</v>
      </c>
      <c r="P202">
        <v>523.73804880699697</v>
      </c>
      <c r="Q202">
        <v>494.461454324746</v>
      </c>
      <c r="R202">
        <v>47.007382047015298</v>
      </c>
      <c r="S202" s="1">
        <f>(Table2[[#This Row],[Close Price]]-Table2[[#This Row],[20D EMA]])/Table2[[#This Row],[20D EMA]]</f>
        <v>-6.3509380296505706E-3</v>
      </c>
      <c r="T202" s="1">
        <f>(Table2[[#This Row],[Close Price]]-Table2[[#This Row],[50D EMA]])/Table2[[#This Row],[50D EMA]]</f>
        <v>-2.6135295761261661E-2</v>
      </c>
      <c r="U202" s="1">
        <f>(Table2[[#This Row],[Close Price]]-Table2[[#This Row],[200D EMA]])/Table2[[#This Row],[200D EMA]]</f>
        <v>3.1526311179386632E-2</v>
      </c>
      <c r="V202">
        <v>0.82300428524858804</v>
      </c>
      <c r="W202">
        <v>503.15</v>
      </c>
      <c r="X202">
        <v>539.5</v>
      </c>
      <c r="Y202">
        <v>500</v>
      </c>
      <c r="Z202">
        <v>549</v>
      </c>
      <c r="AA202">
        <v>490.5</v>
      </c>
      <c r="AB202">
        <v>549</v>
      </c>
      <c r="AC202" s="1">
        <f>(Table2[[#This Row],[Close Price]]/Table2[[#This Row],[Day Low]])-1</f>
        <v>1.3713604292954429E-2</v>
      </c>
      <c r="AD202" s="1">
        <f>(Table2[[#This Row],[Day High]]/Table2[[#This Row],[Close Price]])-1</f>
        <v>5.7739437310067698E-2</v>
      </c>
      <c r="AE202" s="1">
        <f>(Table2[[#This Row],[Close Price]]/Table2[[#This Row],[Current Week Low]])-1</f>
        <v>2.0100000000000007E-2</v>
      </c>
      <c r="AF202" s="1">
        <f>(Table2[[#This Row],[Current Week High]]/Table2[[#This Row],[Close Price]])-1</f>
        <v>7.636506224879902E-2</v>
      </c>
      <c r="AG202" s="1">
        <f>(Table2[[#This Row],[Close Price]]/Table2[[#This Row],[Current Month Low]])-1</f>
        <v>3.9857288481141673E-2</v>
      </c>
      <c r="AH202" s="1">
        <f>(Table2[[#This Row],[Current Month High]]/Table2[[#This Row],[Close Price]])-1</f>
        <v>7.636506224879902E-2</v>
      </c>
      <c r="AI202">
        <v>58.357023821193998</v>
      </c>
      <c r="AJ202">
        <v>79.2164441321152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-0.14000000000000001</v>
      </c>
      <c r="AM202" t="s">
        <v>3143</v>
      </c>
      <c r="AN202">
        <v>0.91</v>
      </c>
      <c r="AO202" t="s">
        <v>3142</v>
      </c>
      <c r="AP202">
        <v>4.6597647353552998E-2</v>
      </c>
      <c r="AQ202">
        <f>(Table2[[#This Row],[Sharpe Ratio]]-AVERAGE(Table2[Sharpe Ratio]))/_xlfn.STDEV.P(Table2[Sharpe Ratio])</f>
        <v>-0.11951740917311934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192</v>
      </c>
      <c r="AT202">
        <f>_xlfn.RANK.AVG(Table2[[#This Row],[6M Return vs Nifty Z-Score]],Table2[6M Return vs Nifty Z-Score])</f>
        <v>163</v>
      </c>
      <c r="AU202">
        <f>_xlfn.RANK.AVG(Table2[[#This Row],[Sharpe Ratio Z-Score]],Table2[Sharpe Ratio Z-Score])</f>
        <v>372</v>
      </c>
      <c r="AV202">
        <f>(Table2[[#This Row],[Rank 1Y]]+Table2[[#This Row],[Rank 6M]]+Table2[[#This Row],[Rank Sharpe]])/3</f>
        <v>242.33333333333334</v>
      </c>
    </row>
    <row r="203" spans="1:48" x14ac:dyDescent="0.3">
      <c r="A203" t="s">
        <v>1390</v>
      </c>
      <c r="B203" t="s">
        <v>1391</v>
      </c>
      <c r="C203" t="s">
        <v>3109</v>
      </c>
      <c r="D203" t="s">
        <v>603</v>
      </c>
      <c r="E203">
        <v>7383.7750889250001</v>
      </c>
      <c r="F203">
        <v>554.25</v>
      </c>
      <c r="G203">
        <v>48.691752890132399</v>
      </c>
      <c r="H203">
        <f>(Table2[[#This Row],[1Y Return vs Nifty]]-AVERAGE(Table2[1Y Return vs Nifty]))/_xlfn.STDEV.P(Table2[1Y Return vs Nifty])</f>
        <v>0.49299943268626356</v>
      </c>
      <c r="I203">
        <v>0.45822534782948099</v>
      </c>
      <c r="J203">
        <f>(Table2[[#This Row],[1M Return vs Nifty]]-AVERAGE(Table2[1M Return vs Nifty]))/_xlfn.STDEV.P(Table2[1M Return vs Nifty])</f>
        <v>0.1376373680727129</v>
      </c>
      <c r="K203">
        <v>7.1313244369865503</v>
      </c>
      <c r="L203">
        <f>(Table2[[#This Row],[6M Return vs Nifty]]-AVERAGE(Table2[6M Return vs Nifty]))/_xlfn.STDEV.P(Table2[6M Return vs Nifty])</f>
        <v>0.20160587258008097</v>
      </c>
      <c r="M203">
        <v>-3.95395625329874</v>
      </c>
      <c r="N203">
        <f>(Table2[[#This Row],[1W Return vs Nifty]]-AVERAGE(Table2[1W Return vs Nifty]))/_xlfn.STDEV.P(Table2[1W Return vs Nifty])</f>
        <v>-0.46956969737381277</v>
      </c>
      <c r="O203">
        <v>585.30999999999995</v>
      </c>
      <c r="P203">
        <v>568.97926308038495</v>
      </c>
      <c r="Q203">
        <v>498.58889887878001</v>
      </c>
      <c r="R203">
        <v>31.144582744938798</v>
      </c>
      <c r="S203" s="1">
        <f>(Table2[[#This Row],[Close Price]]-Table2[[#This Row],[20D EMA]])/Table2[[#This Row],[20D EMA]]</f>
        <v>-5.3065896704310445E-2</v>
      </c>
      <c r="T203" s="1">
        <f>(Table2[[#This Row],[Close Price]]-Table2[[#This Row],[50D EMA]])/Table2[[#This Row],[50D EMA]]</f>
        <v>-2.5887170299744324E-2</v>
      </c>
      <c r="U203" s="1">
        <f>(Table2[[#This Row],[Close Price]]-Table2[[#This Row],[200D EMA]])/Table2[[#This Row],[200D EMA]]</f>
        <v>0.1116372651825781</v>
      </c>
      <c r="V203">
        <v>0.57640244156934695</v>
      </c>
      <c r="W203">
        <v>545.04999999999995</v>
      </c>
      <c r="X203">
        <v>564.5</v>
      </c>
      <c r="Y203">
        <v>545.04999999999995</v>
      </c>
      <c r="Z203">
        <v>613.95000000000005</v>
      </c>
      <c r="AA203">
        <v>544.45000000000005</v>
      </c>
      <c r="AB203">
        <v>639.70000000000005</v>
      </c>
      <c r="AC203" s="1">
        <f>(Table2[[#This Row],[Close Price]]/Table2[[#This Row],[Day Low]])-1</f>
        <v>1.6879185395835439E-2</v>
      </c>
      <c r="AD203" s="1">
        <f>(Table2[[#This Row],[Day High]]/Table2[[#This Row],[Close Price]])-1</f>
        <v>1.8493459630130715E-2</v>
      </c>
      <c r="AE203" s="1">
        <f>(Table2[[#This Row],[Close Price]]/Table2[[#This Row],[Current Week Low]])-1</f>
        <v>1.6879185395835439E-2</v>
      </c>
      <c r="AF203" s="1">
        <f>(Table2[[#This Row],[Current Week High]]/Table2[[#This Row],[Close Price]])-1</f>
        <v>0.10771312584573756</v>
      </c>
      <c r="AG203" s="1">
        <f>(Table2[[#This Row],[Close Price]]/Table2[[#This Row],[Current Month Low]])-1</f>
        <v>1.799981632840475E-2</v>
      </c>
      <c r="AH203" s="1">
        <f>(Table2[[#This Row],[Current Month High]]/Table2[[#This Row],[Close Price]])-1</f>
        <v>0.15417230491655398</v>
      </c>
      <c r="AI203">
        <v>15.4172304916553</v>
      </c>
      <c r="AJ203">
        <v>85.460933578718397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0.15</v>
      </c>
      <c r="AM203" t="s">
        <v>3142</v>
      </c>
      <c r="AN203">
        <v>-7.17</v>
      </c>
      <c r="AO203" t="s">
        <v>3143</v>
      </c>
      <c r="AP203">
        <v>6.8060497609188003E-2</v>
      </c>
      <c r="AQ203">
        <f>(Table2[[#This Row],[Sharpe Ratio]]-AVERAGE(Table2[Sharpe Ratio]))/_xlfn.STDEV.P(Table2[Sharpe Ratio])</f>
        <v>0.13388619718588438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0.49655917315112902</v>
      </c>
      <c r="AS203">
        <f>_xlfn.RANK.AVG(Table2[[#This Row],[1Y Return vs Nifty Z-Score]],Table2[1Y Return vs Nifty Z-Score])</f>
        <v>169</v>
      </c>
      <c r="AT203">
        <f>_xlfn.RANK.AVG(Table2[[#This Row],[6M Return vs Nifty Z-Score]],Table2[6M Return vs Nifty Z-Score])</f>
        <v>257</v>
      </c>
      <c r="AU203">
        <f>_xlfn.RANK.AVG(Table2[[#This Row],[Sharpe Ratio Z-Score]],Table2[Sharpe Ratio Z-Score])</f>
        <v>302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832</v>
      </c>
      <c r="B204" t="s">
        <v>833</v>
      </c>
      <c r="C204" t="s">
        <v>3099</v>
      </c>
      <c r="D204" t="s">
        <v>40</v>
      </c>
      <c r="E204">
        <v>17883.060962799998</v>
      </c>
      <c r="F204">
        <v>487</v>
      </c>
      <c r="G204">
        <v>12.055270339021</v>
      </c>
      <c r="H204">
        <f>(Table2[[#This Row],[1Y Return vs Nifty]]-AVERAGE(Table2[1Y Return vs Nifty]))/_xlfn.STDEV.P(Table2[1Y Return vs Nifty])</f>
        <v>-0.15311635942668714</v>
      </c>
      <c r="I204">
        <v>-8.6026368358534194E-2</v>
      </c>
      <c r="J204">
        <f>(Table2[[#This Row],[1M Return vs Nifty]]-AVERAGE(Table2[1M Return vs Nifty]))/_xlfn.STDEV.P(Table2[1M Return vs Nifty])</f>
        <v>7.4124565781506641E-2</v>
      </c>
      <c r="K204">
        <v>6.9964624406091396</v>
      </c>
      <c r="L204">
        <f>(Table2[[#This Row],[6M Return vs Nifty]]-AVERAGE(Table2[6M Return vs Nifty]))/_xlfn.STDEV.P(Table2[6M Return vs Nifty])</f>
        <v>0.19667672937841155</v>
      </c>
      <c r="M204">
        <v>-0.73380889435805297</v>
      </c>
      <c r="N204">
        <f>(Table2[[#This Row],[1W Return vs Nifty]]-AVERAGE(Table2[1W Return vs Nifty]))/_xlfn.STDEV.P(Table2[1W Return vs Nifty])</f>
        <v>0.2329021214013898</v>
      </c>
      <c r="O204">
        <v>519.41999999999996</v>
      </c>
      <c r="P204">
        <v>526.43123726295096</v>
      </c>
      <c r="Q204">
        <v>478.78591035051801</v>
      </c>
      <c r="R204">
        <v>23.016341821997401</v>
      </c>
      <c r="S204" s="1">
        <f>(Table2[[#This Row],[Close Price]]-Table2[[#This Row],[20D EMA]])/Table2[[#This Row],[20D EMA]]</f>
        <v>-6.2415771437372383E-2</v>
      </c>
      <c r="T204" s="1">
        <f>(Table2[[#This Row],[Close Price]]-Table2[[#This Row],[50D EMA]])/Table2[[#This Row],[50D EMA]]</f>
        <v>-7.4902920784039956E-2</v>
      </c>
      <c r="U204" s="1">
        <f>(Table2[[#This Row],[Close Price]]-Table2[[#This Row],[200D EMA]])/Table2[[#This Row],[200D EMA]]</f>
        <v>1.7156080561076821E-2</v>
      </c>
      <c r="V204">
        <v>1.13272737128239</v>
      </c>
      <c r="W204">
        <v>480.15</v>
      </c>
      <c r="X204">
        <v>504.45</v>
      </c>
      <c r="Y204">
        <v>480.15</v>
      </c>
      <c r="Z204">
        <v>545</v>
      </c>
      <c r="AA204">
        <v>480.15</v>
      </c>
      <c r="AB204">
        <v>573.20000000000005</v>
      </c>
      <c r="AC204" s="1">
        <f>(Table2[[#This Row],[Close Price]]/Table2[[#This Row],[Day Low]])-1</f>
        <v>1.4266375091117389E-2</v>
      </c>
      <c r="AD204" s="1">
        <f>(Table2[[#This Row],[Day High]]/Table2[[#This Row],[Close Price]])-1</f>
        <v>3.5831622176591305E-2</v>
      </c>
      <c r="AE204" s="1">
        <f>(Table2[[#This Row],[Close Price]]/Table2[[#This Row],[Current Week Low]])-1</f>
        <v>1.4266375091117389E-2</v>
      </c>
      <c r="AF204" s="1">
        <f>(Table2[[#This Row],[Current Week High]]/Table2[[#This Row],[Close Price]])-1</f>
        <v>0.11909650924024651</v>
      </c>
      <c r="AG204" s="1">
        <f>(Table2[[#This Row],[Close Price]]/Table2[[#This Row],[Current Month Low]])-1</f>
        <v>1.4266375091117389E-2</v>
      </c>
      <c r="AH204" s="1">
        <f>(Table2[[#This Row],[Current Month High]]/Table2[[#This Row],[Close Price]])-1</f>
        <v>0.1770020533880905</v>
      </c>
      <c r="AI204">
        <v>22.351129363449601</v>
      </c>
      <c r="AJ204">
        <v>46.246246246246201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-0.06</v>
      </c>
      <c r="AM204" t="s">
        <v>3143</v>
      </c>
      <c r="AN204">
        <v>-8.0500000000000007</v>
      </c>
      <c r="AO204" t="s">
        <v>3143</v>
      </c>
      <c r="AP204">
        <v>0.13768204984833901</v>
      </c>
      <c r="AQ204">
        <f>(Table2[[#This Row],[Sharpe Ratio]]-AVERAGE(Table2[Sharpe Ratio]))/_xlfn.STDEV.P(Table2[Sharpe Ratio])</f>
        <v>0.95588104910825156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351</v>
      </c>
      <c r="AT204">
        <f>_xlfn.RANK.AVG(Table2[[#This Row],[6M Return vs Nifty Z-Score]],Table2[6M Return vs Nifty Z-Score])</f>
        <v>260</v>
      </c>
      <c r="AU204">
        <f>_xlfn.RANK.AVG(Table2[[#This Row],[Sharpe Ratio Z-Score]],Table2[Sharpe Ratio Z-Score])</f>
        <v>119</v>
      </c>
      <c r="AV204">
        <f>(Table2[[#This Row],[Rank 1Y]]+Table2[[#This Row],[Rank 6M]]+Table2[[#This Row],[Rank Sharpe]])/3</f>
        <v>243.33333333333334</v>
      </c>
    </row>
    <row r="205" spans="1:48" x14ac:dyDescent="0.3">
      <c r="A205" t="s">
        <v>1602</v>
      </c>
      <c r="B205" t="s">
        <v>1603</v>
      </c>
      <c r="C205" t="s">
        <v>3095</v>
      </c>
      <c r="D205" t="s">
        <v>270</v>
      </c>
      <c r="E205">
        <v>5529.4957482949903</v>
      </c>
      <c r="F205">
        <v>1122.95</v>
      </c>
      <c r="G205">
        <v>81.326153502053202</v>
      </c>
      <c r="H205">
        <f>(Table2[[#This Row],[1Y Return vs Nifty]]-AVERAGE(Table2[1Y Return vs Nifty]))/_xlfn.STDEV.P(Table2[1Y Return vs Nifty])</f>
        <v>1.0685350773018771</v>
      </c>
      <c r="I205">
        <v>-11.969976143284899</v>
      </c>
      <c r="J205">
        <f>(Table2[[#This Row],[1M Return vs Nifty]]-AVERAGE(Table2[1M Return vs Nifty]))/_xlfn.STDEV.P(Table2[1M Return vs Nifty])</f>
        <v>-1.3127023932221076</v>
      </c>
      <c r="K205">
        <v>0.51466051342946595</v>
      </c>
      <c r="L205">
        <f>(Table2[[#This Row],[6M Return vs Nifty]]-AVERAGE(Table2[6M Return vs Nifty]))/_xlfn.STDEV.P(Table2[6M Return vs Nifty])</f>
        <v>-4.0230114374028611E-2</v>
      </c>
      <c r="M205">
        <v>-8.1989429997953707</v>
      </c>
      <c r="N205">
        <f>(Table2[[#This Row],[1W Return vs Nifty]]-AVERAGE(Table2[1W Return vs Nifty]))/_xlfn.STDEV.P(Table2[1W Return vs Nifty])</f>
        <v>-1.3956091695143311</v>
      </c>
      <c r="O205">
        <v>1267.3900000000001</v>
      </c>
      <c r="P205">
        <v>1295.19139030101</v>
      </c>
      <c r="Q205">
        <v>1102.4947183332899</v>
      </c>
      <c r="R205">
        <v>20.8535982247293</v>
      </c>
      <c r="S205" s="1">
        <f>(Table2[[#This Row],[Close Price]]-Table2[[#This Row],[20D EMA]])/Table2[[#This Row],[20D EMA]]</f>
        <v>-0.11396649807872876</v>
      </c>
      <c r="T205" s="1">
        <f>(Table2[[#This Row],[Close Price]]-Table2[[#This Row],[50D EMA]])/Table2[[#This Row],[50D EMA]]</f>
        <v>-0.13298528046961464</v>
      </c>
      <c r="U205" s="1">
        <f>(Table2[[#This Row],[Close Price]]-Table2[[#This Row],[200D EMA]])/Table2[[#This Row],[200D EMA]]</f>
        <v>1.8553632345408088E-2</v>
      </c>
      <c r="V205">
        <v>0.42378189115688703</v>
      </c>
      <c r="W205">
        <v>1084.25</v>
      </c>
      <c r="X205">
        <v>1164.5999999999999</v>
      </c>
      <c r="Y205">
        <v>1084.25</v>
      </c>
      <c r="Z205">
        <v>1289.5</v>
      </c>
      <c r="AA205">
        <v>1084.25</v>
      </c>
      <c r="AB205">
        <v>1391.8</v>
      </c>
      <c r="AC205" s="1">
        <f>(Table2[[#This Row],[Close Price]]/Table2[[#This Row],[Day Low]])-1</f>
        <v>3.5692875259395906E-2</v>
      </c>
      <c r="AD205" s="1">
        <f>(Table2[[#This Row],[Day High]]/Table2[[#This Row],[Close Price]])-1</f>
        <v>3.7089808094750376E-2</v>
      </c>
      <c r="AE205" s="1">
        <f>(Table2[[#This Row],[Close Price]]/Table2[[#This Row],[Current Week Low]])-1</f>
        <v>3.5692875259395906E-2</v>
      </c>
      <c r="AF205" s="1">
        <f>(Table2[[#This Row],[Current Week High]]/Table2[[#This Row],[Close Price]])-1</f>
        <v>0.14831470679905601</v>
      </c>
      <c r="AG205" s="1">
        <f>(Table2[[#This Row],[Close Price]]/Table2[[#This Row],[Current Month Low]])-1</f>
        <v>3.5692875259395906E-2</v>
      </c>
      <c r="AH205" s="1">
        <f>(Table2[[#This Row],[Current Month High]]/Table2[[#This Row],[Close Price]])-1</f>
        <v>0.23941404336791483</v>
      </c>
      <c r="AI205">
        <v>34.783383053564201</v>
      </c>
      <c r="AJ205">
        <v>111.85737194604199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0.02</v>
      </c>
      <c r="AM205" t="s">
        <v>3142</v>
      </c>
      <c r="AN205">
        <v>-13.26</v>
      </c>
      <c r="AO205" t="s">
        <v>3143</v>
      </c>
      <c r="AP205">
        <v>7.1380095679333996E-2</v>
      </c>
      <c r="AQ205">
        <f>(Table2[[#This Row],[Sharpe Ratio]]-AVERAGE(Table2[Sharpe Ratio]))/_xlfn.STDEV.P(Table2[Sharpe Ratio])</f>
        <v>0.17307941302712754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94</v>
      </c>
      <c r="AT205">
        <f>_xlfn.RANK.AVG(Table2[[#This Row],[6M Return vs Nifty Z-Score]],Table2[6M Return vs Nifty Z-Score])</f>
        <v>348</v>
      </c>
      <c r="AU205">
        <f>_xlfn.RANK.AVG(Table2[[#This Row],[Sharpe Ratio Z-Score]],Table2[Sharpe Ratio Z-Score])</f>
        <v>292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736</v>
      </c>
      <c r="B206" t="s">
        <v>737</v>
      </c>
      <c r="C206" t="s">
        <v>3101</v>
      </c>
      <c r="D206" t="s">
        <v>243</v>
      </c>
      <c r="E206">
        <v>22348.710773750001</v>
      </c>
      <c r="F206">
        <v>448.75</v>
      </c>
      <c r="G206">
        <v>-0.71889960051965496</v>
      </c>
      <c r="H206">
        <f>(Table2[[#This Row],[1Y Return vs Nifty]]-AVERAGE(Table2[1Y Return vs Nifty]))/_xlfn.STDEV.P(Table2[1Y Return vs Nifty])</f>
        <v>-0.37839980244164367</v>
      </c>
      <c r="I206">
        <v>12.4946388836021</v>
      </c>
      <c r="J206">
        <f>(Table2[[#This Row],[1M Return vs Nifty]]-AVERAGE(Table2[1M Return vs Nifty]))/_xlfn.STDEV.P(Table2[1M Return vs Nifty])</f>
        <v>1.5422564633455984</v>
      </c>
      <c r="K206">
        <v>15.4740435978189</v>
      </c>
      <c r="L206">
        <f>(Table2[[#This Row],[6M Return vs Nifty]]-AVERAGE(Table2[6M Return vs Nifty]))/_xlfn.STDEV.P(Table2[6M Return vs Nifty])</f>
        <v>0.50652837513575211</v>
      </c>
      <c r="M206">
        <v>8.8227169040328093</v>
      </c>
      <c r="N206">
        <f>(Table2[[#This Row],[1W Return vs Nifty]]-AVERAGE(Table2[1W Return vs Nifty]))/_xlfn.STDEV.P(Table2[1W Return vs Nifty])</f>
        <v>2.3176483489703581</v>
      </c>
      <c r="O206">
        <v>421.87</v>
      </c>
      <c r="P206">
        <v>410.43725084098702</v>
      </c>
      <c r="Q206">
        <v>387.29900303957601</v>
      </c>
      <c r="R206">
        <v>67.915140217079198</v>
      </c>
      <c r="S206" s="1">
        <f>(Table2[[#This Row],[Close Price]]-Table2[[#This Row],[20D EMA]])/Table2[[#This Row],[20D EMA]]</f>
        <v>6.3716310711830648E-2</v>
      </c>
      <c r="T206" s="1">
        <f>(Table2[[#This Row],[Close Price]]-Table2[[#This Row],[50D EMA]])/Table2[[#This Row],[50D EMA]]</f>
        <v>9.3346179179667671E-2</v>
      </c>
      <c r="U206" s="1">
        <f>(Table2[[#This Row],[Close Price]]-Table2[[#This Row],[200D EMA]])/Table2[[#This Row],[200D EMA]]</f>
        <v>0.15866551805749071</v>
      </c>
      <c r="V206">
        <v>1.7813339234943799</v>
      </c>
      <c r="W206">
        <v>437.05</v>
      </c>
      <c r="X206">
        <v>464</v>
      </c>
      <c r="Y206">
        <v>396.2</v>
      </c>
      <c r="Z206">
        <v>464</v>
      </c>
      <c r="AA206">
        <v>396.2</v>
      </c>
      <c r="AB206">
        <v>464</v>
      </c>
      <c r="AC206" s="1">
        <f>(Table2[[#This Row],[Close Price]]/Table2[[#This Row],[Day Low]])-1</f>
        <v>2.6770392403615118E-2</v>
      </c>
      <c r="AD206" s="1">
        <f>(Table2[[#This Row],[Day High]]/Table2[[#This Row],[Close Price]])-1</f>
        <v>3.3983286908078059E-2</v>
      </c>
      <c r="AE206" s="1">
        <f>(Table2[[#This Row],[Close Price]]/Table2[[#This Row],[Current Week Low]])-1</f>
        <v>0.13263503281171118</v>
      </c>
      <c r="AF206" s="1">
        <f>(Table2[[#This Row],[Current Week High]]/Table2[[#This Row],[Close Price]])-1</f>
        <v>3.3983286908078059E-2</v>
      </c>
      <c r="AG206" s="1">
        <f>(Table2[[#This Row],[Close Price]]/Table2[[#This Row],[Current Month Low]])-1</f>
        <v>0.13263503281171118</v>
      </c>
      <c r="AH206" s="1">
        <f>(Table2[[#This Row],[Current Month High]]/Table2[[#This Row],[Close Price]])-1</f>
        <v>3.3983286908078059E-2</v>
      </c>
      <c r="AI206">
        <v>24.345403899721401</v>
      </c>
      <c r="AJ206">
        <v>44.246223079395598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0.11</v>
      </c>
      <c r="AM206" t="s">
        <v>3142</v>
      </c>
      <c r="AN206">
        <v>6.64</v>
      </c>
      <c r="AO206" t="s">
        <v>3142</v>
      </c>
      <c r="AP206">
        <v>0.132398834372561</v>
      </c>
      <c r="AQ206">
        <f>(Table2[[#This Row],[Sharpe Ratio]]-AVERAGE(Table2[Sharpe Ratio]))/_xlfn.STDEV.P(Table2[Sharpe Ratio])</f>
        <v>0.89350415886356693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4.8815375438736321</v>
      </c>
      <c r="AS206">
        <f>_xlfn.RANK.AVG(Table2[[#This Row],[1Y Return vs Nifty Z-Score]],Table2[1Y Return vs Nifty Z-Score])</f>
        <v>435</v>
      </c>
      <c r="AT206">
        <f>_xlfn.RANK.AVG(Table2[[#This Row],[6M Return vs Nifty Z-Score]],Table2[6M Return vs Nifty Z-Score])</f>
        <v>173</v>
      </c>
      <c r="AU206">
        <f>_xlfn.RANK.AVG(Table2[[#This Row],[Sharpe Ratio Z-Score]],Table2[Sharpe Ratio Z-Score])</f>
        <v>131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1125</v>
      </c>
      <c r="B207" t="s">
        <v>1126</v>
      </c>
      <c r="C207" t="s">
        <v>3108</v>
      </c>
      <c r="D207" t="s">
        <v>446</v>
      </c>
      <c r="E207">
        <v>10542.520014914</v>
      </c>
      <c r="F207">
        <v>170.54</v>
      </c>
      <c r="G207">
        <v>85.528198146271293</v>
      </c>
      <c r="H207">
        <f>(Table2[[#This Row],[1Y Return vs Nifty]]-AVERAGE(Table2[1Y Return vs Nifty]))/_xlfn.STDEV.P(Table2[1Y Return vs Nifty])</f>
        <v>1.142641738606091</v>
      </c>
      <c r="I207">
        <v>-15.6161737127132</v>
      </c>
      <c r="J207">
        <f>(Table2[[#This Row],[1M Return vs Nifty]]-AVERAGE(Table2[1M Return vs Nifty]))/_xlfn.STDEV.P(Table2[1M Return vs Nifty])</f>
        <v>-1.7382044512841084</v>
      </c>
      <c r="K207">
        <v>-21.587214918588799</v>
      </c>
      <c r="L207">
        <f>(Table2[[#This Row],[6M Return vs Nifty]]-AVERAGE(Table2[6M Return vs Nifty]))/_xlfn.STDEV.P(Table2[6M Return vs Nifty])</f>
        <v>-0.84804337501270177</v>
      </c>
      <c r="M207">
        <v>-10.1843656383375</v>
      </c>
      <c r="N207">
        <f>(Table2[[#This Row],[1W Return vs Nifty]]-AVERAGE(Table2[1W Return vs Nifty]))/_xlfn.STDEV.P(Table2[1W Return vs Nifty])</f>
        <v>-1.8287270664521158</v>
      </c>
      <c r="O207">
        <v>190.32</v>
      </c>
      <c r="P207">
        <v>199.35324158596799</v>
      </c>
      <c r="Q207">
        <v>176.86091989573001</v>
      </c>
      <c r="R207">
        <v>29.282707693188101</v>
      </c>
      <c r="S207" s="1">
        <f>(Table2[[#This Row],[Close Price]]-Table2[[#This Row],[20D EMA]])/Table2[[#This Row],[20D EMA]]</f>
        <v>-0.10393022278268181</v>
      </c>
      <c r="T207" s="1">
        <f>(Table2[[#This Row],[Close Price]]-Table2[[#This Row],[50D EMA]])/Table2[[#This Row],[50D EMA]]</f>
        <v>-0.14453359953789735</v>
      </c>
      <c r="U207" s="1">
        <f>(Table2[[#This Row],[Close Price]]-Table2[[#This Row],[200D EMA]])/Table2[[#This Row],[200D EMA]]</f>
        <v>-3.573949462355263E-2</v>
      </c>
      <c r="V207">
        <v>0.771303202501333</v>
      </c>
      <c r="W207">
        <v>161.41999999999999</v>
      </c>
      <c r="X207">
        <v>171.7</v>
      </c>
      <c r="Y207">
        <v>161.41999999999999</v>
      </c>
      <c r="Z207">
        <v>193.72</v>
      </c>
      <c r="AA207">
        <v>161.41999999999999</v>
      </c>
      <c r="AB207">
        <v>216</v>
      </c>
      <c r="AC207" s="1">
        <f>(Table2[[#This Row],[Close Price]]/Table2[[#This Row],[Day Low]])-1</f>
        <v>5.6498575145582874E-2</v>
      </c>
      <c r="AD207" s="1">
        <f>(Table2[[#This Row],[Day High]]/Table2[[#This Row],[Close Price]])-1</f>
        <v>6.8019233024509962E-3</v>
      </c>
      <c r="AE207" s="1">
        <f>(Table2[[#This Row],[Close Price]]/Table2[[#This Row],[Current Week Low]])-1</f>
        <v>5.6498575145582874E-2</v>
      </c>
      <c r="AF207" s="1">
        <f>(Table2[[#This Row],[Current Week High]]/Table2[[#This Row],[Close Price]])-1</f>
        <v>0.13592119150932347</v>
      </c>
      <c r="AG207" s="1">
        <f>(Table2[[#This Row],[Close Price]]/Table2[[#This Row],[Current Month Low]])-1</f>
        <v>5.6498575145582874E-2</v>
      </c>
      <c r="AH207" s="1">
        <f>(Table2[[#This Row],[Current Month High]]/Table2[[#This Row],[Close Price]])-1</f>
        <v>0.26656502873226229</v>
      </c>
      <c r="AI207">
        <v>38.735780462061697</v>
      </c>
      <c r="AJ207">
        <v>119.909735654416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-0.13</v>
      </c>
      <c r="AM207" t="s">
        <v>3143</v>
      </c>
      <c r="AN207">
        <v>-14.97</v>
      </c>
      <c r="AO207" t="s">
        <v>3143</v>
      </c>
      <c r="AP207">
        <v>0.18067345336136301</v>
      </c>
      <c r="AQ207">
        <f>(Table2[[#This Row],[Sharpe Ratio]]-AVERAGE(Table2[Sharpe Ratio]))/_xlfn.STDEV.P(Table2[Sharpe Ratio])</f>
        <v>1.4634639918618679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82</v>
      </c>
      <c r="AT207">
        <f>_xlfn.RANK.AVG(Table2[[#This Row],[6M Return vs Nifty Z-Score]],Table2[6M Return vs Nifty Z-Score])</f>
        <v>601</v>
      </c>
      <c r="AU207">
        <f>_xlfn.RANK.AVG(Table2[[#This Row],[Sharpe Ratio Z-Score]],Table2[Sharpe Ratio Z-Score])</f>
        <v>56</v>
      </c>
      <c r="AV207">
        <f>(Table2[[#This Row],[Rank 1Y]]+Table2[[#This Row],[Rank 6M]]+Table2[[#This Row],[Rank Sharpe]])/3</f>
        <v>246.33333333333334</v>
      </c>
    </row>
    <row r="208" spans="1:48" x14ac:dyDescent="0.3">
      <c r="A208" t="s">
        <v>1616</v>
      </c>
      <c r="B208" t="s">
        <v>1617</v>
      </c>
      <c r="C208" t="s">
        <v>3106</v>
      </c>
      <c r="D208" t="s">
        <v>309</v>
      </c>
      <c r="E208">
        <v>5458.4340085800004</v>
      </c>
      <c r="F208">
        <v>2007.45</v>
      </c>
      <c r="G208">
        <v>53.618259032259097</v>
      </c>
      <c r="H208">
        <f>(Table2[[#This Row],[1Y Return vs Nifty]]-AVERAGE(Table2[1Y Return vs Nifty]))/_xlfn.STDEV.P(Table2[1Y Return vs Nifty])</f>
        <v>0.57988259386116037</v>
      </c>
      <c r="I208">
        <v>14.969357735359599</v>
      </c>
      <c r="J208">
        <f>(Table2[[#This Row],[1M Return vs Nifty]]-AVERAGE(Table2[1M Return vs Nifty]))/_xlfn.STDEV.P(Table2[1M Return vs Nifty])</f>
        <v>1.8310499103536688</v>
      </c>
      <c r="K208">
        <v>67.304274314013497</v>
      </c>
      <c r="L208">
        <f>(Table2[[#This Row],[6M Return vs Nifty]]-AVERAGE(Table2[6M Return vs Nifty]))/_xlfn.STDEV.P(Table2[6M Return vs Nifty])</f>
        <v>2.4008991855806161</v>
      </c>
      <c r="M208">
        <v>-9.8631495284703306</v>
      </c>
      <c r="N208">
        <f>(Table2[[#This Row],[1W Return vs Nifty]]-AVERAGE(Table2[1W Return vs Nifty]))/_xlfn.STDEV.P(Table2[1W Return vs Nifty])</f>
        <v>-1.7586541040170938</v>
      </c>
      <c r="O208">
        <v>2356.04</v>
      </c>
      <c r="P208">
        <v>2234.8710128617699</v>
      </c>
      <c r="Q208">
        <v>1780.971099287</v>
      </c>
      <c r="R208">
        <v>21.888510684632202</v>
      </c>
      <c r="S208" s="1">
        <f>(Table2[[#This Row],[Close Price]]-Table2[[#This Row],[20D EMA]])/Table2[[#This Row],[20D EMA]]</f>
        <v>-0.14795589209011728</v>
      </c>
      <c r="T208" s="1">
        <f>(Table2[[#This Row],[Close Price]]-Table2[[#This Row],[50D EMA]])/Table2[[#This Row],[50D EMA]]</f>
        <v>-0.10176024099509685</v>
      </c>
      <c r="U208" s="1">
        <f>(Table2[[#This Row],[Close Price]]-Table2[[#This Row],[200D EMA]])/Table2[[#This Row],[200D EMA]]</f>
        <v>0.12716596064005156</v>
      </c>
      <c r="V208">
        <v>0.92208290799260895</v>
      </c>
      <c r="W208">
        <v>1972.05</v>
      </c>
      <c r="X208">
        <v>2193.4</v>
      </c>
      <c r="Y208">
        <v>1972.05</v>
      </c>
      <c r="Z208">
        <v>2607</v>
      </c>
      <c r="AA208">
        <v>1972.05</v>
      </c>
      <c r="AB208">
        <v>2620.1</v>
      </c>
      <c r="AC208" s="1">
        <f>(Table2[[#This Row],[Close Price]]/Table2[[#This Row],[Day Low]])-1</f>
        <v>1.795086331482465E-2</v>
      </c>
      <c r="AD208" s="1">
        <f>(Table2[[#This Row],[Day High]]/Table2[[#This Row],[Close Price]])-1</f>
        <v>9.2629953423497557E-2</v>
      </c>
      <c r="AE208" s="1">
        <f>(Table2[[#This Row],[Close Price]]/Table2[[#This Row],[Current Week Low]])-1</f>
        <v>1.795086331482465E-2</v>
      </c>
      <c r="AF208" s="1">
        <f>(Table2[[#This Row],[Current Week High]]/Table2[[#This Row],[Close Price]])-1</f>
        <v>0.29866248225360525</v>
      </c>
      <c r="AG208" s="1">
        <f>(Table2[[#This Row],[Close Price]]/Table2[[#This Row],[Current Month Low]])-1</f>
        <v>1.795086331482465E-2</v>
      </c>
      <c r="AH208" s="1">
        <f>(Table2[[#This Row],[Current Month High]]/Table2[[#This Row],[Close Price]])-1</f>
        <v>0.30518817405165755</v>
      </c>
      <c r="AI208">
        <v>30.518817405165699</v>
      </c>
      <c r="AJ208">
        <v>111.010669049245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0.05</v>
      </c>
      <c r="AM208" t="s">
        <v>3142</v>
      </c>
      <c r="AN208">
        <v>-16.64</v>
      </c>
      <c r="AO208" t="s">
        <v>3143</v>
      </c>
      <c r="AP208">
        <v>-9.4852176365059996E-3</v>
      </c>
      <c r="AQ208">
        <f>(Table2[[#This Row],[Sharpe Ratio]]-AVERAGE(Table2[Sharpe Ratio]))/_xlfn.STDEV.P(Table2[Sharpe Ratio])</f>
        <v>-0.78166619529228132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2.2715113904860704</v>
      </c>
      <c r="AS208">
        <f>_xlfn.RANK.AVG(Table2[[#This Row],[1Y Return vs Nifty Z-Score]],Table2[1Y Return vs Nifty Z-Score])</f>
        <v>154</v>
      </c>
      <c r="AT208">
        <f>_xlfn.RANK.AVG(Table2[[#This Row],[6M Return vs Nifty Z-Score]],Table2[6M Return vs Nifty Z-Score])</f>
        <v>18</v>
      </c>
      <c r="AU208">
        <f>_xlfn.RANK.AVG(Table2[[#This Row],[Sharpe Ratio Z-Score]],Table2[Sharpe Ratio Z-Score])</f>
        <v>570</v>
      </c>
      <c r="AV208">
        <f>(Table2[[#This Row],[Rank 1Y]]+Table2[[#This Row],[Rank 6M]]+Table2[[#This Row],[Rank Sharpe]])/3</f>
        <v>247.33333333333334</v>
      </c>
    </row>
    <row r="209" spans="1:48" x14ac:dyDescent="0.3">
      <c r="A209" t="s">
        <v>1023</v>
      </c>
      <c r="B209" t="s">
        <v>1024</v>
      </c>
      <c r="C209" t="s">
        <v>3098</v>
      </c>
      <c r="D209" t="s">
        <v>1025</v>
      </c>
      <c r="E209">
        <v>12696.323380919999</v>
      </c>
      <c r="F209">
        <v>395.6</v>
      </c>
      <c r="G209">
        <v>61.078190920679198</v>
      </c>
      <c r="H209">
        <f>(Table2[[#This Row],[1Y Return vs Nifty]]-AVERAGE(Table2[1Y Return vs Nifty]))/_xlfn.STDEV.P(Table2[1Y Return vs Nifty])</f>
        <v>0.71144489093678387</v>
      </c>
      <c r="I209">
        <v>-3.7148408660684402</v>
      </c>
      <c r="J209">
        <f>(Table2[[#This Row],[1M Return vs Nifty]]-AVERAGE(Table2[1M Return vs Nifty]))/_xlfn.STDEV.P(Table2[1M Return vs Nifty])</f>
        <v>-0.3493489316633645</v>
      </c>
      <c r="K209">
        <v>-7.1731487360287298</v>
      </c>
      <c r="L209">
        <f>(Table2[[#This Row],[6M Return vs Nifty]]-AVERAGE(Table2[6M Return vs Nifty]))/_xlfn.STDEV.P(Table2[6M Return vs Nifty])</f>
        <v>-0.32121596446964068</v>
      </c>
      <c r="M209">
        <v>-0.55053173793089705</v>
      </c>
      <c r="N209">
        <f>(Table2[[#This Row],[1W Return vs Nifty]]-AVERAGE(Table2[1W Return vs Nifty]))/_xlfn.STDEV.P(Table2[1W Return vs Nifty])</f>
        <v>0.27288384368433671</v>
      </c>
      <c r="O209">
        <v>421.32</v>
      </c>
      <c r="P209">
        <v>443.29744219401999</v>
      </c>
      <c r="Q209">
        <v>411.82345293123802</v>
      </c>
      <c r="R209">
        <v>38.806797021484797</v>
      </c>
      <c r="S209" s="1">
        <f>(Table2[[#This Row],[Close Price]]-Table2[[#This Row],[20D EMA]])/Table2[[#This Row],[20D EMA]]</f>
        <v>-6.1046235640368297E-2</v>
      </c>
      <c r="T209" s="1">
        <f>(Table2[[#This Row],[Close Price]]-Table2[[#This Row],[50D EMA]])/Table2[[#This Row],[50D EMA]]</f>
        <v>-0.10759692624877365</v>
      </c>
      <c r="U209" s="1">
        <f>(Table2[[#This Row],[Close Price]]-Table2[[#This Row],[200D EMA]])/Table2[[#This Row],[200D EMA]]</f>
        <v>-3.9394193836616735E-2</v>
      </c>
      <c r="V209">
        <v>1.4338085649952099</v>
      </c>
      <c r="W209">
        <v>390.3</v>
      </c>
      <c r="X209">
        <v>416.6</v>
      </c>
      <c r="Y209">
        <v>375.1</v>
      </c>
      <c r="Z209">
        <v>425.1</v>
      </c>
      <c r="AA209">
        <v>375.1</v>
      </c>
      <c r="AB209">
        <v>463.65</v>
      </c>
      <c r="AC209" s="1">
        <f>(Table2[[#This Row],[Close Price]]/Table2[[#This Row],[Day Low]])-1</f>
        <v>1.3579297975915949E-2</v>
      </c>
      <c r="AD209" s="1">
        <f>(Table2[[#This Row],[Day High]]/Table2[[#This Row],[Close Price]])-1</f>
        <v>5.3083923154701784E-2</v>
      </c>
      <c r="AE209" s="1">
        <f>(Table2[[#This Row],[Close Price]]/Table2[[#This Row],[Current Week Low]])-1</f>
        <v>5.4652092775259842E-2</v>
      </c>
      <c r="AF209" s="1">
        <f>(Table2[[#This Row],[Current Week High]]/Table2[[#This Row],[Close Price]])-1</f>
        <v>7.4570273003033316E-2</v>
      </c>
      <c r="AG209" s="1">
        <f>(Table2[[#This Row],[Close Price]]/Table2[[#This Row],[Current Month Low]])-1</f>
        <v>5.4652092775259842E-2</v>
      </c>
      <c r="AH209" s="1">
        <f>(Table2[[#This Row],[Current Month High]]/Table2[[#This Row],[Close Price]])-1</f>
        <v>0.17201718907987851</v>
      </c>
      <c r="AI209">
        <v>56.167846309403402</v>
      </c>
      <c r="AJ209">
        <v>95.358024691357997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-0.17</v>
      </c>
      <c r="AM209" t="s">
        <v>3143</v>
      </c>
      <c r="AN209">
        <v>-4.84</v>
      </c>
      <c r="AO209" t="s">
        <v>3143</v>
      </c>
      <c r="AP209">
        <v>0.109960065361128</v>
      </c>
      <c r="AQ209">
        <f>(Table2[[#This Row],[Sharpe Ratio]]-AVERAGE(Table2[Sharpe Ratio]))/_xlfn.STDEV.P(Table2[Sharpe Ratio])</f>
        <v>0.62857825563871816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133</v>
      </c>
      <c r="AT209">
        <f>_xlfn.RANK.AVG(Table2[[#This Row],[6M Return vs Nifty Z-Score]],Table2[6M Return vs Nifty Z-Score])</f>
        <v>430</v>
      </c>
      <c r="AU209">
        <f>_xlfn.RANK.AVG(Table2[[#This Row],[Sharpe Ratio Z-Score]],Table2[Sharpe Ratio Z-Score])</f>
        <v>182</v>
      </c>
      <c r="AV209">
        <f>(Table2[[#This Row],[Rank 1Y]]+Table2[[#This Row],[Rank 6M]]+Table2[[#This Row],[Rank Sharpe]])/3</f>
        <v>248.33333333333334</v>
      </c>
    </row>
    <row r="210" spans="1:48" x14ac:dyDescent="0.3">
      <c r="A210" t="s">
        <v>1596</v>
      </c>
      <c r="B210" t="s">
        <v>1597</v>
      </c>
      <c r="C210" t="s">
        <v>3101</v>
      </c>
      <c r="D210" t="s">
        <v>243</v>
      </c>
      <c r="E210">
        <v>5577.2603868449996</v>
      </c>
      <c r="F210">
        <v>649.65</v>
      </c>
      <c r="G210">
        <v>51.507523283628302</v>
      </c>
      <c r="H210">
        <f>(Table2[[#This Row],[1Y Return vs Nifty]]-AVERAGE(Table2[1Y Return vs Nifty]))/_xlfn.STDEV.P(Table2[1Y Return vs Nifty])</f>
        <v>0.54265795860134514</v>
      </c>
      <c r="I210">
        <v>15.8685440102842</v>
      </c>
      <c r="J210">
        <f>(Table2[[#This Row],[1M Return vs Nifty]]-AVERAGE(Table2[1M Return vs Nifty]))/_xlfn.STDEV.P(Table2[1M Return vs Nifty])</f>
        <v>1.9359826802533295</v>
      </c>
      <c r="K210">
        <v>38.054160617945698</v>
      </c>
      <c r="L210">
        <f>(Table2[[#This Row],[6M Return vs Nifty]]-AVERAGE(Table2[6M Return vs Nifty]))/_xlfn.STDEV.P(Table2[6M Return vs Nifty])</f>
        <v>1.3318211432420723</v>
      </c>
      <c r="M210">
        <v>6.7377312849564701</v>
      </c>
      <c r="N210">
        <f>(Table2[[#This Row],[1W Return vs Nifty]]-AVERAGE(Table2[1W Return vs Nifty]))/_xlfn.STDEV.P(Table2[1W Return vs Nifty])</f>
        <v>1.8628108907136303</v>
      </c>
      <c r="O210">
        <v>604.86</v>
      </c>
      <c r="P210">
        <v>562.06232234722904</v>
      </c>
      <c r="Q210">
        <v>473.029549909595</v>
      </c>
      <c r="R210">
        <v>65.137297587817102</v>
      </c>
      <c r="S210" s="1">
        <f>(Table2[[#This Row],[Close Price]]-Table2[[#This Row],[20D EMA]])/Table2[[#This Row],[20D EMA]]</f>
        <v>7.4050193433191094E-2</v>
      </c>
      <c r="T210" s="1">
        <f>(Table2[[#This Row],[Close Price]]-Table2[[#This Row],[50D EMA]])/Table2[[#This Row],[50D EMA]]</f>
        <v>0.15583267934949979</v>
      </c>
      <c r="U210" s="1">
        <f>(Table2[[#This Row],[Close Price]]-Table2[[#This Row],[200D EMA]])/Table2[[#This Row],[200D EMA]]</f>
        <v>0.37338143066148938</v>
      </c>
      <c r="V210">
        <v>1.14609363249715</v>
      </c>
      <c r="W210">
        <v>634.5</v>
      </c>
      <c r="X210">
        <v>667.2</v>
      </c>
      <c r="Y210">
        <v>580</v>
      </c>
      <c r="Z210">
        <v>667.2</v>
      </c>
      <c r="AA210">
        <v>525.04999999999995</v>
      </c>
      <c r="AB210">
        <v>667.2</v>
      </c>
      <c r="AC210" s="1">
        <f>(Table2[[#This Row],[Close Price]]/Table2[[#This Row],[Day Low]])-1</f>
        <v>2.387706855791949E-2</v>
      </c>
      <c r="AD210" s="1">
        <f>(Table2[[#This Row],[Day High]]/Table2[[#This Row],[Close Price]])-1</f>
        <v>2.7014546294158448E-2</v>
      </c>
      <c r="AE210" s="1">
        <f>(Table2[[#This Row],[Close Price]]/Table2[[#This Row],[Current Week Low]])-1</f>
        <v>0.12008620689655158</v>
      </c>
      <c r="AF210" s="1">
        <f>(Table2[[#This Row],[Current Week High]]/Table2[[#This Row],[Close Price]])-1</f>
        <v>2.7014546294158448E-2</v>
      </c>
      <c r="AG210" s="1">
        <f>(Table2[[#This Row],[Close Price]]/Table2[[#This Row],[Current Month Low]])-1</f>
        <v>0.23731073231120847</v>
      </c>
      <c r="AH210" s="1">
        <f>(Table2[[#This Row],[Current Month High]]/Table2[[#This Row],[Close Price]])-1</f>
        <v>2.7014546294158448E-2</v>
      </c>
      <c r="AI210">
        <v>2.7014546294158399</v>
      </c>
      <c r="AJ210">
        <v>88.796861377506502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0.44</v>
      </c>
      <c r="AM210" t="s">
        <v>3142</v>
      </c>
      <c r="AN210">
        <v>14.2</v>
      </c>
      <c r="AO210" t="s">
        <v>3142</v>
      </c>
      <c r="AQ210">
        <f>(Table2[[#This Row],[Sharpe Ratio]]-AVERAGE(Table2[Sharpe Ratio]))/_xlfn.STDEV.P(Table2[Sharpe Ratio])</f>
        <v>-0.66967788397470163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5.0035947888356755</v>
      </c>
      <c r="AS210">
        <f>_xlfn.RANK.AVG(Table2[[#This Row],[1Y Return vs Nifty Z-Score]],Table2[1Y Return vs Nifty Z-Score])</f>
        <v>163</v>
      </c>
      <c r="AT210">
        <f>_xlfn.RANK.AVG(Table2[[#This Row],[6M Return vs Nifty Z-Score]],Table2[6M Return vs Nifty Z-Score])</f>
        <v>64</v>
      </c>
      <c r="AU210">
        <f>_xlfn.RANK.AVG(Table2[[#This Row],[Sharpe Ratio Z-Score]],Table2[Sharpe Ratio Z-Score])</f>
        <v>520.5</v>
      </c>
      <c r="AV210">
        <f>(Table2[[#This Row],[Rank 1Y]]+Table2[[#This Row],[Rank 6M]]+Table2[[#This Row],[Rank Sharpe]])/3</f>
        <v>249.16666666666666</v>
      </c>
    </row>
    <row r="211" spans="1:48" x14ac:dyDescent="0.3">
      <c r="A211" t="s">
        <v>343</v>
      </c>
      <c r="B211" t="s">
        <v>344</v>
      </c>
      <c r="C211" t="s">
        <v>3101</v>
      </c>
      <c r="D211" t="s">
        <v>51</v>
      </c>
      <c r="E211">
        <v>71052.099075000006</v>
      </c>
      <c r="F211">
        <v>5942.55</v>
      </c>
      <c r="G211">
        <v>39.290924983609997</v>
      </c>
      <c r="H211">
        <f>(Table2[[#This Row],[1Y Return vs Nifty]]-AVERAGE(Table2[1Y Return vs Nifty]))/_xlfn.STDEV.P(Table2[1Y Return vs Nifty])</f>
        <v>0.32720776966658338</v>
      </c>
      <c r="I211">
        <v>5.1343991746046802</v>
      </c>
      <c r="J211">
        <f>(Table2[[#This Row],[1M Return vs Nifty]]-AVERAGE(Table2[1M Return vs Nifty]))/_xlfn.STDEV.P(Table2[1M Return vs Nifty])</f>
        <v>0.6833350570381751</v>
      </c>
      <c r="K211">
        <v>14.947278401767999</v>
      </c>
      <c r="L211">
        <f>(Table2[[#This Row],[6M Return vs Nifty]]-AVERAGE(Table2[6M Return vs Nifty]))/_xlfn.STDEV.P(Table2[6M Return vs Nifty])</f>
        <v>0.48727535238111297</v>
      </c>
      <c r="M211">
        <v>1.07432560761673</v>
      </c>
      <c r="N211">
        <f>(Table2[[#This Row],[1W Return vs Nifty]]-AVERAGE(Table2[1W Return vs Nifty]))/_xlfn.STDEV.P(Table2[1W Return vs Nifty])</f>
        <v>0.62734479454981962</v>
      </c>
      <c r="O211">
        <v>6090.93</v>
      </c>
      <c r="P211">
        <v>6001.0678835051503</v>
      </c>
      <c r="Q211">
        <v>5356.1965272172301</v>
      </c>
      <c r="R211">
        <v>38.375201122910397</v>
      </c>
      <c r="S211" s="1">
        <f>(Table2[[#This Row],[Close Price]]-Table2[[#This Row],[20D EMA]])/Table2[[#This Row],[20D EMA]]</f>
        <v>-2.4360811895720376E-2</v>
      </c>
      <c r="T211" s="1">
        <f>(Table2[[#This Row],[Close Price]]-Table2[[#This Row],[50D EMA]])/Table2[[#This Row],[50D EMA]]</f>
        <v>-9.7512450519007601E-3</v>
      </c>
      <c r="U211" s="1">
        <f>(Table2[[#This Row],[Close Price]]-Table2[[#This Row],[200D EMA]])/Table2[[#This Row],[200D EMA]]</f>
        <v>0.10947198628789026</v>
      </c>
      <c r="V211">
        <v>0.73560387352265</v>
      </c>
      <c r="W211">
        <v>5891.9</v>
      </c>
      <c r="X211">
        <v>6008.25</v>
      </c>
      <c r="Y211">
        <v>5805</v>
      </c>
      <c r="Z211">
        <v>6250</v>
      </c>
      <c r="AA211">
        <v>5805</v>
      </c>
      <c r="AB211">
        <v>6375.55</v>
      </c>
      <c r="AC211" s="1">
        <f>(Table2[[#This Row],[Close Price]]/Table2[[#This Row],[Day Low]])-1</f>
        <v>8.5965478029159659E-3</v>
      </c>
      <c r="AD211" s="1">
        <f>(Table2[[#This Row],[Day High]]/Table2[[#This Row],[Close Price]])-1</f>
        <v>1.1055859858141615E-2</v>
      </c>
      <c r="AE211" s="1">
        <f>(Table2[[#This Row],[Close Price]]/Table2[[#This Row],[Current Week Low]])-1</f>
        <v>2.3695090439276534E-2</v>
      </c>
      <c r="AF211" s="1">
        <f>(Table2[[#This Row],[Current Week High]]/Table2[[#This Row],[Close Price]])-1</f>
        <v>5.1737048909979766E-2</v>
      </c>
      <c r="AG211" s="1">
        <f>(Table2[[#This Row],[Close Price]]/Table2[[#This Row],[Current Month Low]])-1</f>
        <v>2.3695090439276534E-2</v>
      </c>
      <c r="AH211" s="1">
        <f>(Table2[[#This Row],[Current Month High]]/Table2[[#This Row],[Close Price]])-1</f>
        <v>7.2864342748483413E-2</v>
      </c>
      <c r="AI211">
        <v>8.3693027404060292</v>
      </c>
      <c r="AJ211">
        <v>69.305830567387005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0.05</v>
      </c>
      <c r="AM211" t="s">
        <v>3142</v>
      </c>
      <c r="AN211">
        <v>-5.59</v>
      </c>
      <c r="AO211" t="s">
        <v>3143</v>
      </c>
      <c r="AP211">
        <v>5.0072942655241003E-2</v>
      </c>
      <c r="AQ211">
        <f>(Table2[[#This Row],[Sharpe Ratio]]-AVERAGE(Table2[Sharpe Ratio]))/_xlfn.STDEV.P(Table2[Sharpe Ratio])</f>
        <v>-7.8485936087244856E-2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2.046677037548446</v>
      </c>
      <c r="AS211">
        <f>_xlfn.RANK.AVG(Table2[[#This Row],[1Y Return vs Nifty Z-Score]],Table2[1Y Return vs Nifty Z-Score])</f>
        <v>211</v>
      </c>
      <c r="AT211">
        <f>_xlfn.RANK.AVG(Table2[[#This Row],[6M Return vs Nifty Z-Score]],Table2[6M Return vs Nifty Z-Score])</f>
        <v>180</v>
      </c>
      <c r="AU211">
        <f>_xlfn.RANK.AVG(Table2[[#This Row],[Sharpe Ratio Z-Score]],Table2[Sharpe Ratio Z-Score])</f>
        <v>357</v>
      </c>
      <c r="AV211">
        <f>(Table2[[#This Row],[Rank 1Y]]+Table2[[#This Row],[Rank 6M]]+Table2[[#This Row],[Rank Sharpe]])/3</f>
        <v>249.33333333333334</v>
      </c>
    </row>
    <row r="212" spans="1:48" x14ac:dyDescent="0.3">
      <c r="A212" t="s">
        <v>1705</v>
      </c>
      <c r="B212" t="s">
        <v>1706</v>
      </c>
      <c r="C212" t="s">
        <v>3105</v>
      </c>
      <c r="D212" t="s">
        <v>128</v>
      </c>
      <c r="E212">
        <v>4656.09</v>
      </c>
      <c r="F212">
        <v>7760.15</v>
      </c>
      <c r="G212">
        <v>14.131848074090099</v>
      </c>
      <c r="H212">
        <f>(Table2[[#This Row],[1Y Return vs Nifty]]-AVERAGE(Table2[1Y Return vs Nifty]))/_xlfn.STDEV.P(Table2[1Y Return vs Nifty])</f>
        <v>-0.11649413003262687</v>
      </c>
      <c r="I212">
        <v>-2.1395028288995199</v>
      </c>
      <c r="J212">
        <f>(Table2[[#This Row],[1M Return vs Nifty]]-AVERAGE(Table2[1M Return vs Nifty]))/_xlfn.STDEV.P(Table2[1M Return vs Nifty])</f>
        <v>-0.16551095684297418</v>
      </c>
      <c r="K212">
        <v>8.1638795960046497</v>
      </c>
      <c r="L212">
        <f>(Table2[[#This Row],[6M Return vs Nifty]]-AVERAGE(Table2[6M Return vs Nifty]))/_xlfn.STDEV.P(Table2[6M Return vs Nifty])</f>
        <v>0.2393452830822026</v>
      </c>
      <c r="M212">
        <v>-5.0578434702726698</v>
      </c>
      <c r="N212">
        <f>(Table2[[#This Row],[1W Return vs Nifty]]-AVERAGE(Table2[1W Return vs Nifty]))/_xlfn.STDEV.P(Table2[1W Return vs Nifty])</f>
        <v>-0.71038155304164419</v>
      </c>
      <c r="O212">
        <v>8551.2800000000007</v>
      </c>
      <c r="P212">
        <v>8380.8320892909305</v>
      </c>
      <c r="Q212">
        <v>7260.1100286036399</v>
      </c>
      <c r="R212">
        <v>24.358458313395602</v>
      </c>
      <c r="S212" s="1">
        <f>(Table2[[#This Row],[Close Price]]-Table2[[#This Row],[20D EMA]])/Table2[[#This Row],[20D EMA]]</f>
        <v>-9.2515974216725555E-2</v>
      </c>
      <c r="T212" s="1">
        <f>(Table2[[#This Row],[Close Price]]-Table2[[#This Row],[50D EMA]])/Table2[[#This Row],[50D EMA]]</f>
        <v>-7.4059721359176447E-2</v>
      </c>
      <c r="U212" s="1">
        <f>(Table2[[#This Row],[Close Price]]-Table2[[#This Row],[200D EMA]])/Table2[[#This Row],[200D EMA]]</f>
        <v>6.8874985286212539E-2</v>
      </c>
      <c r="V212">
        <v>0.451015916757945</v>
      </c>
      <c r="W212">
        <v>7676</v>
      </c>
      <c r="X212">
        <v>8050</v>
      </c>
      <c r="Y212">
        <v>7676</v>
      </c>
      <c r="Z212">
        <v>8781.9500000000007</v>
      </c>
      <c r="AA212">
        <v>7676</v>
      </c>
      <c r="AB212">
        <v>9721.0499999999993</v>
      </c>
      <c r="AC212" s="1">
        <f>(Table2[[#This Row],[Close Price]]/Table2[[#This Row],[Day Low]])-1</f>
        <v>1.0962741010943189E-2</v>
      </c>
      <c r="AD212" s="1">
        <f>(Table2[[#This Row],[Day High]]/Table2[[#This Row],[Close Price]])-1</f>
        <v>3.7351082131144464E-2</v>
      </c>
      <c r="AE212" s="1">
        <f>(Table2[[#This Row],[Close Price]]/Table2[[#This Row],[Current Week Low]])-1</f>
        <v>1.0962741010943189E-2</v>
      </c>
      <c r="AF212" s="1">
        <f>(Table2[[#This Row],[Current Week High]]/Table2[[#This Row],[Close Price]])-1</f>
        <v>0.13167271251200052</v>
      </c>
      <c r="AG212" s="1">
        <f>(Table2[[#This Row],[Close Price]]/Table2[[#This Row],[Current Month Low]])-1</f>
        <v>1.0962741010943189E-2</v>
      </c>
      <c r="AH212" s="1">
        <f>(Table2[[#This Row],[Current Month High]]/Table2[[#This Row],[Close Price]])-1</f>
        <v>0.25268841452806967</v>
      </c>
      <c r="AI212">
        <v>25.2688414528069</v>
      </c>
      <c r="AJ212">
        <v>63.922011808071197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3142</v>
      </c>
      <c r="AN212">
        <v>-13.65</v>
      </c>
      <c r="AO212" t="s">
        <v>3143</v>
      </c>
      <c r="AP212">
        <v>0.118358950374333</v>
      </c>
      <c r="AQ212">
        <f>(Table2[[#This Row],[Sharpe Ratio]]-AVERAGE(Table2[Sharpe Ratio]))/_xlfn.STDEV.P(Table2[Sharpe Ratio])</f>
        <v>0.72774065608373617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-2.5300700751306415E-2</v>
      </c>
      <c r="AS212">
        <f>_xlfn.RANK.AVG(Table2[[#This Row],[1Y Return vs Nifty Z-Score]],Table2[1Y Return vs Nifty Z-Score])</f>
        <v>337</v>
      </c>
      <c r="AT212">
        <f>_xlfn.RANK.AVG(Table2[[#This Row],[6M Return vs Nifty Z-Score]],Table2[6M Return vs Nifty Z-Score])</f>
        <v>247</v>
      </c>
      <c r="AU212">
        <f>_xlfn.RANK.AVG(Table2[[#This Row],[Sharpe Ratio Z-Score]],Table2[Sharpe Ratio Z-Score])</f>
        <v>164</v>
      </c>
      <c r="AV212">
        <f>(Table2[[#This Row],[Rank 1Y]]+Table2[[#This Row],[Rank 6M]]+Table2[[#This Row],[Rank Sharpe]])/3</f>
        <v>249.33333333333334</v>
      </c>
    </row>
    <row r="213" spans="1:48" x14ac:dyDescent="0.3">
      <c r="A213" t="s">
        <v>255</v>
      </c>
      <c r="B213" t="s">
        <v>256</v>
      </c>
      <c r="C213" t="s">
        <v>3109</v>
      </c>
      <c r="D213" t="s">
        <v>122</v>
      </c>
      <c r="E213">
        <v>98237.888775165004</v>
      </c>
      <c r="F213">
        <v>7597.65</v>
      </c>
      <c r="G213">
        <v>59.732849839721503</v>
      </c>
      <c r="H213">
        <f>(Table2[[#This Row],[1Y Return vs Nifty]]-AVERAGE(Table2[1Y Return vs Nifty]))/_xlfn.STDEV.P(Table2[1Y Return vs Nifty])</f>
        <v>0.68771864710394881</v>
      </c>
      <c r="I213">
        <v>1.81025927799103</v>
      </c>
      <c r="J213">
        <f>(Table2[[#This Row],[1M Return vs Nifty]]-AVERAGE(Table2[1M Return vs Nifty]))/_xlfn.STDEV.P(Table2[1M Return vs Nifty])</f>
        <v>0.29541631693630854</v>
      </c>
      <c r="K213">
        <v>21.505481363885099</v>
      </c>
      <c r="L213">
        <f>(Table2[[#This Row],[6M Return vs Nifty]]-AVERAGE(Table2[6M Return vs Nifty]))/_xlfn.STDEV.P(Table2[6M Return vs Nifty])</f>
        <v>0.72697461840282185</v>
      </c>
      <c r="M213">
        <v>-0.21850613097744001</v>
      </c>
      <c r="N213">
        <f>(Table2[[#This Row],[1W Return vs Nifty]]-AVERAGE(Table2[1W Return vs Nifty]))/_xlfn.STDEV.P(Table2[1W Return vs Nifty])</f>
        <v>0.34531488673860944</v>
      </c>
      <c r="O213">
        <v>7955.61</v>
      </c>
      <c r="P213">
        <v>7767.0785711490998</v>
      </c>
      <c r="Q213">
        <v>6613.5965339457298</v>
      </c>
      <c r="R213">
        <v>31.3810278633342</v>
      </c>
      <c r="S213" s="1">
        <f>(Table2[[#This Row],[Close Price]]-Table2[[#This Row],[20D EMA]])/Table2[[#This Row],[20D EMA]]</f>
        <v>-4.4994664142661601E-2</v>
      </c>
      <c r="T213" s="1">
        <f>(Table2[[#This Row],[Close Price]]-Table2[[#This Row],[50D EMA]])/Table2[[#This Row],[50D EMA]]</f>
        <v>-2.1813680600379727E-2</v>
      </c>
      <c r="U213" s="1">
        <f>(Table2[[#This Row],[Close Price]]-Table2[[#This Row],[200D EMA]])/Table2[[#This Row],[200D EMA]]</f>
        <v>0.14879248545075291</v>
      </c>
      <c r="V213">
        <v>0.760564786386001</v>
      </c>
      <c r="W213">
        <v>7434.05</v>
      </c>
      <c r="X213">
        <v>7759.95</v>
      </c>
      <c r="Y213">
        <v>7434.05</v>
      </c>
      <c r="Z213">
        <v>8159.75</v>
      </c>
      <c r="AA213">
        <v>7434.05</v>
      </c>
      <c r="AB213">
        <v>8472</v>
      </c>
      <c r="AC213" s="1">
        <f>(Table2[[#This Row],[Close Price]]/Table2[[#This Row],[Day Low]])-1</f>
        <v>2.2006846873507735E-2</v>
      </c>
      <c r="AD213" s="1">
        <f>(Table2[[#This Row],[Day High]]/Table2[[#This Row],[Close Price]])-1</f>
        <v>2.1361868472488332E-2</v>
      </c>
      <c r="AE213" s="1">
        <f>(Table2[[#This Row],[Close Price]]/Table2[[#This Row],[Current Week Low]])-1</f>
        <v>2.2006846873507735E-2</v>
      </c>
      <c r="AF213" s="1">
        <f>(Table2[[#This Row],[Current Week High]]/Table2[[#This Row],[Close Price]])-1</f>
        <v>7.3983402762696437E-2</v>
      </c>
      <c r="AG213" s="1">
        <f>(Table2[[#This Row],[Close Price]]/Table2[[#This Row],[Current Month Low]])-1</f>
        <v>2.2006846873507735E-2</v>
      </c>
      <c r="AH213" s="1">
        <f>(Table2[[#This Row],[Current Month High]]/Table2[[#This Row],[Close Price]])-1</f>
        <v>0.11508163708515129</v>
      </c>
      <c r="AI213">
        <v>11.508163708515101</v>
      </c>
      <c r="AJ213">
        <v>91.277803653025401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</v>
      </c>
      <c r="AM213" t="s">
        <v>3144</v>
      </c>
      <c r="AN213">
        <v>-9.4700000000000006</v>
      </c>
      <c r="AO213" t="s">
        <v>3143</v>
      </c>
      <c r="AP213">
        <v>1.0747477703259E-2</v>
      </c>
      <c r="AQ213">
        <f>(Table2[[#This Row],[Sharpe Ratio]]-AVERAGE(Table2[Sharpe Ratio]))/_xlfn.STDEV.P(Table2[Sharpe Ratio])</f>
        <v>-0.54278655421975541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1.5126379149619331</v>
      </c>
      <c r="AS213">
        <f>_xlfn.RANK.AVG(Table2[[#This Row],[1Y Return vs Nifty Z-Score]],Table2[1Y Return vs Nifty Z-Score])</f>
        <v>139</v>
      </c>
      <c r="AT213">
        <f>_xlfn.RANK.AVG(Table2[[#This Row],[6M Return vs Nifty Z-Score]],Table2[6M Return vs Nifty Z-Score])</f>
        <v>134</v>
      </c>
      <c r="AU213">
        <f>_xlfn.RANK.AVG(Table2[[#This Row],[Sharpe Ratio Z-Score]],Table2[Sharpe Ratio Z-Score])</f>
        <v>476</v>
      </c>
      <c r="AV213">
        <f>(Table2[[#This Row],[Rank 1Y]]+Table2[[#This Row],[Rank 6M]]+Table2[[#This Row],[Rank Sharpe]])/3</f>
        <v>249.66666666666666</v>
      </c>
    </row>
    <row r="214" spans="1:48" x14ac:dyDescent="0.3">
      <c r="A214" t="s">
        <v>555</v>
      </c>
      <c r="B214" t="s">
        <v>556</v>
      </c>
      <c r="C214" t="s">
        <v>3113</v>
      </c>
      <c r="D214" t="s">
        <v>163</v>
      </c>
      <c r="E214">
        <v>34650.106197654997</v>
      </c>
      <c r="F214">
        <v>1028.95</v>
      </c>
      <c r="G214">
        <v>39.038161578243098</v>
      </c>
      <c r="H214">
        <f>(Table2[[#This Row],[1Y Return vs Nifty]]-AVERAGE(Table2[1Y Return vs Nifty]))/_xlfn.STDEV.P(Table2[1Y Return vs Nifty])</f>
        <v>0.32275007022319491</v>
      </c>
      <c r="I214">
        <v>-9.1157033694758098</v>
      </c>
      <c r="J214">
        <f>(Table2[[#This Row],[1M Return vs Nifty]]-AVERAGE(Table2[1M Return vs Nifty]))/_xlfn.STDEV.P(Table2[1M Return vs Nifty])</f>
        <v>-0.97961596101417625</v>
      </c>
      <c r="K214">
        <v>12.440581987305199</v>
      </c>
      <c r="L214">
        <f>(Table2[[#This Row],[6M Return vs Nifty]]-AVERAGE(Table2[6M Return vs Nifty]))/_xlfn.STDEV.P(Table2[6M Return vs Nifty])</f>
        <v>0.39565676507041819</v>
      </c>
      <c r="M214">
        <v>3.3095310412499201</v>
      </c>
      <c r="N214">
        <f>(Table2[[#This Row],[1W Return vs Nifty]]-AVERAGE(Table2[1W Return vs Nifty]))/_xlfn.STDEV.P(Table2[1W Return vs Nifty])</f>
        <v>1.1149525501206863</v>
      </c>
      <c r="O214">
        <v>1073.75</v>
      </c>
      <c r="P214">
        <v>1071.96198814319</v>
      </c>
      <c r="Q214">
        <v>914.10179897505702</v>
      </c>
      <c r="R214">
        <v>37.160914426672697</v>
      </c>
      <c r="S214" s="1">
        <f>(Table2[[#This Row],[Close Price]]-Table2[[#This Row],[20D EMA]])/Table2[[#This Row],[20D EMA]]</f>
        <v>-4.1722933643771783E-2</v>
      </c>
      <c r="T214" s="1">
        <f>(Table2[[#This Row],[Close Price]]-Table2[[#This Row],[50D EMA]])/Table2[[#This Row],[50D EMA]]</f>
        <v>-4.0124546037022799E-2</v>
      </c>
      <c r="U214" s="1">
        <f>(Table2[[#This Row],[Close Price]]-Table2[[#This Row],[200D EMA]])/Table2[[#This Row],[200D EMA]]</f>
        <v>0.12564049338237532</v>
      </c>
      <c r="V214">
        <v>0.48533537313054997</v>
      </c>
      <c r="W214">
        <v>998.4</v>
      </c>
      <c r="X214">
        <v>1060</v>
      </c>
      <c r="Y214">
        <v>973.5</v>
      </c>
      <c r="Z214">
        <v>1060</v>
      </c>
      <c r="AA214">
        <v>973.5</v>
      </c>
      <c r="AB214">
        <v>1245.7</v>
      </c>
      <c r="AC214" s="1">
        <f>(Table2[[#This Row],[Close Price]]/Table2[[#This Row],[Day Low]])-1</f>
        <v>3.0598958333333481E-2</v>
      </c>
      <c r="AD214" s="1">
        <f>(Table2[[#This Row],[Day High]]/Table2[[#This Row],[Close Price]])-1</f>
        <v>3.0176393410758395E-2</v>
      </c>
      <c r="AE214" s="1">
        <f>(Table2[[#This Row],[Close Price]]/Table2[[#This Row],[Current Week Low]])-1</f>
        <v>5.6959424756034993E-2</v>
      </c>
      <c r="AF214" s="1">
        <f>(Table2[[#This Row],[Current Week High]]/Table2[[#This Row],[Close Price]])-1</f>
        <v>3.0176393410758395E-2</v>
      </c>
      <c r="AG214" s="1">
        <f>(Table2[[#This Row],[Close Price]]/Table2[[#This Row],[Current Month Low]])-1</f>
        <v>5.6959424756034993E-2</v>
      </c>
      <c r="AH214" s="1">
        <f>(Table2[[#This Row],[Current Month High]]/Table2[[#This Row],[Close Price]])-1</f>
        <v>0.21065163516205843</v>
      </c>
      <c r="AI214">
        <v>27.702998202050601</v>
      </c>
      <c r="AJ214">
        <v>70.808432934926898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0.25</v>
      </c>
      <c r="AM214" t="s">
        <v>3142</v>
      </c>
      <c r="AN214">
        <v>-8.4700000000000006</v>
      </c>
      <c r="AO214" t="s">
        <v>3143</v>
      </c>
      <c r="AP214">
        <v>5.9917768465683002E-2</v>
      </c>
      <c r="AQ214">
        <f>(Table2[[#This Row],[Sharpe Ratio]]-AVERAGE(Table2[Sharpe Ratio]))/_xlfn.STDEV.P(Table2[Sharpe Ratio])</f>
        <v>3.7748130433683552E-2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0.89149155483380671</v>
      </c>
      <c r="AS214">
        <f>_xlfn.RANK.AVG(Table2[[#This Row],[1Y Return vs Nifty Z-Score]],Table2[1Y Return vs Nifty Z-Score])</f>
        <v>212</v>
      </c>
      <c r="AT214">
        <f>_xlfn.RANK.AVG(Table2[[#This Row],[6M Return vs Nifty Z-Score]],Table2[6M Return vs Nifty Z-Score])</f>
        <v>207</v>
      </c>
      <c r="AU214">
        <f>_xlfn.RANK.AVG(Table2[[#This Row],[Sharpe Ratio Z-Score]],Table2[Sharpe Ratio Z-Score])</f>
        <v>331</v>
      </c>
      <c r="AV214">
        <f>(Table2[[#This Row],[Rank 1Y]]+Table2[[#This Row],[Rank 6M]]+Table2[[#This Row],[Rank Sharpe]])/3</f>
        <v>250</v>
      </c>
    </row>
    <row r="215" spans="1:48" x14ac:dyDescent="0.3">
      <c r="A215" t="s">
        <v>78</v>
      </c>
      <c r="B215" t="s">
        <v>79</v>
      </c>
      <c r="C215" t="s">
        <v>3102</v>
      </c>
      <c r="D215" t="s">
        <v>80</v>
      </c>
      <c r="E215">
        <v>293713.06860401999</v>
      </c>
      <c r="F215">
        <v>315.8</v>
      </c>
      <c r="G215">
        <v>31.841339607756002</v>
      </c>
      <c r="H215">
        <f>(Table2[[#This Row],[1Y Return vs Nifty]]-AVERAGE(Table2[1Y Return vs Nifty]))/_xlfn.STDEV.P(Table2[1Y Return vs Nifty])</f>
        <v>0.19582794221404476</v>
      </c>
      <c r="I215">
        <v>-2.52621642966171</v>
      </c>
      <c r="J215">
        <f>(Table2[[#This Row],[1M Return vs Nifty]]-AVERAGE(Table2[1M Return vs Nifty]))/_xlfn.STDEV.P(Table2[1M Return vs Nifty])</f>
        <v>-0.21063945848658608</v>
      </c>
      <c r="K215">
        <v>0.53608026741067705</v>
      </c>
      <c r="L215">
        <f>(Table2[[#This Row],[6M Return vs Nifty]]-AVERAGE(Table2[6M Return vs Nifty]))/_xlfn.STDEV.P(Table2[6M Return vs Nifty])</f>
        <v>-3.9447232334951794E-2</v>
      </c>
      <c r="M215">
        <v>-0.82753171956982396</v>
      </c>
      <c r="N215">
        <f>(Table2[[#This Row],[1W Return vs Nifty]]-AVERAGE(Table2[1W Return vs Nifty]))/_xlfn.STDEV.P(Table2[1W Return vs Nifty])</f>
        <v>0.21245658393104203</v>
      </c>
      <c r="O215">
        <v>329.6</v>
      </c>
      <c r="P215">
        <v>333.7414174191</v>
      </c>
      <c r="Q215">
        <v>305.58803771512999</v>
      </c>
      <c r="R215">
        <v>26.4063206629646</v>
      </c>
      <c r="S215" s="1">
        <f>(Table2[[#This Row],[Close Price]]-Table2[[#This Row],[20D EMA]])/Table2[[#This Row],[20D EMA]]</f>
        <v>-4.1868932038834981E-2</v>
      </c>
      <c r="T215" s="1">
        <f>(Table2[[#This Row],[Close Price]]-Table2[[#This Row],[50D EMA]])/Table2[[#This Row],[50D EMA]]</f>
        <v>-5.3758438367779299E-2</v>
      </c>
      <c r="U215" s="1">
        <f>(Table2[[#This Row],[Close Price]]-Table2[[#This Row],[200D EMA]])/Table2[[#This Row],[200D EMA]]</f>
        <v>3.3417415031113375E-2</v>
      </c>
      <c r="V215">
        <v>0.78820241840650895</v>
      </c>
      <c r="W215">
        <v>313.25</v>
      </c>
      <c r="X215">
        <v>321.5</v>
      </c>
      <c r="Y215">
        <v>313.25</v>
      </c>
      <c r="Z215">
        <v>335.65</v>
      </c>
      <c r="AA215">
        <v>313.25</v>
      </c>
      <c r="AB215">
        <v>356</v>
      </c>
      <c r="AC215" s="1">
        <f>(Table2[[#This Row],[Close Price]]/Table2[[#This Row],[Day Low]])-1</f>
        <v>8.1404628890662245E-3</v>
      </c>
      <c r="AD215" s="1">
        <f>(Table2[[#This Row],[Day High]]/Table2[[#This Row],[Close Price]])-1</f>
        <v>1.8049398353388257E-2</v>
      </c>
      <c r="AE215" s="1">
        <f>(Table2[[#This Row],[Close Price]]/Table2[[#This Row],[Current Week Low]])-1</f>
        <v>8.1404628890662245E-3</v>
      </c>
      <c r="AF215" s="1">
        <f>(Table2[[#This Row],[Current Week High]]/Table2[[#This Row],[Close Price]])-1</f>
        <v>6.2856238125395647E-2</v>
      </c>
      <c r="AG215" s="1">
        <f>(Table2[[#This Row],[Close Price]]/Table2[[#This Row],[Current Month Low]])-1</f>
        <v>8.1404628890662245E-3</v>
      </c>
      <c r="AH215" s="1">
        <f>(Table2[[#This Row],[Current Month High]]/Table2[[#This Row],[Close Price]])-1</f>
        <v>0.12729575680810634</v>
      </c>
      <c r="AI215">
        <v>15.975300823305799</v>
      </c>
      <c r="AJ215">
        <v>60.876209882832399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</v>
      </c>
      <c r="AM215" t="s">
        <v>3144</v>
      </c>
      <c r="AN215">
        <v>-4.2300000000000004</v>
      </c>
      <c r="AO215" t="s">
        <v>3143</v>
      </c>
      <c r="AP215">
        <v>0.112650684527654</v>
      </c>
      <c r="AQ215">
        <f>(Table2[[#This Row],[Sharpe Ratio]]-AVERAGE(Table2[Sharpe Ratio]))/_xlfn.STDEV.P(Table2[Sharpe Ratio])</f>
        <v>0.66034535982178622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237</v>
      </c>
      <c r="AT215">
        <f>_xlfn.RANK.AVG(Table2[[#This Row],[6M Return vs Nifty Z-Score]],Table2[6M Return vs Nifty Z-Score])</f>
        <v>347</v>
      </c>
      <c r="AU215">
        <f>_xlfn.RANK.AVG(Table2[[#This Row],[Sharpe Ratio Z-Score]],Table2[Sharpe Ratio Z-Score])</f>
        <v>173</v>
      </c>
      <c r="AV215">
        <f>(Table2[[#This Row],[Rank 1Y]]+Table2[[#This Row],[Rank 6M]]+Table2[[#This Row],[Rank Sharpe]])/3</f>
        <v>252.33333333333334</v>
      </c>
    </row>
    <row r="216" spans="1:48" x14ac:dyDescent="0.3">
      <c r="A216" t="s">
        <v>983</v>
      </c>
      <c r="B216" t="s">
        <v>984</v>
      </c>
      <c r="C216" t="s">
        <v>3111</v>
      </c>
      <c r="D216" t="s">
        <v>985</v>
      </c>
      <c r="E216">
        <v>13521.73931015</v>
      </c>
      <c r="F216">
        <v>761.5</v>
      </c>
      <c r="G216">
        <v>36.033597698838797</v>
      </c>
      <c r="H216">
        <f>(Table2[[#This Row],[1Y Return vs Nifty]]-AVERAGE(Table2[1Y Return vs Nifty]))/_xlfn.STDEV.P(Table2[1Y Return vs Nifty])</f>
        <v>0.26976200926000127</v>
      </c>
      <c r="I216">
        <v>0.64515530132614296</v>
      </c>
      <c r="J216">
        <f>(Table2[[#This Row],[1M Return vs Nifty]]-AVERAGE(Table2[1M Return vs Nifty]))/_xlfn.STDEV.P(Table2[1M Return vs Nifty])</f>
        <v>0.15945162207616093</v>
      </c>
      <c r="K216">
        <v>14.558721219645401</v>
      </c>
      <c r="L216">
        <f>(Table2[[#This Row],[6M Return vs Nifty]]-AVERAGE(Table2[6M Return vs Nifty]))/_xlfn.STDEV.P(Table2[6M Return vs Nifty])</f>
        <v>0.47307376821236319</v>
      </c>
      <c r="M216">
        <v>-0.199477400824806</v>
      </c>
      <c r="N216">
        <f>(Table2[[#This Row],[1W Return vs Nifty]]-AVERAGE(Table2[1W Return vs Nifty]))/_xlfn.STDEV.P(Table2[1W Return vs Nifty])</f>
        <v>0.34946598455784117</v>
      </c>
      <c r="O216">
        <v>801.12</v>
      </c>
      <c r="P216">
        <v>804.319654503827</v>
      </c>
      <c r="Q216">
        <v>715.82836010819597</v>
      </c>
      <c r="R216">
        <v>27.2273514119249</v>
      </c>
      <c r="S216" s="1">
        <f>(Table2[[#This Row],[Close Price]]-Table2[[#This Row],[20D EMA]])/Table2[[#This Row],[20D EMA]]</f>
        <v>-4.9455761933293395E-2</v>
      </c>
      <c r="T216" s="1">
        <f>(Table2[[#This Row],[Close Price]]-Table2[[#This Row],[50D EMA]])/Table2[[#This Row],[50D EMA]]</f>
        <v>-5.3237110723399907E-2</v>
      </c>
      <c r="U216" s="1">
        <f>(Table2[[#This Row],[Close Price]]-Table2[[#This Row],[200D EMA]])/Table2[[#This Row],[200D EMA]]</f>
        <v>6.380250132154705E-2</v>
      </c>
      <c r="V216">
        <v>0.50594565895635002</v>
      </c>
      <c r="W216">
        <v>751.2</v>
      </c>
      <c r="X216">
        <v>779.85</v>
      </c>
      <c r="Y216">
        <v>750.8</v>
      </c>
      <c r="Z216">
        <v>803.7</v>
      </c>
      <c r="AA216">
        <v>750.8</v>
      </c>
      <c r="AB216">
        <v>875.5</v>
      </c>
      <c r="AC216" s="1">
        <f>(Table2[[#This Row],[Close Price]]/Table2[[#This Row],[Day Low]])-1</f>
        <v>1.3711395101171364E-2</v>
      </c>
      <c r="AD216" s="1">
        <f>(Table2[[#This Row],[Day High]]/Table2[[#This Row],[Close Price]])-1</f>
        <v>2.4097176625082151E-2</v>
      </c>
      <c r="AE216" s="1">
        <f>(Table2[[#This Row],[Close Price]]/Table2[[#This Row],[Current Week Low]])-1</f>
        <v>1.4251465103889194E-2</v>
      </c>
      <c r="AF216" s="1">
        <f>(Table2[[#This Row],[Current Week High]]/Table2[[#This Row],[Close Price]])-1</f>
        <v>5.5416940249507718E-2</v>
      </c>
      <c r="AG216" s="1">
        <f>(Table2[[#This Row],[Close Price]]/Table2[[#This Row],[Current Month Low]])-1</f>
        <v>1.4251465103889194E-2</v>
      </c>
      <c r="AH216" s="1">
        <f>(Table2[[#This Row],[Current Month High]]/Table2[[#This Row],[Close Price]])-1</f>
        <v>0.14970453053184496</v>
      </c>
      <c r="AI216">
        <v>14.9704530531844</v>
      </c>
      <c r="AJ216">
        <v>68.2129445548928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0.06</v>
      </c>
      <c r="AM216" t="s">
        <v>3142</v>
      </c>
      <c r="AN216">
        <v>-7.48</v>
      </c>
      <c r="AO216" t="s">
        <v>3143</v>
      </c>
      <c r="AP216">
        <v>5.3062000422381003E-2</v>
      </c>
      <c r="AQ216">
        <f>(Table2[[#This Row],[Sharpe Ratio]]-AVERAGE(Table2[Sharpe Ratio]))/_xlfn.STDEV.P(Table2[Sharpe Ratio])</f>
        <v>-4.3195282293031087E-2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227</v>
      </c>
      <c r="AT216">
        <f>_xlfn.RANK.AVG(Table2[[#This Row],[6M Return vs Nifty Z-Score]],Table2[6M Return vs Nifty Z-Score])</f>
        <v>185</v>
      </c>
      <c r="AU216">
        <f>_xlfn.RANK.AVG(Table2[[#This Row],[Sharpe Ratio Z-Score]],Table2[Sharpe Ratio Z-Score])</f>
        <v>347</v>
      </c>
      <c r="AV216">
        <f>(Table2[[#This Row],[Rank 1Y]]+Table2[[#This Row],[Rank 6M]]+Table2[[#This Row],[Rank Sharpe]])/3</f>
        <v>253</v>
      </c>
    </row>
    <row r="217" spans="1:48" x14ac:dyDescent="0.3">
      <c r="A217" t="s">
        <v>205</v>
      </c>
      <c r="B217" t="s">
        <v>206</v>
      </c>
      <c r="C217" t="s">
        <v>3102</v>
      </c>
      <c r="D217" t="s">
        <v>57</v>
      </c>
      <c r="E217">
        <v>116728.17303821001</v>
      </c>
      <c r="F217">
        <v>668.9</v>
      </c>
      <c r="G217">
        <v>56.205349030548298</v>
      </c>
      <c r="H217">
        <f>(Table2[[#This Row],[1Y Return vs Nifty]]-AVERAGE(Table2[1Y Return vs Nifty]))/_xlfn.STDEV.P(Table2[1Y Return vs Nifty])</f>
        <v>0.62550814487250905</v>
      </c>
      <c r="I217">
        <v>-8.0461496281663401</v>
      </c>
      <c r="J217">
        <f>(Table2[[#This Row],[1M Return vs Nifty]]-AVERAGE(Table2[1M Return vs Nifty]))/_xlfn.STDEV.P(Table2[1M Return vs Nifty])</f>
        <v>-0.85480173757470201</v>
      </c>
      <c r="K217">
        <v>3.48158877444537</v>
      </c>
      <c r="L217">
        <f>(Table2[[#This Row],[6M Return vs Nifty]]-AVERAGE(Table2[6M Return vs Nifty]))/_xlfn.STDEV.P(Table2[6M Return vs Nifty])</f>
        <v>6.8209732732349967E-2</v>
      </c>
      <c r="M217">
        <v>1.7420957330906599</v>
      </c>
      <c r="N217">
        <f>(Table2[[#This Row],[1W Return vs Nifty]]-AVERAGE(Table2[1W Return vs Nifty]))/_xlfn.STDEV.P(Table2[1W Return vs Nifty])</f>
        <v>0.77301815737372792</v>
      </c>
      <c r="O217">
        <v>698.06</v>
      </c>
      <c r="P217">
        <v>708.70921792230502</v>
      </c>
      <c r="Q217">
        <v>626.62129823499299</v>
      </c>
      <c r="R217">
        <v>35.160692623384001</v>
      </c>
      <c r="S217" s="1">
        <f>(Table2[[#This Row],[Close Price]]-Table2[[#This Row],[20D EMA]])/Table2[[#This Row],[20D EMA]]</f>
        <v>-4.1772913503137221E-2</v>
      </c>
      <c r="T217" s="1">
        <f>(Table2[[#This Row],[Close Price]]-Table2[[#This Row],[50D EMA]])/Table2[[#This Row],[50D EMA]]</f>
        <v>-5.6171440861192912E-2</v>
      </c>
      <c r="U217" s="1">
        <f>(Table2[[#This Row],[Close Price]]-Table2[[#This Row],[200D EMA]])/Table2[[#This Row],[200D EMA]]</f>
        <v>6.7470898107187857E-2</v>
      </c>
      <c r="V217">
        <v>0.71962885446456004</v>
      </c>
      <c r="W217">
        <v>641.65</v>
      </c>
      <c r="X217">
        <v>674.3</v>
      </c>
      <c r="Y217">
        <v>641.65</v>
      </c>
      <c r="Z217">
        <v>697.2</v>
      </c>
      <c r="AA217">
        <v>641.65</v>
      </c>
      <c r="AB217">
        <v>741.45</v>
      </c>
      <c r="AC217" s="1">
        <f>(Table2[[#This Row],[Close Price]]/Table2[[#This Row],[Day Low]])-1</f>
        <v>4.2468635548975397E-2</v>
      </c>
      <c r="AD217" s="1">
        <f>(Table2[[#This Row],[Day High]]/Table2[[#This Row],[Close Price]])-1</f>
        <v>8.0729555987442136E-3</v>
      </c>
      <c r="AE217" s="1">
        <f>(Table2[[#This Row],[Close Price]]/Table2[[#This Row],[Current Week Low]])-1</f>
        <v>4.2468635548975397E-2</v>
      </c>
      <c r="AF217" s="1">
        <f>(Table2[[#This Row],[Current Week High]]/Table2[[#This Row],[Close Price]])-1</f>
        <v>4.2308267304529856E-2</v>
      </c>
      <c r="AG217" s="1">
        <f>(Table2[[#This Row],[Close Price]]/Table2[[#This Row],[Current Month Low]])-1</f>
        <v>4.2468635548975397E-2</v>
      </c>
      <c r="AH217" s="1">
        <f>(Table2[[#This Row],[Current Month High]]/Table2[[#This Row],[Close Price]])-1</f>
        <v>0.10846165346090597</v>
      </c>
      <c r="AI217">
        <v>20.331888174614999</v>
      </c>
      <c r="AJ217">
        <v>92.489208633093497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0.08</v>
      </c>
      <c r="AM217" t="s">
        <v>3142</v>
      </c>
      <c r="AN217">
        <v>-8.3800000000000008</v>
      </c>
      <c r="AO217" t="s">
        <v>3143</v>
      </c>
      <c r="AP217">
        <v>6.7503928076020001E-2</v>
      </c>
      <c r="AQ217">
        <f>(Table2[[#This Row],[Sharpe Ratio]]-AVERAGE(Table2[Sharpe Ratio]))/_xlfn.STDEV.P(Table2[Sharpe Ratio])</f>
        <v>0.12731499507551741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149</v>
      </c>
      <c r="AT217">
        <f>_xlfn.RANK.AVG(Table2[[#This Row],[6M Return vs Nifty Z-Score]],Table2[6M Return vs Nifty Z-Score])</f>
        <v>307</v>
      </c>
      <c r="AU217">
        <f>_xlfn.RANK.AVG(Table2[[#This Row],[Sharpe Ratio Z-Score]],Table2[Sharpe Ratio Z-Score])</f>
        <v>304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1440</v>
      </c>
      <c r="B218" t="s">
        <v>1441</v>
      </c>
      <c r="C218" t="s">
        <v>3108</v>
      </c>
      <c r="D218" t="s">
        <v>1025</v>
      </c>
      <c r="E218">
        <v>6921.4910831999996</v>
      </c>
      <c r="F218">
        <v>729</v>
      </c>
      <c r="G218">
        <v>37.919895637062602</v>
      </c>
      <c r="H218">
        <f>(Table2[[#This Row],[1Y Return vs Nifty]]-AVERAGE(Table2[1Y Return vs Nifty]))/_xlfn.STDEV.P(Table2[1Y Return vs Nifty])</f>
        <v>0.3030284912378004</v>
      </c>
      <c r="I218">
        <v>-10.8130586122577</v>
      </c>
      <c r="J218">
        <f>(Table2[[#This Row],[1M Return vs Nifty]]-AVERAGE(Table2[1M Return vs Nifty]))/_xlfn.STDEV.P(Table2[1M Return vs Nifty])</f>
        <v>-1.1776930359158695</v>
      </c>
      <c r="K218">
        <v>-5.2057158183251202</v>
      </c>
      <c r="L218">
        <f>(Table2[[#This Row],[6M Return vs Nifty]]-AVERAGE(Table2[6M Return vs Nifty]))/_xlfn.STDEV.P(Table2[6M Return vs Nifty])</f>
        <v>-0.24930720698765715</v>
      </c>
      <c r="M218">
        <v>-5.1054483824404899</v>
      </c>
      <c r="N218">
        <f>(Table2[[#This Row],[1W Return vs Nifty]]-AVERAGE(Table2[1W Return vs Nifty]))/_xlfn.STDEV.P(Table2[1W Return vs Nifty])</f>
        <v>-0.7207665154379499</v>
      </c>
      <c r="O218">
        <v>805.03</v>
      </c>
      <c r="P218">
        <v>840.30915569564604</v>
      </c>
      <c r="Q218">
        <v>764.92546301297102</v>
      </c>
      <c r="R218">
        <v>17.855018600492599</v>
      </c>
      <c r="S218" s="1">
        <f>(Table2[[#This Row],[Close Price]]-Table2[[#This Row],[20D EMA]])/Table2[[#This Row],[20D EMA]]</f>
        <v>-9.4443685328497048E-2</v>
      </c>
      <c r="T218" s="1">
        <f>(Table2[[#This Row],[Close Price]]-Table2[[#This Row],[50D EMA]])/Table2[[#This Row],[50D EMA]]</f>
        <v>-0.13246214793827787</v>
      </c>
      <c r="U218" s="1">
        <f>(Table2[[#This Row],[Close Price]]-Table2[[#This Row],[200D EMA]])/Table2[[#This Row],[200D EMA]]</f>
        <v>-4.6965965639925132E-2</v>
      </c>
      <c r="V218">
        <v>0.65271982762169201</v>
      </c>
      <c r="W218">
        <v>721.4</v>
      </c>
      <c r="X218">
        <v>741.25</v>
      </c>
      <c r="Y218">
        <v>718.1</v>
      </c>
      <c r="Z218">
        <v>805</v>
      </c>
      <c r="AA218">
        <v>718.1</v>
      </c>
      <c r="AB218">
        <v>884.9</v>
      </c>
      <c r="AC218" s="1">
        <f>(Table2[[#This Row],[Close Price]]/Table2[[#This Row],[Day Low]])-1</f>
        <v>1.053507069586912E-2</v>
      </c>
      <c r="AD218" s="1">
        <f>(Table2[[#This Row],[Day High]]/Table2[[#This Row],[Close Price]])-1</f>
        <v>1.6803840877914977E-2</v>
      </c>
      <c r="AE218" s="1">
        <f>(Table2[[#This Row],[Close Price]]/Table2[[#This Row],[Current Week Low]])-1</f>
        <v>1.5178944436707864E-2</v>
      </c>
      <c r="AF218" s="1">
        <f>(Table2[[#This Row],[Current Week High]]/Table2[[#This Row],[Close Price]])-1</f>
        <v>0.10425240054869689</v>
      </c>
      <c r="AG218" s="1">
        <f>(Table2[[#This Row],[Close Price]]/Table2[[#This Row],[Current Month Low]])-1</f>
        <v>1.5178944436707864E-2</v>
      </c>
      <c r="AH218" s="1">
        <f>(Table2[[#This Row],[Current Month High]]/Table2[[#This Row],[Close Price]])-1</f>
        <v>0.21385459533607687</v>
      </c>
      <c r="AI218">
        <v>45.267489711934097</v>
      </c>
      <c r="AJ218">
        <v>68.652400231347599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</v>
      </c>
      <c r="AM218">
        <v>0</v>
      </c>
      <c r="AN218">
        <v>-13.13</v>
      </c>
      <c r="AO218" t="s">
        <v>3143</v>
      </c>
      <c r="AP218">
        <v>0.12891002214167999</v>
      </c>
      <c r="AQ218">
        <f>(Table2[[#This Row],[Sharpe Ratio]]-AVERAGE(Table2[Sharpe Ratio]))/_xlfn.STDEV.P(Table2[Sharpe Ratio])</f>
        <v>0.85231309660087706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219</v>
      </c>
      <c r="AT218">
        <f>_xlfn.RANK.AVG(Table2[[#This Row],[6M Return vs Nifty Z-Score]],Table2[6M Return vs Nifty Z-Score])</f>
        <v>407</v>
      </c>
      <c r="AU218">
        <f>_xlfn.RANK.AVG(Table2[[#This Row],[Sharpe Ratio Z-Score]],Table2[Sharpe Ratio Z-Score])</f>
        <v>138</v>
      </c>
      <c r="AV218">
        <f>(Table2[[#This Row],[Rank 1Y]]+Table2[[#This Row],[Rank 6M]]+Table2[[#This Row],[Rank Sharpe]])/3</f>
        <v>254.66666666666666</v>
      </c>
    </row>
    <row r="219" spans="1:48" x14ac:dyDescent="0.3">
      <c r="A219" t="s">
        <v>889</v>
      </c>
      <c r="B219" t="s">
        <v>890</v>
      </c>
      <c r="C219" t="s">
        <v>3098</v>
      </c>
      <c r="D219" t="s">
        <v>742</v>
      </c>
      <c r="E219">
        <v>16334.543406335901</v>
      </c>
      <c r="F219">
        <v>113.28</v>
      </c>
      <c r="G219">
        <v>51.518891696934098</v>
      </c>
      <c r="H219">
        <f>(Table2[[#This Row],[1Y Return vs Nifty]]-AVERAGE(Table2[1Y Return vs Nifty]))/_xlfn.STDEV.P(Table2[1Y Return vs Nifty])</f>
        <v>0.54285845032043678</v>
      </c>
      <c r="I219">
        <v>-18.152950235830499</v>
      </c>
      <c r="J219">
        <f>(Table2[[#This Row],[1M Return vs Nifty]]-AVERAGE(Table2[1M Return vs Nifty]))/_xlfn.STDEV.P(Table2[1M Return vs Nifty])</f>
        <v>-2.0342398719865087</v>
      </c>
      <c r="K219">
        <v>9.5279877599412597</v>
      </c>
      <c r="L219">
        <f>(Table2[[#This Row],[6M Return vs Nifty]]-AVERAGE(Table2[6M Return vs Nifty]))/_xlfn.STDEV.P(Table2[6M Return vs Nifty])</f>
        <v>0.28920280160649559</v>
      </c>
      <c r="M219">
        <v>-7.7740078885991997</v>
      </c>
      <c r="N219">
        <f>(Table2[[#This Row],[1W Return vs Nifty]]-AVERAGE(Table2[1W Return vs Nifty]))/_xlfn.STDEV.P(Table2[1W Return vs Nifty])</f>
        <v>-1.3029100141186556</v>
      </c>
      <c r="O219">
        <v>131.78</v>
      </c>
      <c r="P219">
        <v>136.79150216583199</v>
      </c>
      <c r="Q219">
        <v>117.72335439048901</v>
      </c>
      <c r="R219">
        <v>25.273642154592999</v>
      </c>
      <c r="S219" s="1">
        <f>(Table2[[#This Row],[Close Price]]-Table2[[#This Row],[20D EMA]])/Table2[[#This Row],[20D EMA]]</f>
        <v>-0.14038549096979816</v>
      </c>
      <c r="T219" s="1">
        <f>(Table2[[#This Row],[Close Price]]-Table2[[#This Row],[50D EMA]])/Table2[[#This Row],[50D EMA]]</f>
        <v>-0.17187838274726344</v>
      </c>
      <c r="U219" s="1">
        <f>(Table2[[#This Row],[Close Price]]-Table2[[#This Row],[200D EMA]])/Table2[[#This Row],[200D EMA]]</f>
        <v>-3.7744034847583215E-2</v>
      </c>
      <c r="V219">
        <v>0.456593159407015</v>
      </c>
      <c r="W219">
        <v>111.51</v>
      </c>
      <c r="X219">
        <v>118.3</v>
      </c>
      <c r="Y219">
        <v>111.51</v>
      </c>
      <c r="Z219">
        <v>132.84</v>
      </c>
      <c r="AA219">
        <v>111.51</v>
      </c>
      <c r="AB219">
        <v>152.74</v>
      </c>
      <c r="AC219" s="1">
        <f>(Table2[[#This Row],[Close Price]]/Table2[[#This Row],[Day Low]])-1</f>
        <v>1.5873015873015817E-2</v>
      </c>
      <c r="AD219" s="1">
        <f>(Table2[[#This Row],[Day High]]/Table2[[#This Row],[Close Price]])-1</f>
        <v>4.4314971751412413E-2</v>
      </c>
      <c r="AE219" s="1">
        <f>(Table2[[#This Row],[Close Price]]/Table2[[#This Row],[Current Week Low]])-1</f>
        <v>1.5873015873015817E-2</v>
      </c>
      <c r="AF219" s="1">
        <f>(Table2[[#This Row],[Current Week High]]/Table2[[#This Row],[Close Price]])-1</f>
        <v>0.17266949152542366</v>
      </c>
      <c r="AG219" s="1">
        <f>(Table2[[#This Row],[Close Price]]/Table2[[#This Row],[Current Month Low]])-1</f>
        <v>1.5873015873015817E-2</v>
      </c>
      <c r="AH219" s="1">
        <f>(Table2[[#This Row],[Current Month High]]/Table2[[#This Row],[Close Price]])-1</f>
        <v>0.34834039548022599</v>
      </c>
      <c r="AI219">
        <v>50.953389830508399</v>
      </c>
      <c r="AJ219">
        <v>84.195121951219505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-0.2</v>
      </c>
      <c r="AM219" t="s">
        <v>3143</v>
      </c>
      <c r="AN219">
        <v>-18.66</v>
      </c>
      <c r="AO219" t="s">
        <v>3143</v>
      </c>
      <c r="AP219">
        <v>4.8010065760362E-2</v>
      </c>
      <c r="AQ219">
        <f>(Table2[[#This Row],[Sharpe Ratio]]-AVERAGE(Table2[Sharpe Ratio]))/_xlfn.STDEV.P(Table2[Sharpe Ratio])</f>
        <v>-0.10284152904954298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162</v>
      </c>
      <c r="AT219">
        <f>_xlfn.RANK.AVG(Table2[[#This Row],[6M Return vs Nifty Z-Score]],Table2[6M Return vs Nifty Z-Score])</f>
        <v>240</v>
      </c>
      <c r="AU219">
        <f>_xlfn.RANK.AVG(Table2[[#This Row],[Sharpe Ratio Z-Score]],Table2[Sharpe Ratio Z-Score])</f>
        <v>364</v>
      </c>
      <c r="AV219">
        <f>(Table2[[#This Row],[Rank 1Y]]+Table2[[#This Row],[Rank 6M]]+Table2[[#This Row],[Rank Sharpe]])/3</f>
        <v>255.33333333333334</v>
      </c>
    </row>
    <row r="220" spans="1:48" x14ac:dyDescent="0.3">
      <c r="A220" t="s">
        <v>1879</v>
      </c>
      <c r="B220" t="s">
        <v>1880</v>
      </c>
      <c r="C220" t="s">
        <v>3106</v>
      </c>
      <c r="D220" t="s">
        <v>48</v>
      </c>
      <c r="E220">
        <v>3722.1329372</v>
      </c>
      <c r="F220">
        <v>2196.1999999999998</v>
      </c>
      <c r="G220">
        <v>12.3523250729358</v>
      </c>
      <c r="H220">
        <f>(Table2[[#This Row],[1Y Return vs Nifty]]-AVERAGE(Table2[1Y Return vs Nifty]))/_xlfn.STDEV.P(Table2[1Y Return vs Nifty])</f>
        <v>-0.14787754441663536</v>
      </c>
      <c r="I220">
        <v>18.7412672100068</v>
      </c>
      <c r="J220">
        <f>(Table2[[#This Row],[1M Return vs Nifty]]-AVERAGE(Table2[1M Return vs Nifty]))/_xlfn.STDEV.P(Table2[1M Return vs Nifty])</f>
        <v>2.2712222306203378</v>
      </c>
      <c r="K220">
        <v>18.530648181116401</v>
      </c>
      <c r="L220">
        <f>(Table2[[#This Row],[6M Return vs Nifty]]-AVERAGE(Table2[6M Return vs Nifty]))/_xlfn.STDEV.P(Table2[6M Return vs Nifty])</f>
        <v>0.61824585008539679</v>
      </c>
      <c r="M220">
        <v>-11.8560549311612</v>
      </c>
      <c r="N220">
        <f>(Table2[[#This Row],[1W Return vs Nifty]]-AVERAGE(Table2[1W Return vs Nifty]))/_xlfn.STDEV.P(Table2[1W Return vs Nifty])</f>
        <v>-2.1934043582215224</v>
      </c>
      <c r="O220">
        <v>2238.96</v>
      </c>
      <c r="P220">
        <v>2128.8055200976</v>
      </c>
      <c r="Q220">
        <v>1868.11703644864</v>
      </c>
      <c r="R220">
        <v>43.687648112956197</v>
      </c>
      <c r="S220" s="1">
        <f>(Table2[[#This Row],[Close Price]]-Table2[[#This Row],[20D EMA]])/Table2[[#This Row],[20D EMA]]</f>
        <v>-1.9098152713760058E-2</v>
      </c>
      <c r="T220" s="1">
        <f>(Table2[[#This Row],[Close Price]]-Table2[[#This Row],[50D EMA]])/Table2[[#This Row],[50D EMA]]</f>
        <v>3.1658354540207094E-2</v>
      </c>
      <c r="U220" s="1">
        <f>(Table2[[#This Row],[Close Price]]-Table2[[#This Row],[200D EMA]])/Table2[[#This Row],[200D EMA]]</f>
        <v>0.17562227480942938</v>
      </c>
      <c r="V220">
        <v>2.7068567869034998</v>
      </c>
      <c r="W220">
        <v>2146.1</v>
      </c>
      <c r="X220">
        <v>2222.0500000000002</v>
      </c>
      <c r="Y220">
        <v>2144.4</v>
      </c>
      <c r="Z220">
        <v>2382.5500000000002</v>
      </c>
      <c r="AA220">
        <v>2010</v>
      </c>
      <c r="AB220">
        <v>2735</v>
      </c>
      <c r="AC220" s="1">
        <f>(Table2[[#This Row],[Close Price]]/Table2[[#This Row],[Day Low]])-1</f>
        <v>2.3344671730115119E-2</v>
      </c>
      <c r="AD220" s="1">
        <f>(Table2[[#This Row],[Day High]]/Table2[[#This Row],[Close Price]])-1</f>
        <v>1.177033057098642E-2</v>
      </c>
      <c r="AE220" s="1">
        <f>(Table2[[#This Row],[Close Price]]/Table2[[#This Row],[Current Week Low]])-1</f>
        <v>2.4155941055773011E-2</v>
      </c>
      <c r="AF220" s="1">
        <f>(Table2[[#This Row],[Current Week High]]/Table2[[#This Row],[Close Price]])-1</f>
        <v>8.4851106456607095E-2</v>
      </c>
      <c r="AG220" s="1">
        <f>(Table2[[#This Row],[Close Price]]/Table2[[#This Row],[Current Month Low]])-1</f>
        <v>9.2636815920397853E-2</v>
      </c>
      <c r="AH220" s="1">
        <f>(Table2[[#This Row],[Current Month High]]/Table2[[#This Row],[Close Price]])-1</f>
        <v>0.24533284764593399</v>
      </c>
      <c r="AI220">
        <v>24.5332847645934</v>
      </c>
      <c r="AJ220">
        <v>55.318246110325298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0.24</v>
      </c>
      <c r="AM220" t="s">
        <v>3142</v>
      </c>
      <c r="AN220">
        <v>0.25</v>
      </c>
      <c r="AO220" t="s">
        <v>3142</v>
      </c>
      <c r="AP220">
        <v>8.1389262498967996E-2</v>
      </c>
      <c r="AQ220">
        <f>(Table2[[#This Row],[Sharpe Ratio]]-AVERAGE(Table2[Sharpe Ratio]))/_xlfn.STDEV.P(Table2[Sharpe Ratio])</f>
        <v>0.29125379054617223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0.83943996861374881</v>
      </c>
      <c r="AS220">
        <f>_xlfn.RANK.AVG(Table2[[#This Row],[1Y Return vs Nifty Z-Score]],Table2[1Y Return vs Nifty Z-Score])</f>
        <v>350</v>
      </c>
      <c r="AT220">
        <f>_xlfn.RANK.AVG(Table2[[#This Row],[6M Return vs Nifty Z-Score]],Table2[6M Return vs Nifty Z-Score])</f>
        <v>150</v>
      </c>
      <c r="AU220">
        <f>_xlfn.RANK.AVG(Table2[[#This Row],[Sharpe Ratio Z-Score]],Table2[Sharpe Ratio Z-Score])</f>
        <v>266</v>
      </c>
      <c r="AV220">
        <f>(Table2[[#This Row],[Rank 1Y]]+Table2[[#This Row],[Rank 6M]]+Table2[[#This Row],[Rank Sharpe]])/3</f>
        <v>255.33333333333334</v>
      </c>
    </row>
    <row r="221" spans="1:48" x14ac:dyDescent="0.3">
      <c r="A221" t="s">
        <v>413</v>
      </c>
      <c r="B221" t="s">
        <v>414</v>
      </c>
      <c r="C221" t="s">
        <v>3105</v>
      </c>
      <c r="D221" t="s">
        <v>117</v>
      </c>
      <c r="E221">
        <v>52584.791126115</v>
      </c>
      <c r="F221">
        <v>963.05</v>
      </c>
      <c r="G221">
        <v>60.020573635316801</v>
      </c>
      <c r="H221">
        <f>(Table2[[#This Row],[1Y Return vs Nifty]]-AVERAGE(Table2[1Y Return vs Nifty]))/_xlfn.STDEV.P(Table2[1Y Return vs Nifty])</f>
        <v>0.69279290301379082</v>
      </c>
      <c r="I221">
        <v>19.171495463494502</v>
      </c>
      <c r="J221">
        <f>(Table2[[#This Row],[1M Return vs Nifty]]-AVERAGE(Table2[1M Return vs Nifty]))/_xlfn.STDEV.P(Table2[1M Return vs Nifty])</f>
        <v>2.3214287824622724</v>
      </c>
      <c r="K221">
        <v>24.699114007711099</v>
      </c>
      <c r="L221">
        <f>(Table2[[#This Row],[6M Return vs Nifty]]-AVERAGE(Table2[6M Return vs Nifty]))/_xlfn.STDEV.P(Table2[6M Return vs Nifty])</f>
        <v>0.8437004051907534</v>
      </c>
      <c r="M221">
        <v>3.9372404524007099</v>
      </c>
      <c r="N221">
        <f>(Table2[[#This Row],[1W Return vs Nifty]]-AVERAGE(Table2[1W Return vs Nifty]))/_xlfn.STDEV.P(Table2[1W Return vs Nifty])</f>
        <v>1.251886709512219</v>
      </c>
      <c r="O221">
        <v>960.11</v>
      </c>
      <c r="P221">
        <v>889.89838799755898</v>
      </c>
      <c r="Q221">
        <v>735.28262761963697</v>
      </c>
      <c r="R221">
        <v>70.671250758194205</v>
      </c>
      <c r="S221" s="1">
        <f>(Table2[[#This Row],[Close Price]]-Table2[[#This Row],[20D EMA]])/Table2[[#This Row],[20D EMA]]</f>
        <v>3.0621491287456028E-3</v>
      </c>
      <c r="T221" s="1">
        <f>(Table2[[#This Row],[Close Price]]-Table2[[#This Row],[50D EMA]])/Table2[[#This Row],[50D EMA]]</f>
        <v>8.220220756556941E-2</v>
      </c>
      <c r="U221" s="1">
        <f>(Table2[[#This Row],[Close Price]]-Table2[[#This Row],[200D EMA]])/Table2[[#This Row],[200D EMA]]</f>
        <v>0.30976846701481903</v>
      </c>
      <c r="V221">
        <v>0.87474835394507899</v>
      </c>
      <c r="W221">
        <v>955.1</v>
      </c>
      <c r="X221">
        <v>1008.7</v>
      </c>
      <c r="Y221">
        <v>950</v>
      </c>
      <c r="Z221">
        <v>1026</v>
      </c>
      <c r="AA221">
        <v>891.05</v>
      </c>
      <c r="AB221">
        <v>1040</v>
      </c>
      <c r="AC221" s="1">
        <f>(Table2[[#This Row],[Close Price]]/Table2[[#This Row],[Day Low]])-1</f>
        <v>8.3237357344780882E-3</v>
      </c>
      <c r="AD221" s="1">
        <f>(Table2[[#This Row],[Day High]]/Table2[[#This Row],[Close Price]])-1</f>
        <v>4.7401484865791099E-2</v>
      </c>
      <c r="AE221" s="1">
        <f>(Table2[[#This Row],[Close Price]]/Table2[[#This Row],[Current Week Low]])-1</f>
        <v>1.3736842105263047E-2</v>
      </c>
      <c r="AF221" s="1">
        <f>(Table2[[#This Row],[Current Week High]]/Table2[[#This Row],[Close Price]])-1</f>
        <v>6.5365245833549634E-2</v>
      </c>
      <c r="AG221" s="1">
        <f>(Table2[[#This Row],[Close Price]]/Table2[[#This Row],[Current Month Low]])-1</f>
        <v>8.0803546377868907E-2</v>
      </c>
      <c r="AH221" s="1">
        <f>(Table2[[#This Row],[Current Month High]]/Table2[[#This Row],[Close Price]])-1</f>
        <v>7.9902393437516261E-2</v>
      </c>
      <c r="AI221">
        <v>7.9902393437516199</v>
      </c>
      <c r="AJ221">
        <v>95.741869918699095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0.31</v>
      </c>
      <c r="AM221" t="s">
        <v>3142</v>
      </c>
      <c r="AN221">
        <v>-2.06</v>
      </c>
      <c r="AO221" t="s">
        <v>3143</v>
      </c>
      <c r="AQ221">
        <f>(Table2[[#This Row],[Sharpe Ratio]]-AVERAGE(Table2[Sharpe Ratio]))/_xlfn.STDEV.P(Table2[Sharpe Ratio])</f>
        <v>-0.66967788397470163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4.4401309162043336</v>
      </c>
      <c r="AS221">
        <f>_xlfn.RANK.AVG(Table2[[#This Row],[1Y Return vs Nifty Z-Score]],Table2[1Y Return vs Nifty Z-Score])</f>
        <v>137</v>
      </c>
      <c r="AT221">
        <f>_xlfn.RANK.AVG(Table2[[#This Row],[6M Return vs Nifty Z-Score]],Table2[6M Return vs Nifty Z-Score])</f>
        <v>110</v>
      </c>
      <c r="AU221">
        <f>_xlfn.RANK.AVG(Table2[[#This Row],[Sharpe Ratio Z-Score]],Table2[Sharpe Ratio Z-Score])</f>
        <v>520.5</v>
      </c>
      <c r="AV221">
        <f>(Table2[[#This Row],[Rank 1Y]]+Table2[[#This Row],[Rank 6M]]+Table2[[#This Row],[Rank Sharpe]])/3</f>
        <v>255.83333333333334</v>
      </c>
    </row>
    <row r="222" spans="1:48" x14ac:dyDescent="0.3">
      <c r="A222" t="s">
        <v>1205</v>
      </c>
      <c r="B222" t="s">
        <v>1206</v>
      </c>
      <c r="C222" t="s">
        <v>3106</v>
      </c>
      <c r="D222" t="s">
        <v>83</v>
      </c>
      <c r="E222">
        <v>9357.7827391999999</v>
      </c>
      <c r="F222">
        <v>1204</v>
      </c>
      <c r="G222">
        <v>68.288827109364803</v>
      </c>
      <c r="H222">
        <f>(Table2[[#This Row],[1Y Return vs Nifty]]-AVERAGE(Table2[1Y Return vs Nifty]))/_xlfn.STDEV.P(Table2[1Y Return vs Nifty])</f>
        <v>0.83861064453202305</v>
      </c>
      <c r="I222">
        <v>-3.21408374166043</v>
      </c>
      <c r="J222">
        <f>(Table2[[#This Row],[1M Return vs Nifty]]-AVERAGE(Table2[1M Return vs Nifty]))/_xlfn.STDEV.P(Table2[1M Return vs Nifty])</f>
        <v>-0.29091183850874802</v>
      </c>
      <c r="K222">
        <v>20.9907516391598</v>
      </c>
      <c r="L222">
        <f>(Table2[[#This Row],[6M Return vs Nifty]]-AVERAGE(Table2[6M Return vs Nifty]))/_xlfn.STDEV.P(Table2[6M Return vs Nifty])</f>
        <v>0.70816148652372224</v>
      </c>
      <c r="M222">
        <v>-4.2950048601525204</v>
      </c>
      <c r="N222">
        <f>(Table2[[#This Row],[1W Return vs Nifty]]-AVERAGE(Table2[1W Return vs Nifty]))/_xlfn.STDEV.P(Table2[1W Return vs Nifty])</f>
        <v>-0.54396909853231634</v>
      </c>
      <c r="O222">
        <v>1327.48</v>
      </c>
      <c r="P222">
        <v>1270.38526583614</v>
      </c>
      <c r="Q222">
        <v>1006.32656480785</v>
      </c>
      <c r="R222">
        <v>19.046905870868802</v>
      </c>
      <c r="S222" s="1">
        <f>(Table2[[#This Row],[Close Price]]-Table2[[#This Row],[20D EMA]])/Table2[[#This Row],[20D EMA]]</f>
        <v>-9.3018350558953813E-2</v>
      </c>
      <c r="T222" s="1">
        <f>(Table2[[#This Row],[Close Price]]-Table2[[#This Row],[50D EMA]])/Table2[[#This Row],[50D EMA]]</f>
        <v>-5.2256010535864206E-2</v>
      </c>
      <c r="U222" s="1">
        <f>(Table2[[#This Row],[Close Price]]-Table2[[#This Row],[200D EMA]])/Table2[[#This Row],[200D EMA]]</f>
        <v>0.19643070361547513</v>
      </c>
      <c r="V222">
        <v>0.63682177783671601</v>
      </c>
      <c r="W222">
        <v>1196.05</v>
      </c>
      <c r="X222">
        <v>1257.3499999999999</v>
      </c>
      <c r="Y222">
        <v>1196.05</v>
      </c>
      <c r="Z222">
        <v>1408</v>
      </c>
      <c r="AA222">
        <v>1196.05</v>
      </c>
      <c r="AB222">
        <v>1544</v>
      </c>
      <c r="AC222" s="1">
        <f>(Table2[[#This Row],[Close Price]]/Table2[[#This Row],[Day Low]])-1</f>
        <v>6.6468793110656677E-3</v>
      </c>
      <c r="AD222" s="1">
        <f>(Table2[[#This Row],[Day High]]/Table2[[#This Row],[Close Price]])-1</f>
        <v>4.4310631229235842E-2</v>
      </c>
      <c r="AE222" s="1">
        <f>(Table2[[#This Row],[Close Price]]/Table2[[#This Row],[Current Week Low]])-1</f>
        <v>6.6468793110656677E-3</v>
      </c>
      <c r="AF222" s="1">
        <f>(Table2[[#This Row],[Current Week High]]/Table2[[#This Row],[Close Price]])-1</f>
        <v>0.16943521594684396</v>
      </c>
      <c r="AG222" s="1">
        <f>(Table2[[#This Row],[Close Price]]/Table2[[#This Row],[Current Month Low]])-1</f>
        <v>6.6468793110656677E-3</v>
      </c>
      <c r="AH222" s="1">
        <f>(Table2[[#This Row],[Current Month High]]/Table2[[#This Row],[Close Price]])-1</f>
        <v>0.28239202657807305</v>
      </c>
      <c r="AI222">
        <v>28.239202657807301</v>
      </c>
      <c r="AJ222">
        <v>106.87285223367699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3142</v>
      </c>
      <c r="AN222">
        <v>-14.79</v>
      </c>
      <c r="AO222" t="s">
        <v>3143</v>
      </c>
      <c r="AQ222">
        <f>(Table2[[#This Row],[Sharpe Ratio]]-AVERAGE(Table2[Sharpe Ratio]))/_xlfn.STDEV.P(Table2[Sharpe Ratio])</f>
        <v>-0.66967788397470163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4.2213310039979302E-2</v>
      </c>
      <c r="AS222">
        <f>_xlfn.RANK.AVG(Table2[[#This Row],[1Y Return vs Nifty Z-Score]],Table2[1Y Return vs Nifty Z-Score])</f>
        <v>113</v>
      </c>
      <c r="AT222">
        <f>_xlfn.RANK.AVG(Table2[[#This Row],[6M Return vs Nifty Z-Score]],Table2[6M Return vs Nifty Z-Score])</f>
        <v>135</v>
      </c>
      <c r="AU222">
        <f>_xlfn.RANK.AVG(Table2[[#This Row],[Sharpe Ratio Z-Score]],Table2[Sharpe Ratio Z-Score])</f>
        <v>520.5</v>
      </c>
      <c r="AV222">
        <f>(Table2[[#This Row],[Rank 1Y]]+Table2[[#This Row],[Rank 6M]]+Table2[[#This Row],[Rank Sharpe]])/3</f>
        <v>256.16666666666669</v>
      </c>
    </row>
    <row r="223" spans="1:48" x14ac:dyDescent="0.3">
      <c r="A223" t="s">
        <v>715</v>
      </c>
      <c r="B223" t="s">
        <v>716</v>
      </c>
      <c r="C223" t="s">
        <v>3101</v>
      </c>
      <c r="D223" t="s">
        <v>51</v>
      </c>
      <c r="E223">
        <v>23139.204105299999</v>
      </c>
      <c r="F223">
        <v>1291.9000000000001</v>
      </c>
      <c r="G223">
        <v>35.407405684430501</v>
      </c>
      <c r="H223">
        <f>(Table2[[#This Row],[1Y Return vs Nifty]]-AVERAGE(Table2[1Y Return vs Nifty]))/_xlfn.STDEV.P(Table2[1Y Return vs Nifty])</f>
        <v>0.25871857601447135</v>
      </c>
      <c r="I223">
        <v>1.45855894630968</v>
      </c>
      <c r="J223">
        <f>(Table2[[#This Row],[1M Return vs Nifty]]-AVERAGE(Table2[1M Return vs Nifty]))/_xlfn.STDEV.P(Table2[1M Return vs Nifty])</f>
        <v>0.254373775466191</v>
      </c>
      <c r="K223">
        <v>19.3789781393689</v>
      </c>
      <c r="L223">
        <f>(Table2[[#This Row],[6M Return vs Nifty]]-AVERAGE(Table2[6M Return vs Nifty]))/_xlfn.STDEV.P(Table2[6M Return vs Nifty])</f>
        <v>0.64925191523951753</v>
      </c>
      <c r="M223">
        <v>-0.70367558355134197</v>
      </c>
      <c r="N223">
        <f>(Table2[[#This Row],[1W Return vs Nifty]]-AVERAGE(Table2[1W Return vs Nifty]))/_xlfn.STDEV.P(Table2[1W Return vs Nifty])</f>
        <v>0.23947567201525741</v>
      </c>
      <c r="O223">
        <v>1387.64</v>
      </c>
      <c r="P223">
        <v>1407.1899486146399</v>
      </c>
      <c r="Q223">
        <v>1201.83626335798</v>
      </c>
      <c r="R223">
        <v>25.764688973808401</v>
      </c>
      <c r="S223" s="1">
        <f>(Table2[[#This Row],[Close Price]]-Table2[[#This Row],[20D EMA]])/Table2[[#This Row],[20D EMA]]</f>
        <v>-6.8994840160272117E-2</v>
      </c>
      <c r="T223" s="1">
        <f>(Table2[[#This Row],[Close Price]]-Table2[[#This Row],[50D EMA]])/Table2[[#This Row],[50D EMA]]</f>
        <v>-8.1929201333580615E-2</v>
      </c>
      <c r="U223" s="1">
        <f>(Table2[[#This Row],[Close Price]]-Table2[[#This Row],[200D EMA]])/Table2[[#This Row],[200D EMA]]</f>
        <v>7.4938441606328565E-2</v>
      </c>
      <c r="V223">
        <v>0.50501513456021396</v>
      </c>
      <c r="W223">
        <v>1287.2</v>
      </c>
      <c r="X223">
        <v>1353.6</v>
      </c>
      <c r="Y223">
        <v>1287.2</v>
      </c>
      <c r="Z223">
        <v>1408.65</v>
      </c>
      <c r="AA223">
        <v>1287.2</v>
      </c>
      <c r="AB223">
        <v>1484.95</v>
      </c>
      <c r="AC223" s="1">
        <f>(Table2[[#This Row],[Close Price]]/Table2[[#This Row],[Day Low]])-1</f>
        <v>3.6513362336856314E-3</v>
      </c>
      <c r="AD223" s="1">
        <f>(Table2[[#This Row],[Day High]]/Table2[[#This Row],[Close Price]])-1</f>
        <v>4.7759114482544884E-2</v>
      </c>
      <c r="AE223" s="1">
        <f>(Table2[[#This Row],[Close Price]]/Table2[[#This Row],[Current Week Low]])-1</f>
        <v>3.6513362336856314E-3</v>
      </c>
      <c r="AF223" s="1">
        <f>(Table2[[#This Row],[Current Week High]]/Table2[[#This Row],[Close Price]])-1</f>
        <v>9.0370771731558275E-2</v>
      </c>
      <c r="AG223" s="1">
        <f>(Table2[[#This Row],[Close Price]]/Table2[[#This Row],[Current Month Low]])-1</f>
        <v>3.6513362336856314E-3</v>
      </c>
      <c r="AH223" s="1">
        <f>(Table2[[#This Row],[Current Month High]]/Table2[[#This Row],[Close Price]])-1</f>
        <v>0.14943107051629378</v>
      </c>
      <c r="AI223">
        <v>26.867404597878998</v>
      </c>
      <c r="AJ223">
        <v>78.389947528307104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-0.11</v>
      </c>
      <c r="AM223" t="s">
        <v>3143</v>
      </c>
      <c r="AN223">
        <v>-12.37</v>
      </c>
      <c r="AO223" t="s">
        <v>3143</v>
      </c>
      <c r="AP223">
        <v>3.9496734520139E-2</v>
      </c>
      <c r="AQ223">
        <f>(Table2[[#This Row],[Sharpe Ratio]]-AVERAGE(Table2[Sharpe Ratio]))/_xlfn.STDEV.P(Table2[Sharpe Ratio])</f>
        <v>-0.20335515201697171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229</v>
      </c>
      <c r="AT223">
        <f>_xlfn.RANK.AVG(Table2[[#This Row],[6M Return vs Nifty Z-Score]],Table2[6M Return vs Nifty Z-Score])</f>
        <v>143</v>
      </c>
      <c r="AU223">
        <f>_xlfn.RANK.AVG(Table2[[#This Row],[Sharpe Ratio Z-Score]],Table2[Sharpe Ratio Z-Score])</f>
        <v>400</v>
      </c>
      <c r="AV223">
        <f>(Table2[[#This Row],[Rank 1Y]]+Table2[[#This Row],[Rank 6M]]+Table2[[#This Row],[Rank Sharpe]])/3</f>
        <v>257.33333333333331</v>
      </c>
    </row>
    <row r="224" spans="1:48" x14ac:dyDescent="0.3">
      <c r="A224" t="s">
        <v>147</v>
      </c>
      <c r="B224" t="s">
        <v>148</v>
      </c>
      <c r="C224" t="s">
        <v>3097</v>
      </c>
      <c r="D224" t="s">
        <v>149</v>
      </c>
      <c r="E224">
        <v>175679.92615799999</v>
      </c>
      <c r="F224">
        <v>134.43</v>
      </c>
      <c r="G224">
        <v>64.768928851134703</v>
      </c>
      <c r="H224">
        <f>(Table2[[#This Row],[1Y Return vs Nifty]]-AVERAGE(Table2[1Y Return vs Nifty]))/_xlfn.STDEV.P(Table2[1Y Return vs Nifty])</f>
        <v>0.77653421980700954</v>
      </c>
      <c r="I224">
        <v>-5.2776800311054703</v>
      </c>
      <c r="J224">
        <f>(Table2[[#This Row],[1M Return vs Nifty]]-AVERAGE(Table2[1M Return vs Nifty]))/_xlfn.STDEV.P(Table2[1M Return vs Nifty])</f>
        <v>-0.53172831963696277</v>
      </c>
      <c r="K224">
        <v>-17.6643641561066</v>
      </c>
      <c r="L224">
        <f>(Table2[[#This Row],[6M Return vs Nifty]]-AVERAGE(Table2[6M Return vs Nifty]))/_xlfn.STDEV.P(Table2[6M Return vs Nifty])</f>
        <v>-0.70466500537222665</v>
      </c>
      <c r="M224">
        <v>-3.0718853200631799</v>
      </c>
      <c r="N224">
        <f>(Table2[[#This Row],[1W Return vs Nifty]]-AVERAGE(Table2[1W Return vs Nifty]))/_xlfn.STDEV.P(Table2[1W Return vs Nifty])</f>
        <v>-0.27714683478700242</v>
      </c>
      <c r="O224">
        <v>148.1</v>
      </c>
      <c r="P224">
        <v>158.728479316945</v>
      </c>
      <c r="Q224">
        <v>151.37175598084301</v>
      </c>
      <c r="R224">
        <v>17.893009056754298</v>
      </c>
      <c r="S224" s="1">
        <f>(Table2[[#This Row],[Close Price]]-Table2[[#This Row],[20D EMA]])/Table2[[#This Row],[20D EMA]]</f>
        <v>-9.2302498311951309E-2</v>
      </c>
      <c r="T224" s="1">
        <f>(Table2[[#This Row],[Close Price]]-Table2[[#This Row],[50D EMA]])/Table2[[#This Row],[50D EMA]]</f>
        <v>-0.15308203935115139</v>
      </c>
      <c r="U224" s="1">
        <f>(Table2[[#This Row],[Close Price]]-Table2[[#This Row],[200D EMA]])/Table2[[#This Row],[200D EMA]]</f>
        <v>-0.11192151317176421</v>
      </c>
      <c r="V224">
        <v>0.58032600867134598</v>
      </c>
      <c r="W224">
        <v>132.80000000000001</v>
      </c>
      <c r="X224">
        <v>139.28</v>
      </c>
      <c r="Y224">
        <v>132.80000000000001</v>
      </c>
      <c r="Z224">
        <v>149</v>
      </c>
      <c r="AA224">
        <v>132.80000000000001</v>
      </c>
      <c r="AB224">
        <v>158.69999999999999</v>
      </c>
      <c r="AC224" s="1">
        <f>(Table2[[#This Row],[Close Price]]/Table2[[#This Row],[Day Low]])-1</f>
        <v>1.227409638554211E-2</v>
      </c>
      <c r="AD224" s="1">
        <f>(Table2[[#This Row],[Day High]]/Table2[[#This Row],[Close Price]])-1</f>
        <v>3.6078256341590453E-2</v>
      </c>
      <c r="AE224" s="1">
        <f>(Table2[[#This Row],[Close Price]]/Table2[[#This Row],[Current Week Low]])-1</f>
        <v>1.227409638554211E-2</v>
      </c>
      <c r="AF224" s="1">
        <f>(Table2[[#This Row],[Current Week High]]/Table2[[#This Row],[Close Price]])-1</f>
        <v>0.10838354533958183</v>
      </c>
      <c r="AG224" s="1">
        <f>(Table2[[#This Row],[Close Price]]/Table2[[#This Row],[Current Month Low]])-1</f>
        <v>1.227409638554211E-2</v>
      </c>
      <c r="AH224" s="1">
        <f>(Table2[[#This Row],[Current Month High]]/Table2[[#This Row],[Close Price]])-1</f>
        <v>0.18054005802276274</v>
      </c>
      <c r="AI224">
        <v>70.348880458230994</v>
      </c>
      <c r="AJ224">
        <v>104.456273764258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-0.28999999999999998</v>
      </c>
      <c r="AM224" t="s">
        <v>3143</v>
      </c>
      <c r="AN224">
        <v>-12.41</v>
      </c>
      <c r="AO224" t="s">
        <v>3143</v>
      </c>
      <c r="AP224">
        <v>0.15191271695448899</v>
      </c>
      <c r="AQ224">
        <f>(Table2[[#This Row],[Sharpe Ratio]]-AVERAGE(Table2[Sharpe Ratio]))/_xlfn.STDEV.P(Table2[Sharpe Ratio])</f>
        <v>1.1238970545614919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122</v>
      </c>
      <c r="AT224">
        <f>_xlfn.RANK.AVG(Table2[[#This Row],[6M Return vs Nifty Z-Score]],Table2[6M Return vs Nifty Z-Score])</f>
        <v>554</v>
      </c>
      <c r="AU224">
        <f>_xlfn.RANK.AVG(Table2[[#This Row],[Sharpe Ratio Z-Score]],Table2[Sharpe Ratio Z-Score])</f>
        <v>98</v>
      </c>
      <c r="AV224">
        <f>(Table2[[#This Row],[Rank 1Y]]+Table2[[#This Row],[Rank 6M]]+Table2[[#This Row],[Rank Sharpe]])/3</f>
        <v>258</v>
      </c>
    </row>
    <row r="225" spans="1:48" x14ac:dyDescent="0.3">
      <c r="A225" t="s">
        <v>463</v>
      </c>
      <c r="B225" t="s">
        <v>464</v>
      </c>
      <c r="C225" t="s">
        <v>3111</v>
      </c>
      <c r="D225" t="s">
        <v>465</v>
      </c>
      <c r="E225">
        <v>45575.117250000003</v>
      </c>
      <c r="F225">
        <v>4148.8500000000004</v>
      </c>
      <c r="G225">
        <v>27.021971294250498</v>
      </c>
      <c r="H225">
        <f>(Table2[[#This Row],[1Y Return vs Nifty]]-AVERAGE(Table2[1Y Return vs Nifty]))/_xlfn.STDEV.P(Table2[1Y Return vs Nifty])</f>
        <v>0.11083424853669685</v>
      </c>
      <c r="I225">
        <v>6.4280444995161501</v>
      </c>
      <c r="J225">
        <f>(Table2[[#This Row],[1M Return vs Nifty]]-AVERAGE(Table2[1M Return vs Nifty]))/_xlfn.STDEV.P(Table2[1M Return vs Nifty])</f>
        <v>0.83430020296646412</v>
      </c>
      <c r="K225">
        <v>6.3003443506726002</v>
      </c>
      <c r="L225">
        <f>(Table2[[#This Row],[6M Return vs Nifty]]-AVERAGE(Table2[6M Return vs Nifty]))/_xlfn.STDEV.P(Table2[6M Return vs Nifty])</f>
        <v>0.17123393717053553</v>
      </c>
      <c r="M225">
        <v>-6.7414141766644899</v>
      </c>
      <c r="N225">
        <f>(Table2[[#This Row],[1W Return vs Nifty]]-AVERAGE(Table2[1W Return vs Nifty]))/_xlfn.STDEV.P(Table2[1W Return vs Nifty])</f>
        <v>-1.0776507629031356</v>
      </c>
      <c r="O225">
        <v>4412</v>
      </c>
      <c r="P225">
        <v>4118.65694974896</v>
      </c>
      <c r="Q225">
        <v>3585.14101077341</v>
      </c>
      <c r="R225">
        <v>30.100792867713</v>
      </c>
      <c r="S225" s="1">
        <f>(Table2[[#This Row],[Close Price]]-Table2[[#This Row],[20D EMA]])/Table2[[#This Row],[20D EMA]]</f>
        <v>-5.9644152311876621E-2</v>
      </c>
      <c r="T225" s="1">
        <f>(Table2[[#This Row],[Close Price]]-Table2[[#This Row],[50D EMA]])/Table2[[#This Row],[50D EMA]]</f>
        <v>7.3307999717919523E-3</v>
      </c>
      <c r="U225" s="1">
        <f>(Table2[[#This Row],[Close Price]]-Table2[[#This Row],[200D EMA]])/Table2[[#This Row],[200D EMA]]</f>
        <v>0.15723481657559221</v>
      </c>
      <c r="V225">
        <v>0.84955263930718095</v>
      </c>
      <c r="W225">
        <v>4091.8</v>
      </c>
      <c r="X225">
        <v>4343.25</v>
      </c>
      <c r="Y225">
        <v>4091.8</v>
      </c>
      <c r="Z225">
        <v>4849</v>
      </c>
      <c r="AA225">
        <v>3883.05</v>
      </c>
      <c r="AB225">
        <v>4880.95</v>
      </c>
      <c r="AC225" s="1">
        <f>(Table2[[#This Row],[Close Price]]/Table2[[#This Row],[Day Low]])-1</f>
        <v>1.39425191847109E-2</v>
      </c>
      <c r="AD225" s="1">
        <f>(Table2[[#This Row],[Day High]]/Table2[[#This Row],[Close Price]])-1</f>
        <v>4.6856357785892477E-2</v>
      </c>
      <c r="AE225" s="1">
        <f>(Table2[[#This Row],[Close Price]]/Table2[[#This Row],[Current Week Low]])-1</f>
        <v>1.39425191847109E-2</v>
      </c>
      <c r="AF225" s="1">
        <f>(Table2[[#This Row],[Current Week High]]/Table2[[#This Row],[Close Price]])-1</f>
        <v>0.1687576075297974</v>
      </c>
      <c r="AG225" s="1">
        <f>(Table2[[#This Row],[Close Price]]/Table2[[#This Row],[Current Month Low]])-1</f>
        <v>6.845134623556226E-2</v>
      </c>
      <c r="AH225" s="1">
        <f>(Table2[[#This Row],[Current Month High]]/Table2[[#This Row],[Close Price]])-1</f>
        <v>0.17645853670294165</v>
      </c>
      <c r="AI225">
        <v>17.645853670294098</v>
      </c>
      <c r="AJ225">
        <v>67.562600969305294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0.34</v>
      </c>
      <c r="AM225" t="s">
        <v>3142</v>
      </c>
      <c r="AN225">
        <v>-4.95</v>
      </c>
      <c r="AO225" t="s">
        <v>3143</v>
      </c>
      <c r="AP225">
        <v>8.8138147214007007E-2</v>
      </c>
      <c r="AQ225">
        <f>(Table2[[#This Row],[Sharpe Ratio]]-AVERAGE(Table2[Sharpe Ratio]))/_xlfn.STDEV.P(Table2[Sharpe Ratio])</f>
        <v>0.37093527298315826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0.40965289875371913</v>
      </c>
      <c r="AS225">
        <f>_xlfn.RANK.AVG(Table2[[#This Row],[1Y Return vs Nifty Z-Score]],Table2[1Y Return vs Nifty Z-Score])</f>
        <v>257</v>
      </c>
      <c r="AT225">
        <f>_xlfn.RANK.AVG(Table2[[#This Row],[6M Return vs Nifty Z-Score]],Table2[6M Return vs Nifty Z-Score])</f>
        <v>275</v>
      </c>
      <c r="AU225">
        <f>_xlfn.RANK.AVG(Table2[[#This Row],[Sharpe Ratio Z-Score]],Table2[Sharpe Ratio Z-Score])</f>
        <v>246</v>
      </c>
      <c r="AV225">
        <f>(Table2[[#This Row],[Rank 1Y]]+Table2[[#This Row],[Rank 6M]]+Table2[[#This Row],[Rank Sharpe]])/3</f>
        <v>259.33333333333331</v>
      </c>
    </row>
    <row r="226" spans="1:48" x14ac:dyDescent="0.3">
      <c r="A226" t="s">
        <v>44</v>
      </c>
      <c r="B226" t="s">
        <v>45</v>
      </c>
      <c r="C226" t="s">
        <v>3096</v>
      </c>
      <c r="D226" t="s">
        <v>21</v>
      </c>
      <c r="E226">
        <v>501270.59237851499</v>
      </c>
      <c r="F226">
        <v>1852.35</v>
      </c>
      <c r="G226">
        <v>24.265697899743</v>
      </c>
      <c r="H226">
        <f>(Table2[[#This Row],[1Y Return vs Nifty]]-AVERAGE(Table2[1Y Return vs Nifty]))/_xlfn.STDEV.P(Table2[1Y Return vs Nifty])</f>
        <v>6.2225003228073748E-2</v>
      </c>
      <c r="I226">
        <v>10.422544275632999</v>
      </c>
      <c r="J226">
        <f>(Table2[[#This Row],[1M Return vs Nifty]]-AVERAGE(Table2[1M Return vs Nifty]))/_xlfn.STDEV.P(Table2[1M Return vs Nifty])</f>
        <v>1.3004482498843983</v>
      </c>
      <c r="K226">
        <v>16.014040953041398</v>
      </c>
      <c r="L226">
        <f>(Table2[[#This Row],[6M Return vs Nifty]]-AVERAGE(Table2[6M Return vs Nifty]))/_xlfn.STDEV.P(Table2[6M Return vs Nifty])</f>
        <v>0.52626502714975332</v>
      </c>
      <c r="M226">
        <v>1.78778615710339</v>
      </c>
      <c r="N226">
        <f>(Table2[[#This Row],[1W Return vs Nifty]]-AVERAGE(Table2[1W Return vs Nifty]))/_xlfn.STDEV.P(Table2[1W Return vs Nifty])</f>
        <v>0.78298547615735992</v>
      </c>
      <c r="O226">
        <v>1827.25</v>
      </c>
      <c r="P226">
        <v>1769.6612269781999</v>
      </c>
      <c r="Q226">
        <v>1583.41218867364</v>
      </c>
      <c r="R226">
        <v>59.739954037262301</v>
      </c>
      <c r="S226" s="1">
        <f>(Table2[[#This Row],[Close Price]]-Table2[[#This Row],[20D EMA]])/Table2[[#This Row],[20D EMA]]</f>
        <v>1.3736489259816615E-2</v>
      </c>
      <c r="T226" s="1">
        <f>(Table2[[#This Row],[Close Price]]-Table2[[#This Row],[50D EMA]])/Table2[[#This Row],[50D EMA]]</f>
        <v>4.6725764096100984E-2</v>
      </c>
      <c r="U226" s="1">
        <f>(Table2[[#This Row],[Close Price]]-Table2[[#This Row],[200D EMA]])/Table2[[#This Row],[200D EMA]]</f>
        <v>0.16984700083156376</v>
      </c>
      <c r="V226">
        <v>1.0037589789188901</v>
      </c>
      <c r="W226">
        <v>1840.2</v>
      </c>
      <c r="X226">
        <v>1871.55</v>
      </c>
      <c r="Y226">
        <v>1793.5</v>
      </c>
      <c r="Z226">
        <v>1888.5</v>
      </c>
      <c r="AA226">
        <v>1743</v>
      </c>
      <c r="AB226">
        <v>1888.5</v>
      </c>
      <c r="AC226" s="1">
        <f>(Table2[[#This Row],[Close Price]]/Table2[[#This Row],[Day Low]])-1</f>
        <v>6.6025432018257391E-3</v>
      </c>
      <c r="AD226" s="1">
        <f>(Table2[[#This Row],[Day High]]/Table2[[#This Row],[Close Price]])-1</f>
        <v>1.0365211758037063E-2</v>
      </c>
      <c r="AE226" s="1">
        <f>(Table2[[#This Row],[Close Price]]/Table2[[#This Row],[Current Week Low]])-1</f>
        <v>3.2812935600780468E-2</v>
      </c>
      <c r="AF226" s="1">
        <f>(Table2[[#This Row],[Current Week High]]/Table2[[#This Row],[Close Price]])-1</f>
        <v>1.951575026317931E-2</v>
      </c>
      <c r="AG226" s="1">
        <f>(Table2[[#This Row],[Close Price]]/Table2[[#This Row],[Current Month Low]])-1</f>
        <v>6.2736660929431975E-2</v>
      </c>
      <c r="AH226" s="1">
        <f>(Table2[[#This Row],[Current Month High]]/Table2[[#This Row],[Close Price]])-1</f>
        <v>1.951575026317931E-2</v>
      </c>
      <c r="AI226">
        <v>1.9515750263179299</v>
      </c>
      <c r="AJ226">
        <v>52.827853636401102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0.08</v>
      </c>
      <c r="AM226" t="s">
        <v>3142</v>
      </c>
      <c r="AN226">
        <v>2.36</v>
      </c>
      <c r="AO226" t="s">
        <v>3142</v>
      </c>
      <c r="AP226">
        <v>5.4284640905596003E-2</v>
      </c>
      <c r="AQ226">
        <f>(Table2[[#This Row],[Sharpe Ratio]]-AVERAGE(Table2[Sharpe Ratio]))/_xlfn.STDEV.P(Table2[Sharpe Ratio])</f>
        <v>-2.8760037018659701E-2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2.6431637194009254</v>
      </c>
      <c r="AS226">
        <f>_xlfn.RANK.AVG(Table2[[#This Row],[1Y Return vs Nifty Z-Score]],Table2[1Y Return vs Nifty Z-Score])</f>
        <v>271</v>
      </c>
      <c r="AT226">
        <f>_xlfn.RANK.AVG(Table2[[#This Row],[6M Return vs Nifty Z-Score]],Table2[6M Return vs Nifty Z-Score])</f>
        <v>169</v>
      </c>
      <c r="AU226">
        <f>_xlfn.RANK.AVG(Table2[[#This Row],[Sharpe Ratio Z-Score]],Table2[Sharpe Ratio Z-Score])</f>
        <v>345</v>
      </c>
      <c r="AV226">
        <f>(Table2[[#This Row],[Rank 1Y]]+Table2[[#This Row],[Rank 6M]]+Table2[[#This Row],[Rank Sharpe]])/3</f>
        <v>261.66666666666669</v>
      </c>
    </row>
    <row r="227" spans="1:48" x14ac:dyDescent="0.3">
      <c r="A227" t="s">
        <v>822</v>
      </c>
      <c r="B227" t="s">
        <v>823</v>
      </c>
      <c r="C227" t="s">
        <v>3108</v>
      </c>
      <c r="D227" t="s">
        <v>554</v>
      </c>
      <c r="E227">
        <v>18192.899784475001</v>
      </c>
      <c r="F227">
        <v>1189.55</v>
      </c>
      <c r="G227">
        <v>9.6808714884992799</v>
      </c>
      <c r="H227">
        <f>(Table2[[#This Row],[1Y Return vs Nifty]]-AVERAGE(Table2[1Y Return vs Nifty]))/_xlfn.STDEV.P(Table2[1Y Return vs Nifty])</f>
        <v>-0.19499091962652765</v>
      </c>
      <c r="I227">
        <v>-7.9954836346162201</v>
      </c>
      <c r="J227">
        <f>(Table2[[#This Row],[1M Return vs Nifty]]-AVERAGE(Table2[1M Return vs Nifty]))/_xlfn.STDEV.P(Table2[1M Return vs Nifty])</f>
        <v>-0.8488891439428895</v>
      </c>
      <c r="K227">
        <v>10.3743855124871</v>
      </c>
      <c r="L227">
        <f>(Table2[[#This Row],[6M Return vs Nifty]]-AVERAGE(Table2[6M Return vs Nifty]))/_xlfn.STDEV.P(Table2[6M Return vs Nifty])</f>
        <v>0.3201382455413031</v>
      </c>
      <c r="M227">
        <v>-4.9354365403129999E-2</v>
      </c>
      <c r="N227">
        <f>(Table2[[#This Row],[1W Return vs Nifty]]-AVERAGE(Table2[1W Return vs Nifty]))/_xlfn.STDEV.P(Table2[1W Return vs Nifty])</f>
        <v>0.38221516960364926</v>
      </c>
      <c r="O227">
        <v>1315.65</v>
      </c>
      <c r="P227">
        <v>1374.1875695168201</v>
      </c>
      <c r="Q227">
        <v>1285.2208632181</v>
      </c>
      <c r="R227">
        <v>19.787202607725099</v>
      </c>
      <c r="S227" s="1">
        <f>(Table2[[#This Row],[Close Price]]-Table2[[#This Row],[20D EMA]])/Table2[[#This Row],[20D EMA]]</f>
        <v>-9.5846159692927549E-2</v>
      </c>
      <c r="T227" s="1">
        <f>(Table2[[#This Row],[Close Price]]-Table2[[#This Row],[50D EMA]])/Table2[[#This Row],[50D EMA]]</f>
        <v>-0.13436125723487718</v>
      </c>
      <c r="U227" s="1">
        <f>(Table2[[#This Row],[Close Price]]-Table2[[#This Row],[200D EMA]])/Table2[[#This Row],[200D EMA]]</f>
        <v>-7.4439239165902699E-2</v>
      </c>
      <c r="V227">
        <v>0.67947069181448005</v>
      </c>
      <c r="W227">
        <v>1174.55</v>
      </c>
      <c r="X227">
        <v>1269.45</v>
      </c>
      <c r="Y227">
        <v>1174.55</v>
      </c>
      <c r="Z227">
        <v>1333.05</v>
      </c>
      <c r="AA227">
        <v>1174.55</v>
      </c>
      <c r="AB227">
        <v>1445</v>
      </c>
      <c r="AC227" s="1">
        <f>(Table2[[#This Row],[Close Price]]/Table2[[#This Row],[Day Low]])-1</f>
        <v>1.277084841002929E-2</v>
      </c>
      <c r="AD227" s="1">
        <f>(Table2[[#This Row],[Day High]]/Table2[[#This Row],[Close Price]])-1</f>
        <v>6.7168256903871182E-2</v>
      </c>
      <c r="AE227" s="1">
        <f>(Table2[[#This Row],[Close Price]]/Table2[[#This Row],[Current Week Low]])-1</f>
        <v>1.277084841002929E-2</v>
      </c>
      <c r="AF227" s="1">
        <f>(Table2[[#This Row],[Current Week High]]/Table2[[#This Row],[Close Price]])-1</f>
        <v>0.12063385313774111</v>
      </c>
      <c r="AG227" s="1">
        <f>(Table2[[#This Row],[Close Price]]/Table2[[#This Row],[Current Month Low]])-1</f>
        <v>1.277084841002929E-2</v>
      </c>
      <c r="AH227" s="1">
        <f>(Table2[[#This Row],[Current Month High]]/Table2[[#This Row],[Close Price]])-1</f>
        <v>0.21474507166575596</v>
      </c>
      <c r="AI227">
        <v>42.911184901853602</v>
      </c>
      <c r="AJ227">
        <v>43.103759398496202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-0.2</v>
      </c>
      <c r="AM227" t="s">
        <v>3143</v>
      </c>
      <c r="AN227">
        <v>-8.15</v>
      </c>
      <c r="AO227" t="s">
        <v>3143</v>
      </c>
      <c r="AP227">
        <v>0.10860607663889001</v>
      </c>
      <c r="AQ227">
        <f>(Table2[[#This Row],[Sharpe Ratio]]-AVERAGE(Table2[Sharpe Ratio]))/_xlfn.STDEV.P(Table2[Sharpe Ratio])</f>
        <v>0.61259223229615456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372</v>
      </c>
      <c r="AT227">
        <f>_xlfn.RANK.AVG(Table2[[#This Row],[6M Return vs Nifty Z-Score]],Table2[6M Return vs Nifty Z-Score])</f>
        <v>227</v>
      </c>
      <c r="AU227">
        <f>_xlfn.RANK.AVG(Table2[[#This Row],[Sharpe Ratio Z-Score]],Table2[Sharpe Ratio Z-Score])</f>
        <v>188</v>
      </c>
      <c r="AV227">
        <f>(Table2[[#This Row],[Rank 1Y]]+Table2[[#This Row],[Rank 6M]]+Table2[[#This Row],[Rank Sharpe]])/3</f>
        <v>262.33333333333331</v>
      </c>
    </row>
    <row r="228" spans="1:48" x14ac:dyDescent="0.3">
      <c r="A228" t="s">
        <v>1703</v>
      </c>
      <c r="B228" t="s">
        <v>1704</v>
      </c>
      <c r="C228" t="s">
        <v>3103</v>
      </c>
      <c r="D228" t="s">
        <v>192</v>
      </c>
      <c r="E228">
        <v>4660.5128272499996</v>
      </c>
      <c r="F228">
        <v>651.65</v>
      </c>
      <c r="G228">
        <v>25.197915828386702</v>
      </c>
      <c r="H228">
        <f>(Table2[[#This Row],[1Y Return vs Nifty]]-AVERAGE(Table2[1Y Return vs Nifty]))/_xlfn.STDEV.P(Table2[1Y Return vs Nifty])</f>
        <v>7.8665465942997989E-2</v>
      </c>
      <c r="I228">
        <v>5.2772757699755397</v>
      </c>
      <c r="J228">
        <f>(Table2[[#This Row],[1M Return vs Nifty]]-AVERAGE(Table2[1M Return vs Nifty]))/_xlfn.STDEV.P(Table2[1M Return vs Nifty])</f>
        <v>0.70000839528208292</v>
      </c>
      <c r="K228">
        <v>-3.9362595599318801</v>
      </c>
      <c r="L228">
        <f>(Table2[[#This Row],[6M Return vs Nifty]]-AVERAGE(Table2[6M Return vs Nifty]))/_xlfn.STDEV.P(Table2[6M Return vs Nifty])</f>
        <v>-0.2029091715591691</v>
      </c>
      <c r="M228">
        <v>-2.9420292998831101</v>
      </c>
      <c r="N228">
        <f>(Table2[[#This Row],[1W Return vs Nifty]]-AVERAGE(Table2[1W Return vs Nifty]))/_xlfn.STDEV.P(Table2[1W Return vs Nifty])</f>
        <v>-0.24881887817298859</v>
      </c>
      <c r="O228">
        <v>690.56</v>
      </c>
      <c r="P228">
        <v>688.41376306040695</v>
      </c>
      <c r="Q228">
        <v>637.01082080428603</v>
      </c>
      <c r="R228">
        <v>28.7293943660294</v>
      </c>
      <c r="S228" s="1">
        <f>(Table2[[#This Row],[Close Price]]-Table2[[#This Row],[20D EMA]])/Table2[[#This Row],[20D EMA]]</f>
        <v>-5.6345574606116736E-2</v>
      </c>
      <c r="T228" s="1">
        <f>(Table2[[#This Row],[Close Price]]-Table2[[#This Row],[50D EMA]])/Table2[[#This Row],[50D EMA]]</f>
        <v>-5.340358521737025E-2</v>
      </c>
      <c r="U228" s="1">
        <f>(Table2[[#This Row],[Close Price]]-Table2[[#This Row],[200D EMA]])/Table2[[#This Row],[200D EMA]]</f>
        <v>2.2981052625182428E-2</v>
      </c>
      <c r="V228">
        <v>0.53149172019336699</v>
      </c>
      <c r="W228">
        <v>636.95000000000005</v>
      </c>
      <c r="X228">
        <v>675.75</v>
      </c>
      <c r="Y228">
        <v>636.95000000000005</v>
      </c>
      <c r="Z228">
        <v>713.55</v>
      </c>
      <c r="AA228">
        <v>636.95000000000005</v>
      </c>
      <c r="AB228">
        <v>783.9</v>
      </c>
      <c r="AC228" s="1">
        <f>(Table2[[#This Row],[Close Price]]/Table2[[#This Row],[Day Low]])-1</f>
        <v>2.3078734594552008E-2</v>
      </c>
      <c r="AD228" s="1">
        <f>(Table2[[#This Row],[Day High]]/Table2[[#This Row],[Close Price]])-1</f>
        <v>3.6983043044579222E-2</v>
      </c>
      <c r="AE228" s="1">
        <f>(Table2[[#This Row],[Close Price]]/Table2[[#This Row],[Current Week Low]])-1</f>
        <v>2.3078734594552008E-2</v>
      </c>
      <c r="AF228" s="1">
        <f>(Table2[[#This Row],[Current Week High]]/Table2[[#This Row],[Close Price]])-1</f>
        <v>9.4989641678815184E-2</v>
      </c>
      <c r="AG228" s="1">
        <f>(Table2[[#This Row],[Close Price]]/Table2[[#This Row],[Current Month Low]])-1</f>
        <v>2.3078734594552008E-2</v>
      </c>
      <c r="AH228" s="1">
        <f>(Table2[[#This Row],[Current Month High]]/Table2[[#This Row],[Close Price]])-1</f>
        <v>0.20294636691475487</v>
      </c>
      <c r="AI228">
        <v>22.634849996163499</v>
      </c>
      <c r="AJ228">
        <v>58.648813146682798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</v>
      </c>
      <c r="AM228" t="s">
        <v>3144</v>
      </c>
      <c r="AN228">
        <v>-9.8699999999999992</v>
      </c>
      <c r="AO228" t="s">
        <v>3143</v>
      </c>
      <c r="AP228">
        <v>0.13621109220844599</v>
      </c>
      <c r="AQ228">
        <f>(Table2[[#This Row],[Sharpe Ratio]]-AVERAGE(Table2[Sharpe Ratio]))/_xlfn.STDEV.P(Table2[Sharpe Ratio])</f>
        <v>0.93851401880656282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1.2654598302994859</v>
      </c>
      <c r="AS228">
        <f>_xlfn.RANK.AVG(Table2[[#This Row],[1Y Return vs Nifty Z-Score]],Table2[1Y Return vs Nifty Z-Score])</f>
        <v>264</v>
      </c>
      <c r="AT228">
        <f>_xlfn.RANK.AVG(Table2[[#This Row],[6M Return vs Nifty Z-Score]],Table2[6M Return vs Nifty Z-Score])</f>
        <v>398</v>
      </c>
      <c r="AU228">
        <f>_xlfn.RANK.AVG(Table2[[#This Row],[Sharpe Ratio Z-Score]],Table2[Sharpe Ratio Z-Score])</f>
        <v>125</v>
      </c>
      <c r="AV228">
        <f>(Table2[[#This Row],[Rank 1Y]]+Table2[[#This Row],[Rank 6M]]+Table2[[#This Row],[Rank Sharpe]])/3</f>
        <v>262.33333333333331</v>
      </c>
    </row>
    <row r="229" spans="1:48" x14ac:dyDescent="0.3">
      <c r="A229" t="s">
        <v>428</v>
      </c>
      <c r="B229" t="s">
        <v>429</v>
      </c>
      <c r="C229" t="s">
        <v>3097</v>
      </c>
      <c r="D229" t="s">
        <v>149</v>
      </c>
      <c r="E229">
        <v>51406.187766955998</v>
      </c>
      <c r="F229">
        <v>191.26</v>
      </c>
      <c r="G229">
        <v>192.312266926051</v>
      </c>
      <c r="H229">
        <f>(Table2[[#This Row],[1Y Return vs Nifty]]-AVERAGE(Table2[1Y Return vs Nifty]))/_xlfn.STDEV.P(Table2[1Y Return vs Nifty])</f>
        <v>3.0258703779394853</v>
      </c>
      <c r="I229">
        <v>-4.9152033339996297</v>
      </c>
      <c r="J229">
        <f>(Table2[[#This Row],[1M Return vs Nifty]]-AVERAGE(Table2[1M Return vs Nifty]))/_xlfn.STDEV.P(Table2[1M Return vs Nifty])</f>
        <v>-0.48942820350742611</v>
      </c>
      <c r="K229">
        <v>7.2205088383296001</v>
      </c>
      <c r="L229">
        <f>(Table2[[#This Row],[6M Return vs Nifty]]-AVERAGE(Table2[6M Return vs Nifty]))/_xlfn.STDEV.P(Table2[6M Return vs Nifty])</f>
        <v>0.20486552094198734</v>
      </c>
      <c r="M229">
        <v>-4.7006489656002604</v>
      </c>
      <c r="N229">
        <f>(Table2[[#This Row],[1W Return vs Nifty]]-AVERAGE(Table2[1W Return vs Nifty]))/_xlfn.STDEV.P(Table2[1W Return vs Nifty])</f>
        <v>-0.63245994095856284</v>
      </c>
      <c r="O229">
        <v>215.1</v>
      </c>
      <c r="P229">
        <v>223.886804335356</v>
      </c>
      <c r="Q229">
        <v>186.89757473929501</v>
      </c>
      <c r="R229">
        <v>17.191682398351599</v>
      </c>
      <c r="S229" s="1">
        <f>(Table2[[#This Row],[Close Price]]-Table2[[#This Row],[20D EMA]])/Table2[[#This Row],[20D EMA]]</f>
        <v>-0.11083217108321712</v>
      </c>
      <c r="T229" s="1">
        <f>(Table2[[#This Row],[Close Price]]-Table2[[#This Row],[50D EMA]])/Table2[[#This Row],[50D EMA]]</f>
        <v>-0.14572901887725778</v>
      </c>
      <c r="U229" s="1">
        <f>(Table2[[#This Row],[Close Price]]-Table2[[#This Row],[200D EMA]])/Table2[[#This Row],[200D EMA]]</f>
        <v>2.3341262008296067E-2</v>
      </c>
      <c r="V229">
        <v>0.562864627571389</v>
      </c>
      <c r="W229">
        <v>190</v>
      </c>
      <c r="X229">
        <v>200.89</v>
      </c>
      <c r="Y229">
        <v>188.47</v>
      </c>
      <c r="Z229">
        <v>218.2</v>
      </c>
      <c r="AA229">
        <v>188.47</v>
      </c>
      <c r="AB229">
        <v>239.9</v>
      </c>
      <c r="AC229" s="1">
        <f>(Table2[[#This Row],[Close Price]]/Table2[[#This Row],[Day Low]])-1</f>
        <v>6.6315789473683218E-3</v>
      </c>
      <c r="AD229" s="1">
        <f>(Table2[[#This Row],[Day High]]/Table2[[#This Row],[Close Price]])-1</f>
        <v>5.035030848060229E-2</v>
      </c>
      <c r="AE229" s="1">
        <f>(Table2[[#This Row],[Close Price]]/Table2[[#This Row],[Current Week Low]])-1</f>
        <v>1.480341698944132E-2</v>
      </c>
      <c r="AF229" s="1">
        <f>(Table2[[#This Row],[Current Week High]]/Table2[[#This Row],[Close Price]])-1</f>
        <v>0.14085538011084386</v>
      </c>
      <c r="AG229" s="1">
        <f>(Table2[[#This Row],[Close Price]]/Table2[[#This Row],[Current Month Low]])-1</f>
        <v>1.480341698944132E-2</v>
      </c>
      <c r="AH229" s="1">
        <f>(Table2[[#This Row],[Current Month High]]/Table2[[#This Row],[Close Price]])-1</f>
        <v>0.25431349994771524</v>
      </c>
      <c r="AI229">
        <v>62.0830283383875</v>
      </c>
      <c r="AJ229">
        <v>308.675213675213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-0.26</v>
      </c>
      <c r="AM229" t="s">
        <v>3143</v>
      </c>
      <c r="AN229">
        <v>-17.25</v>
      </c>
      <c r="AO229" t="s">
        <v>3143</v>
      </c>
      <c r="AQ229">
        <f>(Table2[[#This Row],[Sharpe Ratio]]-AVERAGE(Table2[Sharpe Ratio]))/_xlfn.STDEV.P(Table2[Sharpe Ratio])</f>
        <v>-0.66967788397470163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11</v>
      </c>
      <c r="AT229">
        <f>_xlfn.RANK.AVG(Table2[[#This Row],[6M Return vs Nifty Z-Score]],Table2[6M Return vs Nifty Z-Score])</f>
        <v>256</v>
      </c>
      <c r="AU229">
        <f>_xlfn.RANK.AVG(Table2[[#This Row],[Sharpe Ratio Z-Score]],Table2[Sharpe Ratio Z-Score])</f>
        <v>520.5</v>
      </c>
      <c r="AV229">
        <f>(Table2[[#This Row],[Rank 1Y]]+Table2[[#This Row],[Rank 6M]]+Table2[[#This Row],[Rank Sharpe]])/3</f>
        <v>262.5</v>
      </c>
    </row>
    <row r="230" spans="1:48" x14ac:dyDescent="0.3">
      <c r="A230" t="s">
        <v>257</v>
      </c>
      <c r="B230" t="s">
        <v>258</v>
      </c>
      <c r="C230" t="s">
        <v>3108</v>
      </c>
      <c r="D230" t="s">
        <v>238</v>
      </c>
      <c r="E230">
        <v>97084.5455181</v>
      </c>
      <c r="F230">
        <v>6455.4</v>
      </c>
      <c r="G230">
        <v>2.0585851393906398</v>
      </c>
      <c r="H230">
        <f>(Table2[[#This Row],[1Y Return vs Nifty]]-AVERAGE(Table2[1Y Return vs Nifty]))/_xlfn.STDEV.P(Table2[1Y Return vs Nifty])</f>
        <v>-0.3294164768643269</v>
      </c>
      <c r="I230">
        <v>4.86430228048724</v>
      </c>
      <c r="J230">
        <f>(Table2[[#This Row],[1M Return vs Nifty]]-AVERAGE(Table2[1M Return vs Nifty]))/_xlfn.STDEV.P(Table2[1M Return vs Nifty])</f>
        <v>0.65181543087015459</v>
      </c>
      <c r="K230">
        <v>7.46240003667811</v>
      </c>
      <c r="L230">
        <f>(Table2[[#This Row],[6M Return vs Nifty]]-AVERAGE(Table2[6M Return vs Nifty]))/_xlfn.STDEV.P(Table2[6M Return vs Nifty])</f>
        <v>0.2137065316633957</v>
      </c>
      <c r="M230">
        <v>-1.3013719488527999</v>
      </c>
      <c r="N230">
        <f>(Table2[[#This Row],[1W Return vs Nifty]]-AVERAGE(Table2[1W Return vs Nifty]))/_xlfn.STDEV.P(Table2[1W Return vs Nifty])</f>
        <v>0.1090888275614174</v>
      </c>
      <c r="O230">
        <v>6928.81</v>
      </c>
      <c r="P230">
        <v>6871.9096979108699</v>
      </c>
      <c r="Q230">
        <v>6174.5137166857303</v>
      </c>
      <c r="R230">
        <v>18.9008543273508</v>
      </c>
      <c r="S230" s="1">
        <f>(Table2[[#This Row],[Close Price]]-Table2[[#This Row],[20D EMA]])/Table2[[#This Row],[20D EMA]]</f>
        <v>-6.832486386551237E-2</v>
      </c>
      <c r="T230" s="1">
        <f>(Table2[[#This Row],[Close Price]]-Table2[[#This Row],[50D EMA]])/Table2[[#This Row],[50D EMA]]</f>
        <v>-6.0610473102912489E-2</v>
      </c>
      <c r="U230" s="1">
        <f>(Table2[[#This Row],[Close Price]]-Table2[[#This Row],[200D EMA]])/Table2[[#This Row],[200D EMA]]</f>
        <v>4.5491239667217E-2</v>
      </c>
      <c r="V230">
        <v>1.34734080197302</v>
      </c>
      <c r="W230">
        <v>6382</v>
      </c>
      <c r="X230">
        <v>6541.8</v>
      </c>
      <c r="Y230">
        <v>6382</v>
      </c>
      <c r="Z230">
        <v>7243.95</v>
      </c>
      <c r="AA230">
        <v>6382</v>
      </c>
      <c r="AB230">
        <v>7605</v>
      </c>
      <c r="AC230" s="1">
        <f>(Table2[[#This Row],[Close Price]]/Table2[[#This Row],[Day Low]])-1</f>
        <v>1.1501096834847901E-2</v>
      </c>
      <c r="AD230" s="1">
        <f>(Table2[[#This Row],[Day High]]/Table2[[#This Row],[Close Price]])-1</f>
        <v>1.338414350776107E-2</v>
      </c>
      <c r="AE230" s="1">
        <f>(Table2[[#This Row],[Close Price]]/Table2[[#This Row],[Current Week Low]])-1</f>
        <v>1.1501096834847901E-2</v>
      </c>
      <c r="AF230" s="1">
        <f>(Table2[[#This Row],[Current Week High]]/Table2[[#This Row],[Close Price]])-1</f>
        <v>0.12215354586857519</v>
      </c>
      <c r="AG230" s="1">
        <f>(Table2[[#This Row],[Close Price]]/Table2[[#This Row],[Current Month Low]])-1</f>
        <v>1.1501096834847901E-2</v>
      </c>
      <c r="AH230" s="1">
        <f>(Table2[[#This Row],[Current Month High]]/Table2[[#This Row],[Close Price]])-1</f>
        <v>0.17808346500604144</v>
      </c>
      <c r="AI230">
        <v>17.808346500604099</v>
      </c>
      <c r="AJ230">
        <v>69.834254143646305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-0.03</v>
      </c>
      <c r="AM230" t="s">
        <v>3143</v>
      </c>
      <c r="AN230">
        <v>-12.73</v>
      </c>
      <c r="AO230" t="s">
        <v>3143</v>
      </c>
      <c r="AP230">
        <v>0.13729873251500399</v>
      </c>
      <c r="AQ230">
        <f>(Table2[[#This Row],[Sharpe Ratio]]-AVERAGE(Table2[Sharpe Ratio]))/_xlfn.STDEV.P(Table2[Sharpe Ratio])</f>
        <v>0.95135536899167394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1.5965496822223146</v>
      </c>
      <c r="AS230">
        <f>_xlfn.RANK.AVG(Table2[[#This Row],[1Y Return vs Nifty Z-Score]],Table2[1Y Return vs Nifty Z-Score])</f>
        <v>419</v>
      </c>
      <c r="AT230">
        <f>_xlfn.RANK.AVG(Table2[[#This Row],[6M Return vs Nifty Z-Score]],Table2[6M Return vs Nifty Z-Score])</f>
        <v>254</v>
      </c>
      <c r="AU230">
        <f>_xlfn.RANK.AVG(Table2[[#This Row],[Sharpe Ratio Z-Score]],Table2[Sharpe Ratio Z-Score])</f>
        <v>121</v>
      </c>
      <c r="AV230">
        <f>(Table2[[#This Row],[Rank 1Y]]+Table2[[#This Row],[Rank 6M]]+Table2[[#This Row],[Rank Sharpe]])/3</f>
        <v>264.66666666666669</v>
      </c>
    </row>
    <row r="231" spans="1:48" x14ac:dyDescent="0.3">
      <c r="A231" t="s">
        <v>1612</v>
      </c>
      <c r="B231" t="s">
        <v>1613</v>
      </c>
      <c r="C231" t="s">
        <v>3103</v>
      </c>
      <c r="D231" t="s">
        <v>192</v>
      </c>
      <c r="E231">
        <v>5468.8228152599904</v>
      </c>
      <c r="F231">
        <v>448.7</v>
      </c>
      <c r="G231">
        <v>11.9478211107114</v>
      </c>
      <c r="H231">
        <f>(Table2[[#This Row],[1Y Return vs Nifty]]-AVERAGE(Table2[1Y Return vs Nifty]))/_xlfn.STDEV.P(Table2[1Y Return vs Nifty])</f>
        <v>-0.15501131872482196</v>
      </c>
      <c r="I231">
        <v>0.14760358003773799</v>
      </c>
      <c r="J231">
        <f>(Table2[[#This Row],[1M Return vs Nifty]]-AVERAGE(Table2[1M Return vs Nifty]))/_xlfn.STDEV.P(Table2[1M Return vs Nifty])</f>
        <v>0.10138859137930761</v>
      </c>
      <c r="K231">
        <v>-3.7481492454738499</v>
      </c>
      <c r="L231">
        <f>(Table2[[#This Row],[6M Return vs Nifty]]-AVERAGE(Table2[6M Return vs Nifty]))/_xlfn.STDEV.P(Table2[6M Return vs Nifty])</f>
        <v>-0.19603382711387507</v>
      </c>
      <c r="M231">
        <v>0.77424172736695196</v>
      </c>
      <c r="N231">
        <f>(Table2[[#This Row],[1W Return vs Nifty]]-AVERAGE(Table2[1W Return vs Nifty]))/_xlfn.STDEV.P(Table2[1W Return vs Nifty])</f>
        <v>0.56188180616858985</v>
      </c>
      <c r="O231">
        <v>463.34</v>
      </c>
      <c r="P231">
        <v>474.561415895263</v>
      </c>
      <c r="Q231">
        <v>441.28509642159702</v>
      </c>
      <c r="R231">
        <v>36.805264777131697</v>
      </c>
      <c r="S231" s="1">
        <f>(Table2[[#This Row],[Close Price]]-Table2[[#This Row],[20D EMA]])/Table2[[#This Row],[20D EMA]]</f>
        <v>-3.159666767384639E-2</v>
      </c>
      <c r="T231" s="1">
        <f>(Table2[[#This Row],[Close Price]]-Table2[[#This Row],[50D EMA]])/Table2[[#This Row],[50D EMA]]</f>
        <v>-5.4495403606454794E-2</v>
      </c>
      <c r="U231" s="1">
        <f>(Table2[[#This Row],[Close Price]]-Table2[[#This Row],[200D EMA]])/Table2[[#This Row],[200D EMA]]</f>
        <v>1.6802977572845299E-2</v>
      </c>
      <c r="V231">
        <v>0.500661150943431</v>
      </c>
      <c r="W231">
        <v>439.9</v>
      </c>
      <c r="X231">
        <v>455.8</v>
      </c>
      <c r="Y231">
        <v>432</v>
      </c>
      <c r="Z231">
        <v>471.95</v>
      </c>
      <c r="AA231">
        <v>432</v>
      </c>
      <c r="AB231">
        <v>483.9</v>
      </c>
      <c r="AC231" s="1">
        <f>(Table2[[#This Row],[Close Price]]/Table2[[#This Row],[Day Low]])-1</f>
        <v>2.0004546487838226E-2</v>
      </c>
      <c r="AD231" s="1">
        <f>(Table2[[#This Row],[Day High]]/Table2[[#This Row],[Close Price]])-1</f>
        <v>1.5823490082460534E-2</v>
      </c>
      <c r="AE231" s="1">
        <f>(Table2[[#This Row],[Close Price]]/Table2[[#This Row],[Current Week Low]])-1</f>
        <v>3.8657407407407307E-2</v>
      </c>
      <c r="AF231" s="1">
        <f>(Table2[[#This Row],[Current Week High]]/Table2[[#This Row],[Close Price]])-1</f>
        <v>5.1816358368620419E-2</v>
      </c>
      <c r="AG231" s="1">
        <f>(Table2[[#This Row],[Close Price]]/Table2[[#This Row],[Current Month Low]])-1</f>
        <v>3.8657407407407307E-2</v>
      </c>
      <c r="AH231" s="1">
        <f>(Table2[[#This Row],[Current Month High]]/Table2[[#This Row],[Close Price]])-1</f>
        <v>7.8448852239803912E-2</v>
      </c>
      <c r="AI231">
        <v>20.9048361934477</v>
      </c>
      <c r="AJ231">
        <v>44.322933419105802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-7.0000000000000007E-2</v>
      </c>
      <c r="AM231" t="s">
        <v>3143</v>
      </c>
      <c r="AN231">
        <v>-2.0299999999999998</v>
      </c>
      <c r="AO231" t="s">
        <v>3143</v>
      </c>
      <c r="AP231">
        <v>0.18449564827161799</v>
      </c>
      <c r="AQ231">
        <f>(Table2[[#This Row],[Sharpe Ratio]]-AVERAGE(Table2[Sharpe Ratio]))/_xlfn.STDEV.P(Table2[Sharpe Ratio])</f>
        <v>1.5085911750145971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352</v>
      </c>
      <c r="AT231">
        <f>_xlfn.RANK.AVG(Table2[[#This Row],[6M Return vs Nifty Z-Score]],Table2[6M Return vs Nifty Z-Score])</f>
        <v>394</v>
      </c>
      <c r="AU231">
        <f>_xlfn.RANK.AVG(Table2[[#This Row],[Sharpe Ratio Z-Score]],Table2[Sharpe Ratio Z-Score])</f>
        <v>49</v>
      </c>
      <c r="AV231">
        <f>(Table2[[#This Row],[Rank 1Y]]+Table2[[#This Row],[Rank 6M]]+Table2[[#This Row],[Rank Sharpe]])/3</f>
        <v>265</v>
      </c>
    </row>
    <row r="232" spans="1:48" x14ac:dyDescent="0.3">
      <c r="A232" t="s">
        <v>371</v>
      </c>
      <c r="B232" t="s">
        <v>372</v>
      </c>
      <c r="C232" t="s">
        <v>3097</v>
      </c>
      <c r="D232" t="s">
        <v>43</v>
      </c>
      <c r="E232">
        <v>61184.7</v>
      </c>
      <c r="F232">
        <v>348.75</v>
      </c>
      <c r="G232">
        <v>30.498795578917001</v>
      </c>
      <c r="H232">
        <f>(Table2[[#This Row],[1Y Return vs Nifty]]-AVERAGE(Table2[1Y Return vs Nifty]))/_xlfn.STDEV.P(Table2[1Y Return vs Nifty])</f>
        <v>0.17215102679429442</v>
      </c>
      <c r="I232">
        <v>-2.4347754507544201</v>
      </c>
      <c r="J232">
        <f>(Table2[[#This Row],[1M Return vs Nifty]]-AVERAGE(Table2[1M Return vs Nifty]))/_xlfn.STDEV.P(Table2[1M Return vs Nifty])</f>
        <v>-0.19996852692695685</v>
      </c>
      <c r="K232">
        <v>-1.8204340009447499</v>
      </c>
      <c r="L232">
        <f>(Table2[[#This Row],[6M Return vs Nifty]]-AVERAGE(Table2[6M Return vs Nifty]))/_xlfn.STDEV.P(Table2[6M Return vs Nifty])</f>
        <v>-0.12557673210147555</v>
      </c>
      <c r="M232">
        <v>-4.7233577321458098</v>
      </c>
      <c r="N232">
        <f>(Table2[[#This Row],[1W Return vs Nifty]]-AVERAGE(Table2[1W Return vs Nifty]))/_xlfn.STDEV.P(Table2[1W Return vs Nifty])</f>
        <v>-0.63741383491409953</v>
      </c>
      <c r="O232">
        <v>379.52</v>
      </c>
      <c r="P232">
        <v>387.13443743056303</v>
      </c>
      <c r="Q232">
        <v>360.19979665787997</v>
      </c>
      <c r="R232">
        <v>18.1057126324826</v>
      </c>
      <c r="S232" s="1">
        <f>(Table2[[#This Row],[Close Price]]-Table2[[#This Row],[20D EMA]])/Table2[[#This Row],[20D EMA]]</f>
        <v>-8.1076096121416488E-2</v>
      </c>
      <c r="T232" s="1">
        <f>(Table2[[#This Row],[Close Price]]-Table2[[#This Row],[50D EMA]])/Table2[[#This Row],[50D EMA]]</f>
        <v>-9.9150149713683661E-2</v>
      </c>
      <c r="U232" s="1">
        <f>(Table2[[#This Row],[Close Price]]-Table2[[#This Row],[200D EMA]])/Table2[[#This Row],[200D EMA]]</f>
        <v>-3.1787349032723247E-2</v>
      </c>
      <c r="V232">
        <v>0.27470212675785299</v>
      </c>
      <c r="W232">
        <v>347</v>
      </c>
      <c r="X232">
        <v>367.05</v>
      </c>
      <c r="Y232">
        <v>347</v>
      </c>
      <c r="Z232">
        <v>393.5</v>
      </c>
      <c r="AA232">
        <v>347</v>
      </c>
      <c r="AB232">
        <v>405.6</v>
      </c>
      <c r="AC232" s="1">
        <f>(Table2[[#This Row],[Close Price]]/Table2[[#This Row],[Day Low]])-1</f>
        <v>5.0432276657059738E-3</v>
      </c>
      <c r="AD232" s="1">
        <f>(Table2[[#This Row],[Day High]]/Table2[[#This Row],[Close Price]])-1</f>
        <v>5.2473118279569908E-2</v>
      </c>
      <c r="AE232" s="1">
        <f>(Table2[[#This Row],[Close Price]]/Table2[[#This Row],[Current Week Low]])-1</f>
        <v>5.0432276657059738E-3</v>
      </c>
      <c r="AF232" s="1">
        <f>(Table2[[#This Row],[Current Week High]]/Table2[[#This Row],[Close Price]])-1</f>
        <v>0.12831541218637987</v>
      </c>
      <c r="AG232" s="1">
        <f>(Table2[[#This Row],[Close Price]]/Table2[[#This Row],[Current Month Low]])-1</f>
        <v>5.0432276657059738E-3</v>
      </c>
      <c r="AH232" s="1">
        <f>(Table2[[#This Row],[Current Month High]]/Table2[[#This Row],[Close Price]])-1</f>
        <v>0.16301075268817211</v>
      </c>
      <c r="AI232">
        <v>34.136200716845799</v>
      </c>
      <c r="AJ232">
        <v>64.117647058823493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-0.14000000000000001</v>
      </c>
      <c r="AM232" t="s">
        <v>3143</v>
      </c>
      <c r="AN232">
        <v>-10.47</v>
      </c>
      <c r="AO232" t="s">
        <v>3143</v>
      </c>
      <c r="AP232">
        <v>0.110432201889443</v>
      </c>
      <c r="AQ232">
        <f>(Table2[[#This Row],[Sharpe Ratio]]-AVERAGE(Table2[Sharpe Ratio]))/_xlfn.STDEV.P(Table2[Sharpe Ratio])</f>
        <v>0.63415258978091482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244</v>
      </c>
      <c r="AT232">
        <f>_xlfn.RANK.AVG(Table2[[#This Row],[6M Return vs Nifty Z-Score]],Table2[6M Return vs Nifty Z-Score])</f>
        <v>375</v>
      </c>
      <c r="AU232">
        <f>_xlfn.RANK.AVG(Table2[[#This Row],[Sharpe Ratio Z-Score]],Table2[Sharpe Ratio Z-Score])</f>
        <v>178</v>
      </c>
      <c r="AV232">
        <f>(Table2[[#This Row],[Rank 1Y]]+Table2[[#This Row],[Rank 6M]]+Table2[[#This Row],[Rank Sharpe]])/3</f>
        <v>265.66666666666669</v>
      </c>
    </row>
    <row r="233" spans="1:48" x14ac:dyDescent="0.3">
      <c r="A233" t="s">
        <v>707</v>
      </c>
      <c r="B233" t="s">
        <v>708</v>
      </c>
      <c r="C233" t="s">
        <v>3100</v>
      </c>
      <c r="D233" t="s">
        <v>48</v>
      </c>
      <c r="E233">
        <v>23826.231</v>
      </c>
      <c r="F233">
        <v>895.05</v>
      </c>
      <c r="G233">
        <v>19.1532137293704</v>
      </c>
      <c r="H233">
        <f>(Table2[[#This Row],[1Y Return vs Nifty]]-AVERAGE(Table2[1Y Return vs Nifty]))/_xlfn.STDEV.P(Table2[1Y Return vs Nifty])</f>
        <v>-2.7938039984299456E-2</v>
      </c>
      <c r="I233">
        <v>-1.4312826452562599</v>
      </c>
      <c r="J233">
        <f>(Table2[[#This Row],[1M Return vs Nifty]]-AVERAGE(Table2[1M Return vs Nifty]))/_xlfn.STDEV.P(Table2[1M Return vs Nifty])</f>
        <v>-8.2863448044238147E-2</v>
      </c>
      <c r="K233">
        <v>14.8394064742001</v>
      </c>
      <c r="L233">
        <f>(Table2[[#This Row],[6M Return vs Nifty]]-AVERAGE(Table2[6M Return vs Nifty]))/_xlfn.STDEV.P(Table2[6M Return vs Nifty])</f>
        <v>0.48333268363302268</v>
      </c>
      <c r="M233">
        <v>-4.2965552070375104</v>
      </c>
      <c r="N233">
        <f>(Table2[[#This Row],[1W Return vs Nifty]]-AVERAGE(Table2[1W Return vs Nifty]))/_xlfn.STDEV.P(Table2[1W Return vs Nifty])</f>
        <v>-0.54430730510320746</v>
      </c>
      <c r="O233">
        <v>972.48</v>
      </c>
      <c r="P233">
        <v>956.64444270297895</v>
      </c>
      <c r="Q233">
        <v>830.15047203322797</v>
      </c>
      <c r="R233">
        <v>18.526943255205399</v>
      </c>
      <c r="S233" s="1">
        <f>(Table2[[#This Row],[Close Price]]-Table2[[#This Row],[20D EMA]])/Table2[[#This Row],[20D EMA]]</f>
        <v>-7.9621174728529184E-2</v>
      </c>
      <c r="T233" s="1">
        <f>(Table2[[#This Row],[Close Price]]-Table2[[#This Row],[50D EMA]])/Table2[[#This Row],[50D EMA]]</f>
        <v>-6.4385930606511627E-2</v>
      </c>
      <c r="U233" s="1">
        <f>(Table2[[#This Row],[Close Price]]-Table2[[#This Row],[200D EMA]])/Table2[[#This Row],[200D EMA]]</f>
        <v>7.8178029349086839E-2</v>
      </c>
      <c r="V233">
        <v>0.32109412179121999</v>
      </c>
      <c r="W233">
        <v>880.3</v>
      </c>
      <c r="X233">
        <v>926.4</v>
      </c>
      <c r="Y233">
        <v>880.3</v>
      </c>
      <c r="Z233">
        <v>999.95</v>
      </c>
      <c r="AA233">
        <v>880.3</v>
      </c>
      <c r="AB233">
        <v>1061</v>
      </c>
      <c r="AC233" s="1">
        <f>(Table2[[#This Row],[Close Price]]/Table2[[#This Row],[Day Low]])-1</f>
        <v>1.6755651482449174E-2</v>
      </c>
      <c r="AD233" s="1">
        <f>(Table2[[#This Row],[Day High]]/Table2[[#This Row],[Close Price]])-1</f>
        <v>3.502597620244674E-2</v>
      </c>
      <c r="AE233" s="1">
        <f>(Table2[[#This Row],[Close Price]]/Table2[[#This Row],[Current Week Low]])-1</f>
        <v>1.6755651482449174E-2</v>
      </c>
      <c r="AF233" s="1">
        <f>(Table2[[#This Row],[Current Week High]]/Table2[[#This Row],[Close Price]])-1</f>
        <v>0.11720015641584269</v>
      </c>
      <c r="AG233" s="1">
        <f>(Table2[[#This Row],[Close Price]]/Table2[[#This Row],[Current Month Low]])-1</f>
        <v>1.6755651482449174E-2</v>
      </c>
      <c r="AH233" s="1">
        <f>(Table2[[#This Row],[Current Month High]]/Table2[[#This Row],[Close Price]])-1</f>
        <v>0.1854086363890286</v>
      </c>
      <c r="AI233">
        <v>19.322942852354601</v>
      </c>
      <c r="AJ233">
        <v>62.721570766293901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0.11</v>
      </c>
      <c r="AM233" t="s">
        <v>3142</v>
      </c>
      <c r="AN233">
        <v>-11.15</v>
      </c>
      <c r="AO233" t="s">
        <v>3143</v>
      </c>
      <c r="AP233">
        <v>6.4160270258059995E-2</v>
      </c>
      <c r="AQ233">
        <f>(Table2[[#This Row],[Sharpe Ratio]]-AVERAGE(Table2[Sharpe Ratio]))/_xlfn.STDEV.P(Table2[Sharpe Ratio])</f>
        <v>8.7837715058661878E-2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-8.3938394440060515E-2</v>
      </c>
      <c r="AS233">
        <f>_xlfn.RANK.AVG(Table2[[#This Row],[1Y Return vs Nifty Z-Score]],Table2[1Y Return vs Nifty Z-Score])</f>
        <v>307</v>
      </c>
      <c r="AT233">
        <f>_xlfn.RANK.AVG(Table2[[#This Row],[6M Return vs Nifty Z-Score]],Table2[6M Return vs Nifty Z-Score])</f>
        <v>181</v>
      </c>
      <c r="AU233">
        <f>_xlfn.RANK.AVG(Table2[[#This Row],[Sharpe Ratio Z-Score]],Table2[Sharpe Ratio Z-Score])</f>
        <v>317</v>
      </c>
      <c r="AV233">
        <f>(Table2[[#This Row],[Rank 1Y]]+Table2[[#This Row],[Rank 6M]]+Table2[[#This Row],[Rank Sharpe]])/3</f>
        <v>268.33333333333331</v>
      </c>
    </row>
    <row r="234" spans="1:48" x14ac:dyDescent="0.3">
      <c r="A234" t="s">
        <v>695</v>
      </c>
      <c r="B234" t="s">
        <v>696</v>
      </c>
      <c r="C234" t="s">
        <v>3097</v>
      </c>
      <c r="D234" t="s">
        <v>575</v>
      </c>
      <c r="E234">
        <v>24626.606203525</v>
      </c>
      <c r="F234">
        <v>947.75</v>
      </c>
      <c r="G234">
        <v>6.74073763553573</v>
      </c>
      <c r="H234">
        <f>(Table2[[#This Row],[1Y Return vs Nifty]]-AVERAGE(Table2[1Y Return vs Nifty]))/_xlfn.STDEV.P(Table2[1Y Return vs Nifty])</f>
        <v>-0.24684270181318896</v>
      </c>
      <c r="I234">
        <v>1.15341362640397</v>
      </c>
      <c r="J234">
        <f>(Table2[[#This Row],[1M Return vs Nifty]]-AVERAGE(Table2[1M Return vs Nifty]))/_xlfn.STDEV.P(Table2[1M Return vs Nifty])</f>
        <v>0.21876408642560913</v>
      </c>
      <c r="K234">
        <v>13.8669882605751</v>
      </c>
      <c r="L234">
        <f>(Table2[[#This Row],[6M Return vs Nifty]]-AVERAGE(Table2[6M Return vs Nifty]))/_xlfn.STDEV.P(Table2[6M Return vs Nifty])</f>
        <v>0.44779125049677082</v>
      </c>
      <c r="M234">
        <v>4.3678654054607504</v>
      </c>
      <c r="N234">
        <f>(Table2[[#This Row],[1W Return vs Nifty]]-AVERAGE(Table2[1W Return vs Nifty]))/_xlfn.STDEV.P(Table2[1W Return vs Nifty])</f>
        <v>1.3458270980308318</v>
      </c>
      <c r="O234">
        <v>951.03</v>
      </c>
      <c r="P234">
        <v>942.76328328079603</v>
      </c>
      <c r="Q234">
        <v>833.25124275876499</v>
      </c>
      <c r="R234">
        <v>51.157445879020997</v>
      </c>
      <c r="S234" s="1">
        <f>(Table2[[#This Row],[Close Price]]-Table2[[#This Row],[20D EMA]])/Table2[[#This Row],[20D EMA]]</f>
        <v>-3.4488922536617906E-3</v>
      </c>
      <c r="T234" s="1">
        <f>(Table2[[#This Row],[Close Price]]-Table2[[#This Row],[50D EMA]])/Table2[[#This Row],[50D EMA]]</f>
        <v>5.2894685311145138E-3</v>
      </c>
      <c r="U234" s="1">
        <f>(Table2[[#This Row],[Close Price]]-Table2[[#This Row],[200D EMA]])/Table2[[#This Row],[200D EMA]]</f>
        <v>0.13741204496995105</v>
      </c>
      <c r="V234">
        <v>0.60137135749402604</v>
      </c>
      <c r="W234">
        <v>938.55</v>
      </c>
      <c r="X234">
        <v>1034.95</v>
      </c>
      <c r="Y234">
        <v>866.35</v>
      </c>
      <c r="Z234">
        <v>1034.95</v>
      </c>
      <c r="AA234">
        <v>866.35</v>
      </c>
      <c r="AB234">
        <v>1034.95</v>
      </c>
      <c r="AC234" s="1">
        <f>(Table2[[#This Row],[Close Price]]/Table2[[#This Row],[Day Low]])-1</f>
        <v>9.8023546960737118E-3</v>
      </c>
      <c r="AD234" s="1">
        <f>(Table2[[#This Row],[Day High]]/Table2[[#This Row],[Close Price]])-1</f>
        <v>9.2007385914006923E-2</v>
      </c>
      <c r="AE234" s="1">
        <f>(Table2[[#This Row],[Close Price]]/Table2[[#This Row],[Current Week Low]])-1</f>
        <v>9.3957407514283942E-2</v>
      </c>
      <c r="AF234" s="1">
        <f>(Table2[[#This Row],[Current Week High]]/Table2[[#This Row],[Close Price]])-1</f>
        <v>9.2007385914006923E-2</v>
      </c>
      <c r="AG234" s="1">
        <f>(Table2[[#This Row],[Close Price]]/Table2[[#This Row],[Current Month Low]])-1</f>
        <v>9.3957407514283942E-2</v>
      </c>
      <c r="AH234" s="1">
        <f>(Table2[[#This Row],[Current Month High]]/Table2[[#This Row],[Close Price]])-1</f>
        <v>9.2007385914006923E-2</v>
      </c>
      <c r="AI234">
        <v>26.847797414930099</v>
      </c>
      <c r="AJ234">
        <v>56.912251655629099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0.13</v>
      </c>
      <c r="AM234" t="s">
        <v>3142</v>
      </c>
      <c r="AN234">
        <v>0.18</v>
      </c>
      <c r="AO234" t="s">
        <v>3142</v>
      </c>
      <c r="AP234">
        <v>9.2755465387702005E-2</v>
      </c>
      <c r="AQ234">
        <f>(Table2[[#This Row],[Sharpe Ratio]]-AVERAGE(Table2[Sharpe Ratio]))/_xlfn.STDEV.P(Table2[Sharpe Ratio])</f>
        <v>0.42545017025846726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2.1909899033984903</v>
      </c>
      <c r="AS234">
        <f>_xlfn.RANK.AVG(Table2[[#This Row],[1Y Return vs Nifty Z-Score]],Table2[1Y Return vs Nifty Z-Score])</f>
        <v>386</v>
      </c>
      <c r="AT234">
        <f>_xlfn.RANK.AVG(Table2[[#This Row],[6M Return vs Nifty Z-Score]],Table2[6M Return vs Nifty Z-Score])</f>
        <v>193</v>
      </c>
      <c r="AU234">
        <f>_xlfn.RANK.AVG(Table2[[#This Row],[Sharpe Ratio Z-Score]],Table2[Sharpe Ratio Z-Score])</f>
        <v>232</v>
      </c>
      <c r="AV234">
        <f>(Table2[[#This Row],[Rank 1Y]]+Table2[[#This Row],[Rank 6M]]+Table2[[#This Row],[Rank Sharpe]])/3</f>
        <v>270.33333333333331</v>
      </c>
    </row>
    <row r="235" spans="1:48" x14ac:dyDescent="0.3">
      <c r="A235" t="s">
        <v>1067</v>
      </c>
      <c r="B235" t="s">
        <v>1068</v>
      </c>
      <c r="C235" t="s">
        <v>3108</v>
      </c>
      <c r="D235" t="s">
        <v>117</v>
      </c>
      <c r="E235">
        <v>11714.2828644</v>
      </c>
      <c r="F235">
        <v>384.4</v>
      </c>
      <c r="G235">
        <v>11.545959261359499</v>
      </c>
      <c r="H235">
        <f>(Table2[[#This Row],[1Y Return vs Nifty]]-AVERAGE(Table2[1Y Return vs Nifty]))/_xlfn.STDEV.P(Table2[1Y Return vs Nifty])</f>
        <v>-0.16209849710641858</v>
      </c>
      <c r="I235">
        <v>19.0236499798336</v>
      </c>
      <c r="J235">
        <f>(Table2[[#This Row],[1M Return vs Nifty]]-AVERAGE(Table2[1M Return vs Nifty]))/_xlfn.STDEV.P(Table2[1M Return vs Nifty])</f>
        <v>2.304175587489969</v>
      </c>
      <c r="K235">
        <v>-1.54535452124686</v>
      </c>
      <c r="L235">
        <f>(Table2[[#This Row],[6M Return vs Nifty]]-AVERAGE(Table2[6M Return vs Nifty]))/_xlfn.STDEV.P(Table2[6M Return vs Nifty])</f>
        <v>-0.11552270514285694</v>
      </c>
      <c r="M235">
        <v>-3.3543088671264001</v>
      </c>
      <c r="N235">
        <f>(Table2[[#This Row],[1W Return vs Nifty]]-AVERAGE(Table2[1W Return vs Nifty]))/_xlfn.STDEV.P(Table2[1W Return vs Nifty])</f>
        <v>-0.33875723973310062</v>
      </c>
      <c r="O235">
        <v>390.29</v>
      </c>
      <c r="P235">
        <v>374.12210109702397</v>
      </c>
      <c r="Q235">
        <v>349.65449116881302</v>
      </c>
      <c r="R235">
        <v>42.327282079296801</v>
      </c>
      <c r="S235" s="1">
        <f>(Table2[[#This Row],[Close Price]]-Table2[[#This Row],[20D EMA]])/Table2[[#This Row],[20D EMA]]</f>
        <v>-1.5091342335186766E-2</v>
      </c>
      <c r="T235" s="1">
        <f>(Table2[[#This Row],[Close Price]]-Table2[[#This Row],[50D EMA]])/Table2[[#This Row],[50D EMA]]</f>
        <v>2.7472044214545237E-2</v>
      </c>
      <c r="U235" s="1">
        <f>(Table2[[#This Row],[Close Price]]-Table2[[#This Row],[200D EMA]])/Table2[[#This Row],[200D EMA]]</f>
        <v>9.9370978233515206E-2</v>
      </c>
      <c r="V235">
        <v>3.5825682337504601</v>
      </c>
      <c r="W235">
        <v>380.15</v>
      </c>
      <c r="X235">
        <v>400.65</v>
      </c>
      <c r="Y235">
        <v>380.15</v>
      </c>
      <c r="Z235">
        <v>437.8</v>
      </c>
      <c r="AA235">
        <v>334.4</v>
      </c>
      <c r="AB235">
        <v>451</v>
      </c>
      <c r="AC235" s="1">
        <f>(Table2[[#This Row],[Close Price]]/Table2[[#This Row],[Day Low]])-1</f>
        <v>1.1179797448375606E-2</v>
      </c>
      <c r="AD235" s="1">
        <f>(Table2[[#This Row],[Day High]]/Table2[[#This Row],[Close Price]])-1</f>
        <v>4.2273673257023914E-2</v>
      </c>
      <c r="AE235" s="1">
        <f>(Table2[[#This Row],[Close Price]]/Table2[[#This Row],[Current Week Low]])-1</f>
        <v>1.1179797448375606E-2</v>
      </c>
      <c r="AF235" s="1">
        <f>(Table2[[#This Row],[Current Week High]]/Table2[[#This Row],[Close Price]])-1</f>
        <v>0.13891779396462023</v>
      </c>
      <c r="AG235" s="1">
        <f>(Table2[[#This Row],[Close Price]]/Table2[[#This Row],[Current Month Low]])-1</f>
        <v>0.1495215311004785</v>
      </c>
      <c r="AH235" s="1">
        <f>(Table2[[#This Row],[Current Month High]]/Table2[[#This Row],[Close Price]])-1</f>
        <v>0.17325702393340281</v>
      </c>
      <c r="AI235">
        <v>17.325702393340201</v>
      </c>
      <c r="AJ235">
        <v>52.056962025316402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</v>
      </c>
      <c r="AM235" t="s">
        <v>3142</v>
      </c>
      <c r="AN235">
        <v>12.05</v>
      </c>
      <c r="AO235" t="s">
        <v>3142</v>
      </c>
      <c r="AP235">
        <v>0.16193473822649701</v>
      </c>
      <c r="AQ235">
        <f>(Table2[[#This Row],[Sharpe Ratio]]-AVERAGE(Table2[Sharpe Ratio]))/_xlfn.STDEV.P(Table2[Sharpe Ratio])</f>
        <v>1.242223199648709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2.9300203451563016</v>
      </c>
      <c r="AS235">
        <f>_xlfn.RANK.AVG(Table2[[#This Row],[1Y Return vs Nifty Z-Score]],Table2[1Y Return vs Nifty Z-Score])</f>
        <v>355</v>
      </c>
      <c r="AT235">
        <f>_xlfn.RANK.AVG(Table2[[#This Row],[6M Return vs Nifty Z-Score]],Table2[6M Return vs Nifty Z-Score])</f>
        <v>372</v>
      </c>
      <c r="AU235">
        <f>_xlfn.RANK.AVG(Table2[[#This Row],[Sharpe Ratio Z-Score]],Table2[Sharpe Ratio Z-Score])</f>
        <v>85</v>
      </c>
      <c r="AV235">
        <f>(Table2[[#This Row],[Rank 1Y]]+Table2[[#This Row],[Rank 6M]]+Table2[[#This Row],[Rank Sharpe]])/3</f>
        <v>270.66666666666669</v>
      </c>
    </row>
    <row r="236" spans="1:48" x14ac:dyDescent="0.3">
      <c r="A236" t="s">
        <v>1323</v>
      </c>
      <c r="B236" t="s">
        <v>1324</v>
      </c>
      <c r="C236" t="s">
        <v>603</v>
      </c>
      <c r="D236" t="s">
        <v>449</v>
      </c>
      <c r="E236">
        <v>8173.84270302</v>
      </c>
      <c r="F236">
        <v>312.3</v>
      </c>
      <c r="G236">
        <v>57.2514826123262</v>
      </c>
      <c r="H236">
        <f>(Table2[[#This Row],[1Y Return vs Nifty]]-AVERAGE(Table2[1Y Return vs Nifty]))/_xlfn.STDEV.P(Table2[1Y Return vs Nifty])</f>
        <v>0.64395760783346367</v>
      </c>
      <c r="I236">
        <v>-10.612612679704</v>
      </c>
      <c r="J236">
        <f>(Table2[[#This Row],[1M Return vs Nifty]]-AVERAGE(Table2[1M Return vs Nifty]))/_xlfn.STDEV.P(Table2[1M Return vs Nifty])</f>
        <v>-1.154301501253328</v>
      </c>
      <c r="K236">
        <v>-9.8152086248403396</v>
      </c>
      <c r="L236">
        <f>(Table2[[#This Row],[6M Return vs Nifty]]-AVERAGE(Table2[6M Return vs Nifty]))/_xlfn.STDEV.P(Table2[6M Return vs Nifty])</f>
        <v>-0.41778202376846735</v>
      </c>
      <c r="M236">
        <v>-5.5598840044802103</v>
      </c>
      <c r="N236">
        <f>(Table2[[#This Row],[1W Return vs Nifty]]-AVERAGE(Table2[1W Return vs Nifty]))/_xlfn.STDEV.P(Table2[1W Return vs Nifty])</f>
        <v>-0.81990117678944086</v>
      </c>
      <c r="O236">
        <v>355.03</v>
      </c>
      <c r="P236">
        <v>369.59359143288901</v>
      </c>
      <c r="Q236">
        <v>335.78533293261597</v>
      </c>
      <c r="R236">
        <v>13.8191268878417</v>
      </c>
      <c r="S236" s="1">
        <f>(Table2[[#This Row],[Close Price]]-Table2[[#This Row],[20D EMA]])/Table2[[#This Row],[20D EMA]]</f>
        <v>-0.12035602625130261</v>
      </c>
      <c r="T236" s="1">
        <f>(Table2[[#This Row],[Close Price]]-Table2[[#This Row],[50D EMA]])/Table2[[#This Row],[50D EMA]]</f>
        <v>-0.15501781622015057</v>
      </c>
      <c r="U236" s="1">
        <f>(Table2[[#This Row],[Close Price]]-Table2[[#This Row],[200D EMA]])/Table2[[#This Row],[200D EMA]]</f>
        <v>-6.9941509140689306E-2</v>
      </c>
      <c r="V236">
        <v>0.63733965885454102</v>
      </c>
      <c r="W236">
        <v>308.35000000000002</v>
      </c>
      <c r="X236">
        <v>334.45</v>
      </c>
      <c r="Y236">
        <v>308.35000000000002</v>
      </c>
      <c r="Z236">
        <v>365.1</v>
      </c>
      <c r="AA236">
        <v>308.35000000000002</v>
      </c>
      <c r="AB236">
        <v>376.9</v>
      </c>
      <c r="AC236" s="1">
        <f>(Table2[[#This Row],[Close Price]]/Table2[[#This Row],[Day Low]])-1</f>
        <v>1.2810118371979762E-2</v>
      </c>
      <c r="AD236" s="1">
        <f>(Table2[[#This Row],[Day High]]/Table2[[#This Row],[Close Price]])-1</f>
        <v>7.0925392251040664E-2</v>
      </c>
      <c r="AE236" s="1">
        <f>(Table2[[#This Row],[Close Price]]/Table2[[#This Row],[Current Week Low]])-1</f>
        <v>1.2810118371979762E-2</v>
      </c>
      <c r="AF236" s="1">
        <f>(Table2[[#This Row],[Current Week High]]/Table2[[#This Row],[Close Price]])-1</f>
        <v>0.16906820365033615</v>
      </c>
      <c r="AG236" s="1">
        <f>(Table2[[#This Row],[Close Price]]/Table2[[#This Row],[Current Month Low]])-1</f>
        <v>1.2810118371979762E-2</v>
      </c>
      <c r="AH236" s="1">
        <f>(Table2[[#This Row],[Current Month High]]/Table2[[#This Row],[Close Price]])-1</f>
        <v>0.20685238552673701</v>
      </c>
      <c r="AI236">
        <v>34.902337495997401</v>
      </c>
      <c r="AJ236">
        <v>90.950779578110598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</v>
      </c>
      <c r="AM236" t="s">
        <v>3143</v>
      </c>
      <c r="AN236">
        <v>-11.44</v>
      </c>
      <c r="AO236" t="s">
        <v>3143</v>
      </c>
      <c r="AP236">
        <v>0.101996830706176</v>
      </c>
      <c r="AQ236">
        <f>(Table2[[#This Row],[Sharpe Ratio]]-AVERAGE(Table2[Sharpe Ratio]))/_xlfn.STDEV.P(Table2[Sharpe Ratio])</f>
        <v>0.53455941117895045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146</v>
      </c>
      <c r="AT236">
        <f>_xlfn.RANK.AVG(Table2[[#This Row],[6M Return vs Nifty Z-Score]],Table2[6M Return vs Nifty Z-Score])</f>
        <v>463</v>
      </c>
      <c r="AU236">
        <f>_xlfn.RANK.AVG(Table2[[#This Row],[Sharpe Ratio Z-Score]],Table2[Sharpe Ratio Z-Score])</f>
        <v>205</v>
      </c>
      <c r="AV236">
        <f>(Table2[[#This Row],[Rank 1Y]]+Table2[[#This Row],[Rank 6M]]+Table2[[#This Row],[Rank Sharpe]])/3</f>
        <v>271.33333333333331</v>
      </c>
    </row>
    <row r="237" spans="1:48" x14ac:dyDescent="0.3">
      <c r="A237" t="s">
        <v>277</v>
      </c>
      <c r="B237" t="s">
        <v>278</v>
      </c>
      <c r="C237" t="s">
        <v>3097</v>
      </c>
      <c r="D237" t="s">
        <v>219</v>
      </c>
      <c r="E237">
        <v>92757.542209749998</v>
      </c>
      <c r="F237">
        <v>4342.25</v>
      </c>
      <c r="G237">
        <v>27.898294699879798</v>
      </c>
      <c r="H237">
        <f>(Table2[[#This Row],[1Y Return vs Nifty]]-AVERAGE(Table2[1Y Return vs Nifty]))/_xlfn.STDEV.P(Table2[1Y Return vs Nifty])</f>
        <v>0.12628896339873039</v>
      </c>
      <c r="I237">
        <v>5.8968014988318798</v>
      </c>
      <c r="J237">
        <f>(Table2[[#This Row],[1M Return vs Nifty]]-AVERAGE(Table2[1M Return vs Nifty]))/_xlfn.STDEV.P(Table2[1M Return vs Nifty])</f>
        <v>0.77230548495735962</v>
      </c>
      <c r="K237">
        <v>10.617492889107901</v>
      </c>
      <c r="L237">
        <f>(Table2[[#This Row],[6M Return vs Nifty]]-AVERAGE(Table2[6M Return vs Nifty]))/_xlfn.STDEV.P(Table2[6M Return vs Nifty])</f>
        <v>0.32902370701254396</v>
      </c>
      <c r="M237">
        <v>-2.7127891768784602</v>
      </c>
      <c r="N237">
        <f>(Table2[[#This Row],[1W Return vs Nifty]]-AVERAGE(Table2[1W Return vs Nifty]))/_xlfn.STDEV.P(Table2[1W Return vs Nifty])</f>
        <v>-0.19881038222754147</v>
      </c>
      <c r="O237">
        <v>4474</v>
      </c>
      <c r="P237">
        <v>4392.0566579117303</v>
      </c>
      <c r="Q237">
        <v>3926.2407586609102</v>
      </c>
      <c r="R237">
        <v>35.564091453685997</v>
      </c>
      <c r="S237" s="1">
        <f>(Table2[[#This Row],[Close Price]]-Table2[[#This Row],[20D EMA]])/Table2[[#This Row],[20D EMA]]</f>
        <v>-2.9447921323200715E-2</v>
      </c>
      <c r="T237" s="1">
        <f>(Table2[[#This Row],[Close Price]]-Table2[[#This Row],[50D EMA]])/Table2[[#This Row],[50D EMA]]</f>
        <v>-1.1340167441148552E-2</v>
      </c>
      <c r="U237" s="1">
        <f>(Table2[[#This Row],[Close Price]]-Table2[[#This Row],[200D EMA]])/Table2[[#This Row],[200D EMA]]</f>
        <v>0.10595612111188378</v>
      </c>
      <c r="V237">
        <v>1.6142713871552199</v>
      </c>
      <c r="W237">
        <v>4305.05</v>
      </c>
      <c r="X237">
        <v>4515.3999999999996</v>
      </c>
      <c r="Y237">
        <v>4305.05</v>
      </c>
      <c r="Z237">
        <v>4800</v>
      </c>
      <c r="AA237">
        <v>4100</v>
      </c>
      <c r="AB237">
        <v>4864</v>
      </c>
      <c r="AC237" s="1">
        <f>(Table2[[#This Row],[Close Price]]/Table2[[#This Row],[Day Low]])-1</f>
        <v>8.6410146223621087E-3</v>
      </c>
      <c r="AD237" s="1">
        <f>(Table2[[#This Row],[Day High]]/Table2[[#This Row],[Close Price]])-1</f>
        <v>3.9875640508952648E-2</v>
      </c>
      <c r="AE237" s="1">
        <f>(Table2[[#This Row],[Close Price]]/Table2[[#This Row],[Current Week Low]])-1</f>
        <v>8.6410146223621087E-3</v>
      </c>
      <c r="AF237" s="1">
        <f>(Table2[[#This Row],[Current Week High]]/Table2[[#This Row],[Close Price]])-1</f>
        <v>0.10541769819793889</v>
      </c>
      <c r="AG237" s="1">
        <f>(Table2[[#This Row],[Close Price]]/Table2[[#This Row],[Current Month Low]])-1</f>
        <v>5.9085365853658534E-2</v>
      </c>
      <c r="AH237" s="1">
        <f>(Table2[[#This Row],[Current Month High]]/Table2[[#This Row],[Close Price]])-1</f>
        <v>0.12015660084057811</v>
      </c>
      <c r="AI237">
        <v>12.015660084057799</v>
      </c>
      <c r="AJ237">
        <v>61.385936222403899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0.03</v>
      </c>
      <c r="AM237" t="s">
        <v>3142</v>
      </c>
      <c r="AN237">
        <v>-0.63</v>
      </c>
      <c r="AO237" t="s">
        <v>3143</v>
      </c>
      <c r="AP237">
        <v>5.5967747783467997E-2</v>
      </c>
      <c r="AQ237">
        <f>(Table2[[#This Row],[Sharpe Ratio]]-AVERAGE(Table2[Sharpe Ratio]))/_xlfn.STDEV.P(Table2[Sharpe Ratio])</f>
        <v>-8.8882423753350627E-3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1.0199195307657574</v>
      </c>
      <c r="AS237">
        <f>_xlfn.RANK.AVG(Table2[[#This Row],[1Y Return vs Nifty Z-Score]],Table2[1Y Return vs Nifty Z-Score])</f>
        <v>252</v>
      </c>
      <c r="AT237">
        <f>_xlfn.RANK.AVG(Table2[[#This Row],[6M Return vs Nifty Z-Score]],Table2[6M Return vs Nifty Z-Score])</f>
        <v>224</v>
      </c>
      <c r="AU237">
        <f>_xlfn.RANK.AVG(Table2[[#This Row],[Sharpe Ratio Z-Score]],Table2[Sharpe Ratio Z-Score])</f>
        <v>340</v>
      </c>
      <c r="AV237">
        <f>(Table2[[#This Row],[Rank 1Y]]+Table2[[#This Row],[Rank 6M]]+Table2[[#This Row],[Rank Sharpe]])/3</f>
        <v>272</v>
      </c>
    </row>
    <row r="238" spans="1:48" x14ac:dyDescent="0.3">
      <c r="A238" t="s">
        <v>246</v>
      </c>
      <c r="B238" t="s">
        <v>247</v>
      </c>
      <c r="C238" t="s">
        <v>3103</v>
      </c>
      <c r="D238" t="s">
        <v>86</v>
      </c>
      <c r="E238">
        <v>99456.112084940003</v>
      </c>
      <c r="F238">
        <v>4973.3</v>
      </c>
      <c r="G238">
        <v>31.888087165795699</v>
      </c>
      <c r="H238">
        <f>(Table2[[#This Row],[1Y Return vs Nifty]]-AVERAGE(Table2[1Y Return vs Nifty]))/_xlfn.STDEV.P(Table2[1Y Return vs Nifty])</f>
        <v>0.19665237549445116</v>
      </c>
      <c r="I238">
        <v>-9.5254154803511604</v>
      </c>
      <c r="J238">
        <f>(Table2[[#This Row],[1M Return vs Nifty]]-AVERAGE(Table2[1M Return vs Nifty]))/_xlfn.STDEV.P(Table2[1M Return vs Nifty])</f>
        <v>-1.027428330769478</v>
      </c>
      <c r="K238">
        <v>3.4242986972256499</v>
      </c>
      <c r="L238">
        <f>(Table2[[#This Row],[6M Return vs Nifty]]-AVERAGE(Table2[6M Return vs Nifty]))/_xlfn.STDEV.P(Table2[6M Return vs Nifty])</f>
        <v>6.6115807073260438E-2</v>
      </c>
      <c r="M238">
        <v>0.68833140157232697</v>
      </c>
      <c r="N238">
        <f>(Table2[[#This Row],[1W Return vs Nifty]]-AVERAGE(Table2[1W Return vs Nifty]))/_xlfn.STDEV.P(Table2[1W Return vs Nifty])</f>
        <v>0.54314055737295308</v>
      </c>
      <c r="O238">
        <v>5381.36</v>
      </c>
      <c r="P238">
        <v>5490.9580979519897</v>
      </c>
      <c r="Q238">
        <v>5009.6721036618401</v>
      </c>
      <c r="R238">
        <v>13.5059021213157</v>
      </c>
      <c r="S238" s="1">
        <f>(Table2[[#This Row],[Close Price]]-Table2[[#This Row],[20D EMA]])/Table2[[#This Row],[20D EMA]]</f>
        <v>-7.582841512182785E-2</v>
      </c>
      <c r="T238" s="1">
        <f>(Table2[[#This Row],[Close Price]]-Table2[[#This Row],[50D EMA]])/Table2[[#This Row],[50D EMA]]</f>
        <v>-9.4274640002272994E-2</v>
      </c>
      <c r="U238" s="1">
        <f>(Table2[[#This Row],[Close Price]]-Table2[[#This Row],[200D EMA]])/Table2[[#This Row],[200D EMA]]</f>
        <v>-7.2603761102954349E-3</v>
      </c>
      <c r="V238">
        <v>0.84004348944257801</v>
      </c>
      <c r="W238">
        <v>4875</v>
      </c>
      <c r="X238">
        <v>5144.7</v>
      </c>
      <c r="Y238">
        <v>4875</v>
      </c>
      <c r="Z238">
        <v>5280</v>
      </c>
      <c r="AA238">
        <v>4875</v>
      </c>
      <c r="AB238">
        <v>5794</v>
      </c>
      <c r="AC238" s="1">
        <f>(Table2[[#This Row],[Close Price]]/Table2[[#This Row],[Day Low]])-1</f>
        <v>2.0164102564102615E-2</v>
      </c>
      <c r="AD238" s="1">
        <f>(Table2[[#This Row],[Day High]]/Table2[[#This Row],[Close Price]])-1</f>
        <v>3.4464037962720795E-2</v>
      </c>
      <c r="AE238" s="1">
        <f>(Table2[[#This Row],[Close Price]]/Table2[[#This Row],[Current Week Low]])-1</f>
        <v>2.0164102564102615E-2</v>
      </c>
      <c r="AF238" s="1">
        <f>(Table2[[#This Row],[Current Week High]]/Table2[[#This Row],[Close Price]])-1</f>
        <v>6.1669314137494213E-2</v>
      </c>
      <c r="AG238" s="1">
        <f>(Table2[[#This Row],[Close Price]]/Table2[[#This Row],[Current Month Low]])-1</f>
        <v>2.0164102564102615E-2</v>
      </c>
      <c r="AH238" s="1">
        <f>(Table2[[#This Row],[Current Month High]]/Table2[[#This Row],[Close Price]])-1</f>
        <v>0.16502121327890928</v>
      </c>
      <c r="AI238">
        <v>25.595680936199301</v>
      </c>
      <c r="AJ238">
        <v>63.5147131349663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-0.01</v>
      </c>
      <c r="AM238" t="s">
        <v>3143</v>
      </c>
      <c r="AN238">
        <v>-10.47</v>
      </c>
      <c r="AO238" t="s">
        <v>3143</v>
      </c>
      <c r="AP238">
        <v>7.8074939035181007E-2</v>
      </c>
      <c r="AQ238">
        <f>(Table2[[#This Row],[Sharpe Ratio]]-AVERAGE(Table2[Sharpe Ratio]))/_xlfn.STDEV.P(Table2[Sharpe Ratio])</f>
        <v>0.25212284995064788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236</v>
      </c>
      <c r="AT238">
        <f>_xlfn.RANK.AVG(Table2[[#This Row],[6M Return vs Nifty Z-Score]],Table2[6M Return vs Nifty Z-Score])</f>
        <v>310</v>
      </c>
      <c r="AU238">
        <f>_xlfn.RANK.AVG(Table2[[#This Row],[Sharpe Ratio Z-Score]],Table2[Sharpe Ratio Z-Score])</f>
        <v>272</v>
      </c>
      <c r="AV238">
        <f>(Table2[[#This Row],[Rank 1Y]]+Table2[[#This Row],[Rank 6M]]+Table2[[#This Row],[Rank Sharpe]])/3</f>
        <v>272.66666666666669</v>
      </c>
    </row>
    <row r="239" spans="1:48" x14ac:dyDescent="0.3">
      <c r="A239" t="s">
        <v>1752</v>
      </c>
      <c r="B239" t="s">
        <v>1753</v>
      </c>
      <c r="C239" t="s">
        <v>3101</v>
      </c>
      <c r="D239" t="s">
        <v>51</v>
      </c>
      <c r="E239">
        <v>4316.1607239099903</v>
      </c>
      <c r="F239">
        <v>173.18</v>
      </c>
      <c r="G239">
        <v>47.421102267417197</v>
      </c>
      <c r="H239">
        <f>(Table2[[#This Row],[1Y Return vs Nifty]]-AVERAGE(Table2[1Y Return vs Nifty]))/_xlfn.STDEV.P(Table2[1Y Return vs Nifty])</f>
        <v>0.47059041914493654</v>
      </c>
      <c r="I239">
        <v>2.1827390658750598</v>
      </c>
      <c r="J239">
        <f>(Table2[[#This Row],[1M Return vs Nifty]]-AVERAGE(Table2[1M Return vs Nifty]))/_xlfn.STDEV.P(Table2[1M Return vs Nifty])</f>
        <v>0.33888376852478691</v>
      </c>
      <c r="K239">
        <v>31.464193756242899</v>
      </c>
      <c r="L239">
        <f>(Table2[[#This Row],[6M Return vs Nifty]]-AVERAGE(Table2[6M Return vs Nifty]))/_xlfn.STDEV.P(Table2[6M Return vs Nifty])</f>
        <v>1.0909609214736964</v>
      </c>
      <c r="M239">
        <v>-3.8040064563588798</v>
      </c>
      <c r="N239">
        <f>(Table2[[#This Row],[1W Return vs Nifty]]-AVERAGE(Table2[1W Return vs Nifty]))/_xlfn.STDEV.P(Table2[1W Return vs Nifty])</f>
        <v>-0.43685830412379467</v>
      </c>
      <c r="O239">
        <v>188.72</v>
      </c>
      <c r="P239">
        <v>180.125150158971</v>
      </c>
      <c r="Q239">
        <v>146.14257720231001</v>
      </c>
      <c r="R239">
        <v>29.3976034275437</v>
      </c>
      <c r="S239" s="1">
        <f>(Table2[[#This Row],[Close Price]]-Table2[[#This Row],[20D EMA]])/Table2[[#This Row],[20D EMA]]</f>
        <v>-8.2344213649851589E-2</v>
      </c>
      <c r="T239" s="1">
        <f>(Table2[[#This Row],[Close Price]]-Table2[[#This Row],[50D EMA]])/Table2[[#This Row],[50D EMA]]</f>
        <v>-3.8557359440597204E-2</v>
      </c>
      <c r="U239" s="1">
        <f>(Table2[[#This Row],[Close Price]]-Table2[[#This Row],[200D EMA]])/Table2[[#This Row],[200D EMA]]</f>
        <v>0.18500715749840102</v>
      </c>
      <c r="V239">
        <v>0.10932004042035</v>
      </c>
      <c r="W239">
        <v>173.18</v>
      </c>
      <c r="X239">
        <v>186</v>
      </c>
      <c r="Y239">
        <v>171</v>
      </c>
      <c r="Z239">
        <v>199</v>
      </c>
      <c r="AA239">
        <v>171</v>
      </c>
      <c r="AB239">
        <v>240.7</v>
      </c>
      <c r="AC239" s="1">
        <f>(Table2[[#This Row],[Close Price]]/Table2[[#This Row],[Day Low]])-1</f>
        <v>0</v>
      </c>
      <c r="AD239" s="1">
        <f>(Table2[[#This Row],[Day High]]/Table2[[#This Row],[Close Price]])-1</f>
        <v>7.4027023905762768E-2</v>
      </c>
      <c r="AE239" s="1">
        <f>(Table2[[#This Row],[Close Price]]/Table2[[#This Row],[Current Week Low]])-1</f>
        <v>1.2748538011695842E-2</v>
      </c>
      <c r="AF239" s="1">
        <f>(Table2[[#This Row],[Current Week High]]/Table2[[#This Row],[Close Price]])-1</f>
        <v>0.14909342880240217</v>
      </c>
      <c r="AG239" s="1">
        <f>(Table2[[#This Row],[Close Price]]/Table2[[#This Row],[Current Month Low]])-1</f>
        <v>1.2748538011695842E-2</v>
      </c>
      <c r="AH239" s="1">
        <f>(Table2[[#This Row],[Current Month High]]/Table2[[#This Row],[Close Price]])-1</f>
        <v>0.38988335835546817</v>
      </c>
      <c r="AI239">
        <v>38.988335835546799</v>
      </c>
      <c r="AJ239">
        <v>88.136882129277495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0.22</v>
      </c>
      <c r="AM239" t="s">
        <v>3142</v>
      </c>
      <c r="AN239">
        <v>-12.9</v>
      </c>
      <c r="AO239" t="s">
        <v>3143</v>
      </c>
      <c r="AP239">
        <v>-5.0388304778250003E-3</v>
      </c>
      <c r="AQ239">
        <f>(Table2[[#This Row],[Sharpe Ratio]]-AVERAGE(Table2[Sharpe Ratio]))/_xlfn.STDEV.P(Table2[Sharpe Ratio])</f>
        <v>-0.72916941467562901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0.73440739034399616</v>
      </c>
      <c r="AS239">
        <f>_xlfn.RANK.AVG(Table2[[#This Row],[1Y Return vs Nifty Z-Score]],Table2[1Y Return vs Nifty Z-Score])</f>
        <v>171</v>
      </c>
      <c r="AT239">
        <f>_xlfn.RANK.AVG(Table2[[#This Row],[6M Return vs Nifty Z-Score]],Table2[6M Return vs Nifty Z-Score])</f>
        <v>85</v>
      </c>
      <c r="AU239">
        <f>_xlfn.RANK.AVG(Table2[[#This Row],[Sharpe Ratio Z-Score]],Table2[Sharpe Ratio Z-Score])</f>
        <v>562</v>
      </c>
      <c r="AV239">
        <f>(Table2[[#This Row],[Rank 1Y]]+Table2[[#This Row],[Rank 6M]]+Table2[[#This Row],[Rank Sharpe]])/3</f>
        <v>272.66666666666669</v>
      </c>
    </row>
    <row r="240" spans="1:48" x14ac:dyDescent="0.3">
      <c r="A240" t="s">
        <v>961</v>
      </c>
      <c r="B240" t="s">
        <v>962</v>
      </c>
      <c r="C240" t="s">
        <v>3111</v>
      </c>
      <c r="D240" t="s">
        <v>465</v>
      </c>
      <c r="E240">
        <v>14337.21212079</v>
      </c>
      <c r="F240">
        <v>762.45</v>
      </c>
      <c r="G240">
        <v>11.1098763080995</v>
      </c>
      <c r="H240">
        <f>(Table2[[#This Row],[1Y Return vs Nifty]]-AVERAGE(Table2[1Y Return vs Nifty]))/_xlfn.STDEV.P(Table2[1Y Return vs Nifty])</f>
        <v>-0.16978919400614026</v>
      </c>
      <c r="I240">
        <v>-6.0029865210401301</v>
      </c>
      <c r="J240">
        <f>(Table2[[#This Row],[1M Return vs Nifty]]-AVERAGE(Table2[1M Return vs Nifty]))/_xlfn.STDEV.P(Table2[1M Return vs Nifty])</f>
        <v>-0.61636975727615062</v>
      </c>
      <c r="K240">
        <v>3.2447756958591998</v>
      </c>
      <c r="L240">
        <f>(Table2[[#This Row],[6M Return vs Nifty]]-AVERAGE(Table2[6M Return vs Nifty]))/_xlfn.STDEV.P(Table2[6M Return vs Nifty])</f>
        <v>5.9554324924854796E-2</v>
      </c>
      <c r="M240">
        <v>1.2442034364216099</v>
      </c>
      <c r="N240">
        <f>(Table2[[#This Row],[1W Return vs Nifty]]-AVERAGE(Table2[1W Return vs Nifty]))/_xlfn.STDEV.P(Table2[1W Return vs Nifty])</f>
        <v>0.66440346735832212</v>
      </c>
      <c r="O240">
        <v>797.4</v>
      </c>
      <c r="P240">
        <v>819.98246573692995</v>
      </c>
      <c r="Q240">
        <v>742.93899856959194</v>
      </c>
      <c r="R240">
        <v>31.0186969334286</v>
      </c>
      <c r="S240" s="1">
        <f>(Table2[[#This Row],[Close Price]]-Table2[[#This Row],[20D EMA]])/Table2[[#This Row],[20D EMA]]</f>
        <v>-4.3829947328818578E-2</v>
      </c>
      <c r="T240" s="1">
        <f>(Table2[[#This Row],[Close Price]]-Table2[[#This Row],[50D EMA]])/Table2[[#This Row],[50D EMA]]</f>
        <v>-7.0163043895365082E-2</v>
      </c>
      <c r="U240" s="1">
        <f>(Table2[[#This Row],[Close Price]]-Table2[[#This Row],[200D EMA]])/Table2[[#This Row],[200D EMA]]</f>
        <v>2.6261915807318442E-2</v>
      </c>
      <c r="V240">
        <v>0.622081724400948</v>
      </c>
      <c r="W240">
        <v>738.75</v>
      </c>
      <c r="X240">
        <v>771.25</v>
      </c>
      <c r="Y240">
        <v>738.75</v>
      </c>
      <c r="Z240">
        <v>794.4</v>
      </c>
      <c r="AA240">
        <v>738.75</v>
      </c>
      <c r="AB240">
        <v>878.45</v>
      </c>
      <c r="AC240" s="1">
        <f>(Table2[[#This Row],[Close Price]]/Table2[[#This Row],[Day Low]])-1</f>
        <v>3.20812182741117E-2</v>
      </c>
      <c r="AD240" s="1">
        <f>(Table2[[#This Row],[Day High]]/Table2[[#This Row],[Close Price]])-1</f>
        <v>1.1541740441996184E-2</v>
      </c>
      <c r="AE240" s="1">
        <f>(Table2[[#This Row],[Close Price]]/Table2[[#This Row],[Current Week Low]])-1</f>
        <v>3.20812182741117E-2</v>
      </c>
      <c r="AF240" s="1">
        <f>(Table2[[#This Row],[Current Week High]]/Table2[[#This Row],[Close Price]])-1</f>
        <v>4.1904387172929214E-2</v>
      </c>
      <c r="AG240" s="1">
        <f>(Table2[[#This Row],[Close Price]]/Table2[[#This Row],[Current Month Low]])-1</f>
        <v>3.20812182741117E-2</v>
      </c>
      <c r="AH240" s="1">
        <f>(Table2[[#This Row],[Current Month High]]/Table2[[#This Row],[Close Price]])-1</f>
        <v>0.15214112400813162</v>
      </c>
      <c r="AI240">
        <v>21.529280608564399</v>
      </c>
      <c r="AJ240">
        <v>46.273381294963997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-0.01</v>
      </c>
      <c r="AM240" t="s">
        <v>3143</v>
      </c>
      <c r="AN240">
        <v>-2.78</v>
      </c>
      <c r="AO240" t="s">
        <v>3143</v>
      </c>
      <c r="AP240">
        <v>0.12713528213099101</v>
      </c>
      <c r="AQ240">
        <f>(Table2[[#This Row],[Sharpe Ratio]]-AVERAGE(Table2[Sharpe Ratio]))/_xlfn.STDEV.P(Table2[Sharpe Ratio])</f>
        <v>0.83135942485170533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360</v>
      </c>
      <c r="AT240">
        <f>_xlfn.RANK.AVG(Table2[[#This Row],[6M Return vs Nifty Z-Score]],Table2[6M Return vs Nifty Z-Score])</f>
        <v>314</v>
      </c>
      <c r="AU240">
        <f>_xlfn.RANK.AVG(Table2[[#This Row],[Sharpe Ratio Z-Score]],Table2[Sharpe Ratio Z-Score])</f>
        <v>145</v>
      </c>
      <c r="AV240">
        <f>(Table2[[#This Row],[Rank 1Y]]+Table2[[#This Row],[Rank 6M]]+Table2[[#This Row],[Rank Sharpe]])/3</f>
        <v>273</v>
      </c>
    </row>
    <row r="241" spans="1:48" x14ac:dyDescent="0.3">
      <c r="A241" t="s">
        <v>90</v>
      </c>
      <c r="B241" t="s">
        <v>91</v>
      </c>
      <c r="C241" t="s">
        <v>3095</v>
      </c>
      <c r="D241" t="s">
        <v>92</v>
      </c>
      <c r="E241">
        <v>284163.40315796999</v>
      </c>
      <c r="F241">
        <v>461.1</v>
      </c>
      <c r="G241">
        <v>22.1437311005065</v>
      </c>
      <c r="H241">
        <f>(Table2[[#This Row],[1Y Return vs Nifty]]-AVERAGE(Table2[1Y Return vs Nifty]))/_xlfn.STDEV.P(Table2[1Y Return vs Nifty])</f>
        <v>2.4802298758196027E-2</v>
      </c>
      <c r="I241">
        <v>1.27406051171593</v>
      </c>
      <c r="J241">
        <f>(Table2[[#This Row],[1M Return vs Nifty]]-AVERAGE(Table2[1M Return vs Nifty]))/_xlfn.STDEV.P(Table2[1M Return vs Nifty])</f>
        <v>0.23284327358470161</v>
      </c>
      <c r="K241">
        <v>-5.2234325596165503</v>
      </c>
      <c r="L241">
        <f>(Table2[[#This Row],[6M Return vs Nifty]]-AVERAGE(Table2[6M Return vs Nifty]))/_xlfn.STDEV.P(Table2[6M Return vs Nifty])</f>
        <v>-0.24995474563633621</v>
      </c>
      <c r="M241">
        <v>0.55607187296598004</v>
      </c>
      <c r="N241">
        <f>(Table2[[#This Row],[1W Return vs Nifty]]-AVERAGE(Table2[1W Return vs Nifty]))/_xlfn.STDEV.P(Table2[1W Return vs Nifty])</f>
        <v>0.51428827787944098</v>
      </c>
      <c r="O241">
        <v>486.56</v>
      </c>
      <c r="P241">
        <v>494.25623481830797</v>
      </c>
      <c r="Q241">
        <v>457.72506337891201</v>
      </c>
      <c r="R241">
        <v>27.404649747566999</v>
      </c>
      <c r="S241" s="1">
        <f>(Table2[[#This Row],[Close Price]]-Table2[[#This Row],[20D EMA]])/Table2[[#This Row],[20D EMA]]</f>
        <v>-5.2326537323248892E-2</v>
      </c>
      <c r="T241" s="1">
        <f>(Table2[[#This Row],[Close Price]]-Table2[[#This Row],[50D EMA]])/Table2[[#This Row],[50D EMA]]</f>
        <v>-6.7083088654402934E-2</v>
      </c>
      <c r="U241" s="1">
        <f>(Table2[[#This Row],[Close Price]]-Table2[[#This Row],[200D EMA]])/Table2[[#This Row],[200D EMA]]</f>
        <v>7.373283420781758E-3</v>
      </c>
      <c r="V241">
        <v>0.67127878569723898</v>
      </c>
      <c r="W241">
        <v>459</v>
      </c>
      <c r="X241">
        <v>479.05</v>
      </c>
      <c r="Y241">
        <v>458.95</v>
      </c>
      <c r="Z241">
        <v>494.75</v>
      </c>
      <c r="AA241">
        <v>458.95</v>
      </c>
      <c r="AB241">
        <v>516</v>
      </c>
      <c r="AC241" s="1">
        <f>(Table2[[#This Row],[Close Price]]/Table2[[#This Row],[Day Low]])-1</f>
        <v>4.5751633986927942E-3</v>
      </c>
      <c r="AD241" s="1">
        <f>(Table2[[#This Row],[Day High]]/Table2[[#This Row],[Close Price]])-1</f>
        <v>3.8928648883105543E-2</v>
      </c>
      <c r="AE241" s="1">
        <f>(Table2[[#This Row],[Close Price]]/Table2[[#This Row],[Current Week Low]])-1</f>
        <v>4.6846061662491056E-3</v>
      </c>
      <c r="AF241" s="1">
        <f>(Table2[[#This Row],[Current Week High]]/Table2[[#This Row],[Close Price]])-1</f>
        <v>7.2977662112339914E-2</v>
      </c>
      <c r="AG241" s="1">
        <f>(Table2[[#This Row],[Close Price]]/Table2[[#This Row],[Current Month Low]])-1</f>
        <v>4.6846061662491056E-3</v>
      </c>
      <c r="AH241" s="1">
        <f>(Table2[[#This Row],[Current Month High]]/Table2[[#This Row],[Close Price]])-1</f>
        <v>0.11906310995445657</v>
      </c>
      <c r="AI241">
        <v>17.881153762741199</v>
      </c>
      <c r="AJ241">
        <v>52.228458237041899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-0.12</v>
      </c>
      <c r="AM241" t="s">
        <v>3143</v>
      </c>
      <c r="AN241">
        <v>-5.31</v>
      </c>
      <c r="AO241" t="s">
        <v>3143</v>
      </c>
      <c r="AP241">
        <v>0.13282222959037099</v>
      </c>
      <c r="AQ241">
        <f>(Table2[[#This Row],[Sharpe Ratio]]-AVERAGE(Table2[Sharpe Ratio]))/_xlfn.STDEV.P(Table2[Sharpe Ratio])</f>
        <v>0.89850302312578378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285</v>
      </c>
      <c r="AT241">
        <f>_xlfn.RANK.AVG(Table2[[#This Row],[6M Return vs Nifty Z-Score]],Table2[6M Return vs Nifty Z-Score])</f>
        <v>408</v>
      </c>
      <c r="AU241">
        <f>_xlfn.RANK.AVG(Table2[[#This Row],[Sharpe Ratio Z-Score]],Table2[Sharpe Ratio Z-Score])</f>
        <v>130</v>
      </c>
      <c r="AV241">
        <f>(Table2[[#This Row],[Rank 1Y]]+Table2[[#This Row],[Rank 6M]]+Table2[[#This Row],[Rank Sharpe]])/3</f>
        <v>274.33333333333331</v>
      </c>
    </row>
    <row r="242" spans="1:48" x14ac:dyDescent="0.3">
      <c r="A242" t="s">
        <v>167</v>
      </c>
      <c r="B242" t="s">
        <v>168</v>
      </c>
      <c r="C242" t="s">
        <v>3101</v>
      </c>
      <c r="D242" t="s">
        <v>169</v>
      </c>
      <c r="E242">
        <v>153460.74938349999</v>
      </c>
      <c r="F242">
        <v>5780.75</v>
      </c>
      <c r="G242">
        <v>41.422293691843798</v>
      </c>
      <c r="H242">
        <f>(Table2[[#This Row],[1Y Return vs Nifty]]-AVERAGE(Table2[1Y Return vs Nifty]))/_xlfn.STDEV.P(Table2[1Y Return vs Nifty])</f>
        <v>0.36479628486544391</v>
      </c>
      <c r="I242">
        <v>13.680601428261101</v>
      </c>
      <c r="J242">
        <f>(Table2[[#This Row],[1M Return vs Nifty]]-AVERAGE(Table2[1M Return vs Nifty]))/_xlfn.STDEV.P(Table2[1M Return vs Nifty])</f>
        <v>1.6806553004705913</v>
      </c>
      <c r="K242">
        <v>43.256293602581401</v>
      </c>
      <c r="L242">
        <f>(Table2[[#This Row],[6M Return vs Nifty]]-AVERAGE(Table2[6M Return vs Nifty]))/_xlfn.STDEV.P(Table2[6M Return vs Nifty])</f>
        <v>1.5219566827133857</v>
      </c>
      <c r="M242">
        <v>-2.7362164363684398</v>
      </c>
      <c r="N242">
        <f>(Table2[[#This Row],[1W Return vs Nifty]]-AVERAGE(Table2[1W Return vs Nifty]))/_xlfn.STDEV.P(Table2[1W Return vs Nifty])</f>
        <v>-0.2039210146764423</v>
      </c>
      <c r="O242">
        <v>5774.91</v>
      </c>
      <c r="P242">
        <v>5473.5860099950496</v>
      </c>
      <c r="Q242">
        <v>4631.1777202283401</v>
      </c>
      <c r="R242">
        <v>44.933495294259302</v>
      </c>
      <c r="S242" s="1">
        <f>(Table2[[#This Row],[Close Price]]-Table2[[#This Row],[20D EMA]])/Table2[[#This Row],[20D EMA]]</f>
        <v>1.011271171325639E-3</v>
      </c>
      <c r="T242" s="1">
        <f>(Table2[[#This Row],[Close Price]]-Table2[[#This Row],[50D EMA]])/Table2[[#This Row],[50D EMA]]</f>
        <v>5.6117504949050427E-2</v>
      </c>
      <c r="U242" s="1">
        <f>(Table2[[#This Row],[Close Price]]-Table2[[#This Row],[200D EMA]])/Table2[[#This Row],[200D EMA]]</f>
        <v>0.24822460920696005</v>
      </c>
      <c r="V242">
        <v>0.89893484107578603</v>
      </c>
      <c r="W242">
        <v>5742</v>
      </c>
      <c r="X242">
        <v>5834.95</v>
      </c>
      <c r="Y242">
        <v>5692.25</v>
      </c>
      <c r="Z242">
        <v>6108.4</v>
      </c>
      <c r="AA242">
        <v>5241.7</v>
      </c>
      <c r="AB242">
        <v>6275.85</v>
      </c>
      <c r="AC242" s="1">
        <f>(Table2[[#This Row],[Close Price]]/Table2[[#This Row],[Day Low]])-1</f>
        <v>6.7485196795542546E-3</v>
      </c>
      <c r="AD242" s="1">
        <f>(Table2[[#This Row],[Day High]]/Table2[[#This Row],[Close Price]])-1</f>
        <v>9.3759460277644813E-3</v>
      </c>
      <c r="AE242" s="1">
        <f>(Table2[[#This Row],[Close Price]]/Table2[[#This Row],[Current Week Low]])-1</f>
        <v>1.5547454872853361E-2</v>
      </c>
      <c r="AF242" s="1">
        <f>(Table2[[#This Row],[Current Week High]]/Table2[[#This Row],[Close Price]])-1</f>
        <v>5.6679496605111623E-2</v>
      </c>
      <c r="AG242" s="1">
        <f>(Table2[[#This Row],[Close Price]]/Table2[[#This Row],[Current Month Low]])-1</f>
        <v>0.1028387736802947</v>
      </c>
      <c r="AH242" s="1">
        <f>(Table2[[#This Row],[Current Month High]]/Table2[[#This Row],[Close Price]])-1</f>
        <v>8.5646326168749898E-2</v>
      </c>
      <c r="AI242">
        <v>8.5646326168749898</v>
      </c>
      <c r="AJ242">
        <v>75.424088853822099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0.14000000000000001</v>
      </c>
      <c r="AM242" t="s">
        <v>3142</v>
      </c>
      <c r="AN242">
        <v>-3.49</v>
      </c>
      <c r="AO242" t="s">
        <v>3143</v>
      </c>
      <c r="AP242">
        <v>-1.0579235750712001E-2</v>
      </c>
      <c r="AQ242">
        <f>(Table2[[#This Row],[Sharpe Ratio]]-AVERAGE(Table2[Sharpe Ratio]))/_xlfn.STDEV.P(Table2[Sharpe Ratio])</f>
        <v>-0.79458284579582239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2.5689044075771559</v>
      </c>
      <c r="AS242">
        <f>_xlfn.RANK.AVG(Table2[[#This Row],[1Y Return vs Nifty Z-Score]],Table2[1Y Return vs Nifty Z-Score])</f>
        <v>200</v>
      </c>
      <c r="AT242">
        <f>_xlfn.RANK.AVG(Table2[[#This Row],[6M Return vs Nifty Z-Score]],Table2[6M Return vs Nifty Z-Score])</f>
        <v>53</v>
      </c>
      <c r="AU242">
        <f>_xlfn.RANK.AVG(Table2[[#This Row],[Sharpe Ratio Z-Score]],Table2[Sharpe Ratio Z-Score])</f>
        <v>572</v>
      </c>
      <c r="AV242">
        <f>(Table2[[#This Row],[Rank 1Y]]+Table2[[#This Row],[Rank 6M]]+Table2[[#This Row],[Rank Sharpe]])/3</f>
        <v>275</v>
      </c>
    </row>
    <row r="243" spans="1:48" x14ac:dyDescent="0.3">
      <c r="A243" t="s">
        <v>411</v>
      </c>
      <c r="B243" t="s">
        <v>412</v>
      </c>
      <c r="C243" t="s">
        <v>3110</v>
      </c>
      <c r="D243" t="s">
        <v>141</v>
      </c>
      <c r="E243">
        <v>53001.443974920003</v>
      </c>
      <c r="F243">
        <v>1482.6</v>
      </c>
      <c r="G243">
        <v>38.852917332555698</v>
      </c>
      <c r="H243">
        <f>(Table2[[#This Row],[1Y Return vs Nifty]]-AVERAGE(Table2[1Y Return vs Nifty]))/_xlfn.STDEV.P(Table2[1Y Return vs Nifty])</f>
        <v>0.31948312907048732</v>
      </c>
      <c r="I243">
        <v>-9.2647484728779403</v>
      </c>
      <c r="J243">
        <f>(Table2[[#This Row],[1M Return vs Nifty]]-AVERAGE(Table2[1M Return vs Nifty]))/_xlfn.STDEV.P(Table2[1M Return vs Nifty])</f>
        <v>-0.99700914858399137</v>
      </c>
      <c r="K243">
        <v>-13.3843567900169</v>
      </c>
      <c r="L243">
        <f>(Table2[[#This Row],[6M Return vs Nifty]]-AVERAGE(Table2[6M Return vs Nifty]))/_xlfn.STDEV.P(Table2[6M Return vs Nifty])</f>
        <v>-0.54823272809363111</v>
      </c>
      <c r="M243">
        <v>-3.4329958369653402</v>
      </c>
      <c r="N243">
        <f>(Table2[[#This Row],[1W Return vs Nifty]]-AVERAGE(Table2[1W Return vs Nifty]))/_xlfn.STDEV.P(Table2[1W Return vs Nifty])</f>
        <v>-0.35592272089134591</v>
      </c>
      <c r="O243">
        <v>1632.65</v>
      </c>
      <c r="P243">
        <v>1696.7214165320499</v>
      </c>
      <c r="Q243">
        <v>1565.36425934661</v>
      </c>
      <c r="R243">
        <v>21.894124278981401</v>
      </c>
      <c r="S243" s="1">
        <f>(Table2[[#This Row],[Close Price]]-Table2[[#This Row],[20D EMA]])/Table2[[#This Row],[20D EMA]]</f>
        <v>-9.1905797323370092E-2</v>
      </c>
      <c r="T243" s="1">
        <f>(Table2[[#This Row],[Close Price]]-Table2[[#This Row],[50D EMA]])/Table2[[#This Row],[50D EMA]]</f>
        <v>-0.12619715555291067</v>
      </c>
      <c r="U243" s="1">
        <f>(Table2[[#This Row],[Close Price]]-Table2[[#This Row],[200D EMA]])/Table2[[#This Row],[200D EMA]]</f>
        <v>-5.2872204569916675E-2</v>
      </c>
      <c r="V243">
        <v>0.81310856931390696</v>
      </c>
      <c r="W243">
        <v>1454.1</v>
      </c>
      <c r="X243">
        <v>1534.85</v>
      </c>
      <c r="Y243">
        <v>1454.1</v>
      </c>
      <c r="Z243">
        <v>1630</v>
      </c>
      <c r="AA243">
        <v>1454.1</v>
      </c>
      <c r="AB243">
        <v>1850.85</v>
      </c>
      <c r="AC243" s="1">
        <f>(Table2[[#This Row],[Close Price]]/Table2[[#This Row],[Day Low]])-1</f>
        <v>1.9599752424179995E-2</v>
      </c>
      <c r="AD243" s="1">
        <f>(Table2[[#This Row],[Day High]]/Table2[[#This Row],[Close Price]])-1</f>
        <v>3.5242142182652092E-2</v>
      </c>
      <c r="AE243" s="1">
        <f>(Table2[[#This Row],[Close Price]]/Table2[[#This Row],[Current Week Low]])-1</f>
        <v>1.9599752424179995E-2</v>
      </c>
      <c r="AF243" s="1">
        <f>(Table2[[#This Row],[Current Week High]]/Table2[[#This Row],[Close Price]])-1</f>
        <v>9.9419937946850112E-2</v>
      </c>
      <c r="AG243" s="1">
        <f>(Table2[[#This Row],[Close Price]]/Table2[[#This Row],[Current Month Low]])-1</f>
        <v>1.9599752424179995E-2</v>
      </c>
      <c r="AH243" s="1">
        <f>(Table2[[#This Row],[Current Month High]]/Table2[[#This Row],[Close Price]])-1</f>
        <v>0.24838122217725611</v>
      </c>
      <c r="AI243">
        <v>39.518413597733698</v>
      </c>
      <c r="AJ243">
        <v>71.592257168484693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-0.05</v>
      </c>
      <c r="AM243" t="s">
        <v>3143</v>
      </c>
      <c r="AN243">
        <v>-14.24</v>
      </c>
      <c r="AO243" t="s">
        <v>3143</v>
      </c>
      <c r="AP243">
        <v>0.14917179229699601</v>
      </c>
      <c r="AQ243">
        <f>(Table2[[#This Row],[Sharpe Ratio]]-AVERAGE(Table2[Sharpe Ratio]))/_xlfn.STDEV.P(Table2[Sharpe Ratio])</f>
        <v>1.0915360128221878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213</v>
      </c>
      <c r="AT243">
        <f>_xlfn.RANK.AVG(Table2[[#This Row],[6M Return vs Nifty Z-Score]],Table2[6M Return vs Nifty Z-Score])</f>
        <v>513</v>
      </c>
      <c r="AU243">
        <f>_xlfn.RANK.AVG(Table2[[#This Row],[Sharpe Ratio Z-Score]],Table2[Sharpe Ratio Z-Score])</f>
        <v>100</v>
      </c>
      <c r="AV243">
        <f>(Table2[[#This Row],[Rank 1Y]]+Table2[[#This Row],[Rank 6M]]+Table2[[#This Row],[Rank Sharpe]])/3</f>
        <v>275.33333333333331</v>
      </c>
    </row>
    <row r="244" spans="1:48" x14ac:dyDescent="0.3">
      <c r="A244" t="s">
        <v>305</v>
      </c>
      <c r="B244" t="s">
        <v>306</v>
      </c>
      <c r="C244" t="s">
        <v>3099</v>
      </c>
      <c r="D244" t="s">
        <v>197</v>
      </c>
      <c r="E244">
        <v>83831.412111479993</v>
      </c>
      <c r="F244">
        <v>3082.2</v>
      </c>
      <c r="G244">
        <v>22.128322974386901</v>
      </c>
      <c r="H244">
        <f>(Table2[[#This Row],[1Y Return vs Nifty]]-AVERAGE(Table2[1Y Return vs Nifty]))/_xlfn.STDEV.P(Table2[1Y Return vs Nifty])</f>
        <v>2.4530563238858105E-2</v>
      </c>
      <c r="I244">
        <v>-5.8405334987742696</v>
      </c>
      <c r="J244">
        <f>(Table2[[#This Row],[1M Return vs Nifty]]-AVERAGE(Table2[1M Return vs Nifty]))/_xlfn.STDEV.P(Table2[1M Return vs Nifty])</f>
        <v>-0.59741189939919692</v>
      </c>
      <c r="K244">
        <v>2.9570869505252899</v>
      </c>
      <c r="L244">
        <f>(Table2[[#This Row],[6M Return vs Nifty]]-AVERAGE(Table2[6M Return vs Nifty]))/_xlfn.STDEV.P(Table2[6M Return vs Nifty])</f>
        <v>4.9039435175699572E-2</v>
      </c>
      <c r="M244">
        <v>-1.9588417298885299</v>
      </c>
      <c r="N244">
        <f>(Table2[[#This Row],[1W Return vs Nifty]]-AVERAGE(Table2[1W Return vs Nifty]))/_xlfn.STDEV.P(Table2[1W Return vs Nifty])</f>
        <v>-3.4337525767281454E-2</v>
      </c>
      <c r="O244">
        <v>3460.5</v>
      </c>
      <c r="P244">
        <v>3494.90382946606</v>
      </c>
      <c r="Q244">
        <v>3040.82077050816</v>
      </c>
      <c r="R244">
        <v>10.793388493148001</v>
      </c>
      <c r="S244" s="1">
        <f>(Table2[[#This Row],[Close Price]]-Table2[[#This Row],[20D EMA]])/Table2[[#This Row],[20D EMA]]</f>
        <v>-0.10931946250541834</v>
      </c>
      <c r="T244" s="1">
        <f>(Table2[[#This Row],[Close Price]]-Table2[[#This Row],[50D EMA]])/Table2[[#This Row],[50D EMA]]</f>
        <v>-0.11808732074012797</v>
      </c>
      <c r="U244" s="1">
        <f>(Table2[[#This Row],[Close Price]]-Table2[[#This Row],[200D EMA]])/Table2[[#This Row],[200D EMA]]</f>
        <v>1.3607914643691694E-2</v>
      </c>
      <c r="V244">
        <v>1.02243493657838</v>
      </c>
      <c r="W244">
        <v>3056</v>
      </c>
      <c r="X244">
        <v>3240</v>
      </c>
      <c r="Y244">
        <v>3056</v>
      </c>
      <c r="Z244">
        <v>3414.7</v>
      </c>
      <c r="AA244">
        <v>3056</v>
      </c>
      <c r="AB244">
        <v>3873.25</v>
      </c>
      <c r="AC244" s="1">
        <f>(Table2[[#This Row],[Close Price]]/Table2[[#This Row],[Day Low]])-1</f>
        <v>8.5732984293194203E-3</v>
      </c>
      <c r="AD244" s="1">
        <f>(Table2[[#This Row],[Day High]]/Table2[[#This Row],[Close Price]])-1</f>
        <v>5.1197196807475143E-2</v>
      </c>
      <c r="AE244" s="1">
        <f>(Table2[[#This Row],[Close Price]]/Table2[[#This Row],[Current Week Low]])-1</f>
        <v>8.5732984293194203E-3</v>
      </c>
      <c r="AF244" s="1">
        <f>(Table2[[#This Row],[Current Week High]]/Table2[[#This Row],[Close Price]])-1</f>
        <v>0.10787749010447079</v>
      </c>
      <c r="AG244" s="1">
        <f>(Table2[[#This Row],[Close Price]]/Table2[[#This Row],[Current Month Low]])-1</f>
        <v>8.5732984293194203E-3</v>
      </c>
      <c r="AH244" s="1">
        <f>(Table2[[#This Row],[Current Month High]]/Table2[[#This Row],[Close Price]])-1</f>
        <v>0.25665109337486225</v>
      </c>
      <c r="AI244">
        <v>26.208552332749299</v>
      </c>
      <c r="AJ244">
        <v>53.725685785536101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-0.05</v>
      </c>
      <c r="AM244" t="s">
        <v>3143</v>
      </c>
      <c r="AN244">
        <v>-16.98</v>
      </c>
      <c r="AO244" t="s">
        <v>3143</v>
      </c>
      <c r="AP244">
        <v>9.5192962948504004E-2</v>
      </c>
      <c r="AQ244">
        <f>(Table2[[#This Row],[Sharpe Ratio]]-AVERAGE(Table2[Sharpe Ratio]))/_xlfn.STDEV.P(Table2[Sharpe Ratio])</f>
        <v>0.4542287651348087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286</v>
      </c>
      <c r="AT244">
        <f>_xlfn.RANK.AVG(Table2[[#This Row],[6M Return vs Nifty Z-Score]],Table2[6M Return vs Nifty Z-Score])</f>
        <v>318</v>
      </c>
      <c r="AU244">
        <f>_xlfn.RANK.AVG(Table2[[#This Row],[Sharpe Ratio Z-Score]],Table2[Sharpe Ratio Z-Score])</f>
        <v>227</v>
      </c>
      <c r="AV244">
        <f>(Table2[[#This Row],[Rank 1Y]]+Table2[[#This Row],[Rank 6M]]+Table2[[#This Row],[Rank Sharpe]])/3</f>
        <v>277</v>
      </c>
    </row>
    <row r="245" spans="1:48" x14ac:dyDescent="0.3">
      <c r="A245" t="s">
        <v>802</v>
      </c>
      <c r="B245" t="s">
        <v>803</v>
      </c>
      <c r="C245" t="s">
        <v>3106</v>
      </c>
      <c r="D245" t="s">
        <v>804</v>
      </c>
      <c r="E245">
        <v>18739.180841550002</v>
      </c>
      <c r="F245">
        <v>843.45</v>
      </c>
      <c r="G245">
        <v>11.4769166943809</v>
      </c>
      <c r="H245">
        <f>(Table2[[#This Row],[1Y Return vs Nifty]]-AVERAGE(Table2[1Y Return vs Nifty]))/_xlfn.STDEV.P(Table2[1Y Return vs Nifty])</f>
        <v>-0.16331612199141277</v>
      </c>
      <c r="I245">
        <v>4.2707286762168897</v>
      </c>
      <c r="J245">
        <f>(Table2[[#This Row],[1M Return vs Nifty]]-AVERAGE(Table2[1M Return vs Nifty]))/_xlfn.STDEV.P(Table2[1M Return vs Nifty])</f>
        <v>0.58254688866444126</v>
      </c>
      <c r="K245">
        <v>25.430569304497599</v>
      </c>
      <c r="L245">
        <f>(Table2[[#This Row],[6M Return vs Nifty]]-AVERAGE(Table2[6M Return vs Nifty]))/_xlfn.STDEV.P(Table2[6M Return vs Nifty])</f>
        <v>0.87043475586275765</v>
      </c>
      <c r="M245">
        <v>2.0191588840478301</v>
      </c>
      <c r="N245">
        <f>(Table2[[#This Row],[1W Return vs Nifty]]-AVERAGE(Table2[1W Return vs Nifty]))/_xlfn.STDEV.P(Table2[1W Return vs Nifty])</f>
        <v>0.83345919744852059</v>
      </c>
      <c r="O245">
        <v>874.12</v>
      </c>
      <c r="P245">
        <v>840.02462704600703</v>
      </c>
      <c r="Q245">
        <v>747.46914666173598</v>
      </c>
      <c r="R245">
        <v>30.284062248042201</v>
      </c>
      <c r="S245" s="1">
        <f>(Table2[[#This Row],[Close Price]]-Table2[[#This Row],[20D EMA]])/Table2[[#This Row],[20D EMA]]</f>
        <v>-3.508671578273001E-2</v>
      </c>
      <c r="T245" s="1">
        <f>(Table2[[#This Row],[Close Price]]-Table2[[#This Row],[50D EMA]])/Table2[[#This Row],[50D EMA]]</f>
        <v>4.0777053954221942E-3</v>
      </c>
      <c r="U245" s="1">
        <f>(Table2[[#This Row],[Close Price]]-Table2[[#This Row],[200D EMA]])/Table2[[#This Row],[200D EMA]]</f>
        <v>0.12840777946076187</v>
      </c>
      <c r="V245">
        <v>0.53776223828065495</v>
      </c>
      <c r="W245">
        <v>835.55</v>
      </c>
      <c r="X245">
        <v>868.15</v>
      </c>
      <c r="Y245">
        <v>835.55</v>
      </c>
      <c r="Z245">
        <v>901.1</v>
      </c>
      <c r="AA245">
        <v>830.55</v>
      </c>
      <c r="AB245">
        <v>925</v>
      </c>
      <c r="AC245" s="1">
        <f>(Table2[[#This Row],[Close Price]]/Table2[[#This Row],[Day Low]])-1</f>
        <v>9.4548500987374773E-3</v>
      </c>
      <c r="AD245" s="1">
        <f>(Table2[[#This Row],[Day High]]/Table2[[#This Row],[Close Price]])-1</f>
        <v>2.928448633588232E-2</v>
      </c>
      <c r="AE245" s="1">
        <f>(Table2[[#This Row],[Close Price]]/Table2[[#This Row],[Current Week Low]])-1</f>
        <v>9.4548500987374773E-3</v>
      </c>
      <c r="AF245" s="1">
        <f>(Table2[[#This Row],[Current Week High]]/Table2[[#This Row],[Close Price]])-1</f>
        <v>6.8350228229296262E-2</v>
      </c>
      <c r="AG245" s="1">
        <f>(Table2[[#This Row],[Close Price]]/Table2[[#This Row],[Current Month Low]])-1</f>
        <v>1.5531876467401284E-2</v>
      </c>
      <c r="AH245" s="1">
        <f>(Table2[[#This Row],[Current Month High]]/Table2[[#This Row],[Close Price]])-1</f>
        <v>9.6686229177781691E-2</v>
      </c>
      <c r="AI245">
        <v>10.854229652024401</v>
      </c>
      <c r="AJ245">
        <v>41.994949494949502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0.26</v>
      </c>
      <c r="AM245" t="s">
        <v>3142</v>
      </c>
      <c r="AN245">
        <v>-3.83</v>
      </c>
      <c r="AO245" t="s">
        <v>3143</v>
      </c>
      <c r="AP245">
        <v>4.6310942408472999E-2</v>
      </c>
      <c r="AQ245">
        <f>(Table2[[#This Row],[Sharpe Ratio]]-AVERAGE(Table2[Sharpe Ratio]))/_xlfn.STDEV.P(Table2[Sharpe Ratio])</f>
        <v>-0.1229024240326978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2.0002222959516089</v>
      </c>
      <c r="AS245">
        <f>_xlfn.RANK.AVG(Table2[[#This Row],[1Y Return vs Nifty Z-Score]],Table2[1Y Return vs Nifty Z-Score])</f>
        <v>356</v>
      </c>
      <c r="AT245">
        <f>_xlfn.RANK.AVG(Table2[[#This Row],[6M Return vs Nifty Z-Score]],Table2[6M Return vs Nifty Z-Score])</f>
        <v>104</v>
      </c>
      <c r="AU245">
        <f>_xlfn.RANK.AVG(Table2[[#This Row],[Sharpe Ratio Z-Score]],Table2[Sharpe Ratio Z-Score])</f>
        <v>374</v>
      </c>
      <c r="AV245">
        <f>(Table2[[#This Row],[Rank 1Y]]+Table2[[#This Row],[Rank 6M]]+Table2[[#This Row],[Rank Sharpe]])/3</f>
        <v>278</v>
      </c>
    </row>
    <row r="246" spans="1:48" x14ac:dyDescent="0.3">
      <c r="A246" t="s">
        <v>1077</v>
      </c>
      <c r="B246" t="s">
        <v>1078</v>
      </c>
      <c r="C246" t="s">
        <v>3101</v>
      </c>
      <c r="D246" t="s">
        <v>51</v>
      </c>
      <c r="E246">
        <v>11498.48377008</v>
      </c>
      <c r="F246">
        <v>938.4</v>
      </c>
      <c r="G246">
        <v>25.636362009790201</v>
      </c>
      <c r="H246">
        <f>(Table2[[#This Row],[1Y Return vs Nifty]]-AVERAGE(Table2[1Y Return vs Nifty]))/_xlfn.STDEV.P(Table2[1Y Return vs Nifty])</f>
        <v>8.6397840397920297E-2</v>
      </c>
      <c r="I246">
        <v>0.62266422027073398</v>
      </c>
      <c r="J246">
        <f>(Table2[[#This Row],[1M Return vs Nifty]]-AVERAGE(Table2[1M Return vs Nifty]))/_xlfn.STDEV.P(Table2[1M Return vs Nifty])</f>
        <v>0.15682696965541557</v>
      </c>
      <c r="K246">
        <v>17.901396218840201</v>
      </c>
      <c r="L246">
        <f>(Table2[[#This Row],[6M Return vs Nifty]]-AVERAGE(Table2[6M Return vs Nifty]))/_xlfn.STDEV.P(Table2[6M Return vs Nifty])</f>
        <v>0.5952469837234392</v>
      </c>
      <c r="M246">
        <v>-3.9279572439867998</v>
      </c>
      <c r="N246">
        <f>(Table2[[#This Row],[1W Return vs Nifty]]-AVERAGE(Table2[1W Return vs Nifty]))/_xlfn.STDEV.P(Table2[1W Return vs Nifty])</f>
        <v>-0.46389804035879961</v>
      </c>
      <c r="O246">
        <v>1105.56</v>
      </c>
      <c r="P246">
        <v>1090.3387669357601</v>
      </c>
      <c r="Q246">
        <v>921.05059545278903</v>
      </c>
      <c r="R246">
        <v>20.382709673165301</v>
      </c>
      <c r="S246" s="1">
        <f>(Table2[[#This Row],[Close Price]]-Table2[[#This Row],[20D EMA]])/Table2[[#This Row],[20D EMA]]</f>
        <v>-0.15119939216324757</v>
      </c>
      <c r="T246" s="1">
        <f>(Table2[[#This Row],[Close Price]]-Table2[[#This Row],[50D EMA]])/Table2[[#This Row],[50D EMA]]</f>
        <v>-0.13935005481164547</v>
      </c>
      <c r="U246" s="1">
        <f>(Table2[[#This Row],[Close Price]]-Table2[[#This Row],[200D EMA]])/Table2[[#This Row],[200D EMA]]</f>
        <v>1.8836538006559753E-2</v>
      </c>
      <c r="V246">
        <v>0.49933040515900001</v>
      </c>
      <c r="W246">
        <v>936.9</v>
      </c>
      <c r="X246">
        <v>1025</v>
      </c>
      <c r="Y246">
        <v>936.9</v>
      </c>
      <c r="Z246">
        <v>1144.95</v>
      </c>
      <c r="AA246">
        <v>936.9</v>
      </c>
      <c r="AB246">
        <v>1223.05</v>
      </c>
      <c r="AC246" s="1">
        <f>(Table2[[#This Row],[Close Price]]/Table2[[#This Row],[Day Low]])-1</f>
        <v>1.6010246557796037E-3</v>
      </c>
      <c r="AD246" s="1">
        <f>(Table2[[#This Row],[Day High]]/Table2[[#This Row],[Close Price]])-1</f>
        <v>9.2284739982949837E-2</v>
      </c>
      <c r="AE246" s="1">
        <f>(Table2[[#This Row],[Close Price]]/Table2[[#This Row],[Current Week Low]])-1</f>
        <v>1.6010246557796037E-3</v>
      </c>
      <c r="AF246" s="1">
        <f>(Table2[[#This Row],[Current Week High]]/Table2[[#This Row],[Close Price]])-1</f>
        <v>0.22010869565217406</v>
      </c>
      <c r="AG246" s="1">
        <f>(Table2[[#This Row],[Close Price]]/Table2[[#This Row],[Current Month Low]])-1</f>
        <v>1.6010246557796037E-3</v>
      </c>
      <c r="AH246" s="1">
        <f>(Table2[[#This Row],[Current Month High]]/Table2[[#This Row],[Close Price]])-1</f>
        <v>0.30333546462063077</v>
      </c>
      <c r="AI246">
        <v>42.274083546462002</v>
      </c>
      <c r="AJ246">
        <v>53.534031413612503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-0.01</v>
      </c>
      <c r="AM246" t="s">
        <v>3143</v>
      </c>
      <c r="AN246">
        <v>-21.91</v>
      </c>
      <c r="AO246" t="s">
        <v>3143</v>
      </c>
      <c r="AP246">
        <v>3.1356545969781997E-2</v>
      </c>
      <c r="AQ246">
        <f>(Table2[[#This Row],[Sharpe Ratio]]-AVERAGE(Table2[Sharpe Ratio]))/_xlfn.STDEV.P(Table2[Sharpe Ratio])</f>
        <v>-0.29946322296440636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7.5110530453569135E-2</v>
      </c>
      <c r="AS246">
        <f>_xlfn.RANK.AVG(Table2[[#This Row],[1Y Return vs Nifty Z-Score]],Table2[1Y Return vs Nifty Z-Score])</f>
        <v>262</v>
      </c>
      <c r="AT246">
        <f>_xlfn.RANK.AVG(Table2[[#This Row],[6M Return vs Nifty Z-Score]],Table2[6M Return vs Nifty Z-Score])</f>
        <v>157</v>
      </c>
      <c r="AU246">
        <f>_xlfn.RANK.AVG(Table2[[#This Row],[Sharpe Ratio Z-Score]],Table2[Sharpe Ratio Z-Score])</f>
        <v>417</v>
      </c>
      <c r="AV246">
        <f>(Table2[[#This Row],[Rank 1Y]]+Table2[[#This Row],[Rank 6M]]+Table2[[#This Row],[Rank Sharpe]])/3</f>
        <v>278.66666666666669</v>
      </c>
    </row>
    <row r="247" spans="1:48" x14ac:dyDescent="0.3">
      <c r="A247" t="s">
        <v>244</v>
      </c>
      <c r="B247" t="s">
        <v>245</v>
      </c>
      <c r="C247" t="s">
        <v>3101</v>
      </c>
      <c r="D247" t="s">
        <v>51</v>
      </c>
      <c r="E247">
        <v>99677.539049400002</v>
      </c>
      <c r="F247">
        <v>990.6</v>
      </c>
      <c r="G247">
        <v>45.9137923596112</v>
      </c>
      <c r="H247">
        <f>(Table2[[#This Row],[1Y Return vs Nifty]]-AVERAGE(Table2[1Y Return vs Nifty]))/_xlfn.STDEV.P(Table2[1Y Return vs Nifty])</f>
        <v>0.44400771613344814</v>
      </c>
      <c r="I247">
        <v>2.2575273390204198</v>
      </c>
      <c r="J247">
        <f>(Table2[[#This Row],[1M Return vs Nifty]]-AVERAGE(Table2[1M Return vs Nifty]))/_xlfn.STDEV.P(Table2[1M Return vs Nifty])</f>
        <v>0.34761137133190612</v>
      </c>
      <c r="K247">
        <v>-2.9985837332022101</v>
      </c>
      <c r="L247">
        <f>(Table2[[#This Row],[6M Return vs Nifty]]-AVERAGE(Table2[6M Return vs Nifty]))/_xlfn.STDEV.P(Table2[6M Return vs Nifty])</f>
        <v>-0.16863755649453796</v>
      </c>
      <c r="M247">
        <v>0.89773277747700397</v>
      </c>
      <c r="N247">
        <f>(Table2[[#This Row],[1W Return vs Nifty]]-AVERAGE(Table2[1W Return vs Nifty]))/_xlfn.STDEV.P(Table2[1W Return vs Nifty])</f>
        <v>0.58882125113914718</v>
      </c>
      <c r="O247">
        <v>1035.04</v>
      </c>
      <c r="P247">
        <v>1073.39167020482</v>
      </c>
      <c r="Q247">
        <v>998.49571061727295</v>
      </c>
      <c r="R247">
        <v>26.888776824104401</v>
      </c>
      <c r="S247" s="1">
        <f>(Table2[[#This Row],[Close Price]]-Table2[[#This Row],[20D EMA]])/Table2[[#This Row],[20D EMA]]</f>
        <v>-4.2935538723141077E-2</v>
      </c>
      <c r="T247" s="1">
        <f>(Table2[[#This Row],[Close Price]]-Table2[[#This Row],[50D EMA]])/Table2[[#This Row],[50D EMA]]</f>
        <v>-7.7130904312888909E-2</v>
      </c>
      <c r="U247" s="1">
        <f>(Table2[[#This Row],[Close Price]]-Table2[[#This Row],[200D EMA]])/Table2[[#This Row],[200D EMA]]</f>
        <v>-7.9076059449386862E-3</v>
      </c>
      <c r="V247">
        <v>0.50160230376289405</v>
      </c>
      <c r="W247">
        <v>986.1</v>
      </c>
      <c r="X247">
        <v>1011.95</v>
      </c>
      <c r="Y247">
        <v>983.95</v>
      </c>
      <c r="Z247">
        <v>1029.25</v>
      </c>
      <c r="AA247">
        <v>983.95</v>
      </c>
      <c r="AB247">
        <v>1087.25</v>
      </c>
      <c r="AC247" s="1">
        <f>(Table2[[#This Row],[Close Price]]/Table2[[#This Row],[Day Low]])-1</f>
        <v>4.5634317006388869E-3</v>
      </c>
      <c r="AD247" s="1">
        <f>(Table2[[#This Row],[Day High]]/Table2[[#This Row],[Close Price]])-1</f>
        <v>2.1552594387240109E-2</v>
      </c>
      <c r="AE247" s="1">
        <f>(Table2[[#This Row],[Close Price]]/Table2[[#This Row],[Current Week Low]])-1</f>
        <v>6.7584734996697371E-3</v>
      </c>
      <c r="AF247" s="1">
        <f>(Table2[[#This Row],[Current Week High]]/Table2[[#This Row],[Close Price]])-1</f>
        <v>3.9016757520694556E-2</v>
      </c>
      <c r="AG247" s="1">
        <f>(Table2[[#This Row],[Close Price]]/Table2[[#This Row],[Current Month Low]])-1</f>
        <v>6.7584734996697371E-3</v>
      </c>
      <c r="AH247" s="1">
        <f>(Table2[[#This Row],[Current Month High]]/Table2[[#This Row],[Close Price]])-1</f>
        <v>9.7567131031697896E-2</v>
      </c>
      <c r="AI247">
        <v>33.686654552796199</v>
      </c>
      <c r="AJ247">
        <v>74.478203434610293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-0.24</v>
      </c>
      <c r="AM247" t="s">
        <v>3143</v>
      </c>
      <c r="AN247">
        <v>-7.02</v>
      </c>
      <c r="AO247" t="s">
        <v>3143</v>
      </c>
      <c r="AP247">
        <v>8.0995110046039001E-2</v>
      </c>
      <c r="AQ247">
        <f>(Table2[[#This Row],[Sharpe Ratio]]-AVERAGE(Table2[Sharpe Ratio]))/_xlfn.STDEV.P(Table2[Sharpe Ratio])</f>
        <v>0.28660018434579204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183</v>
      </c>
      <c r="AT247">
        <f>_xlfn.RANK.AVG(Table2[[#This Row],[6M Return vs Nifty Z-Score]],Table2[6M Return vs Nifty Z-Score])</f>
        <v>386</v>
      </c>
      <c r="AU247">
        <f>_xlfn.RANK.AVG(Table2[[#This Row],[Sharpe Ratio Z-Score]],Table2[Sharpe Ratio Z-Score])</f>
        <v>268</v>
      </c>
      <c r="AV247">
        <f>(Table2[[#This Row],[Rank 1Y]]+Table2[[#This Row],[Rank 6M]]+Table2[[#This Row],[Rank Sharpe]])/3</f>
        <v>279</v>
      </c>
    </row>
    <row r="248" spans="1:48" x14ac:dyDescent="0.3">
      <c r="A248" t="s">
        <v>761</v>
      </c>
      <c r="B248" t="s">
        <v>762</v>
      </c>
      <c r="C248" t="s">
        <v>3096</v>
      </c>
      <c r="D248" t="s">
        <v>763</v>
      </c>
      <c r="E248">
        <v>20555.9932223</v>
      </c>
      <c r="F248">
        <v>1464.55</v>
      </c>
      <c r="G248">
        <v>16.428527088653301</v>
      </c>
      <c r="H248">
        <f>(Table2[[#This Row],[1Y Return vs Nifty]]-AVERAGE(Table2[1Y Return vs Nifty]))/_xlfn.STDEV.P(Table2[1Y Return vs Nifty])</f>
        <v>-7.5990225798548652E-2</v>
      </c>
      <c r="I248">
        <v>0.99104829827461505</v>
      </c>
      <c r="J248">
        <f>(Table2[[#This Row],[1M Return vs Nifty]]-AVERAGE(Table2[1M Return vs Nifty]))/_xlfn.STDEV.P(Table2[1M Return vs Nifty])</f>
        <v>0.19981646223315899</v>
      </c>
      <c r="K248">
        <v>30.258627989432402</v>
      </c>
      <c r="L248">
        <f>(Table2[[#This Row],[6M Return vs Nifty]]-AVERAGE(Table2[6M Return vs Nifty]))/_xlfn.STDEV.P(Table2[6M Return vs Nifty])</f>
        <v>1.0468980537773771</v>
      </c>
      <c r="M248">
        <v>-3.5330378307207999</v>
      </c>
      <c r="N248">
        <f>(Table2[[#This Row],[1W Return vs Nifty]]-AVERAGE(Table2[1W Return vs Nifty]))/_xlfn.STDEV.P(Table2[1W Return vs Nifty])</f>
        <v>-0.37774677844951116</v>
      </c>
      <c r="O248">
        <v>1540.91</v>
      </c>
      <c r="P248">
        <v>1538.9020700574799</v>
      </c>
      <c r="Q248">
        <v>1361.35733708307</v>
      </c>
      <c r="R248">
        <v>27.432417213204602</v>
      </c>
      <c r="S248" s="1">
        <f>(Table2[[#This Row],[Close Price]]-Table2[[#This Row],[20D EMA]])/Table2[[#This Row],[20D EMA]]</f>
        <v>-4.9555133005821317E-2</v>
      </c>
      <c r="T248" s="1">
        <f>(Table2[[#This Row],[Close Price]]-Table2[[#This Row],[50D EMA]])/Table2[[#This Row],[50D EMA]]</f>
        <v>-4.8315010749646232E-2</v>
      </c>
      <c r="U248" s="1">
        <f>(Table2[[#This Row],[Close Price]]-Table2[[#This Row],[200D EMA]])/Table2[[#This Row],[200D EMA]]</f>
        <v>7.5801305143025174E-2</v>
      </c>
      <c r="V248">
        <v>0.520021298748787</v>
      </c>
      <c r="W248">
        <v>1434.55</v>
      </c>
      <c r="X248">
        <v>1503.5</v>
      </c>
      <c r="Y248">
        <v>1434.55</v>
      </c>
      <c r="Z248">
        <v>1569.85</v>
      </c>
      <c r="AA248">
        <v>1434.55</v>
      </c>
      <c r="AB248">
        <v>1660</v>
      </c>
      <c r="AC248" s="1">
        <f>(Table2[[#This Row],[Close Price]]/Table2[[#This Row],[Day Low]])-1</f>
        <v>2.0912481265902283E-2</v>
      </c>
      <c r="AD248" s="1">
        <f>(Table2[[#This Row],[Day High]]/Table2[[#This Row],[Close Price]])-1</f>
        <v>2.6595199890751431E-2</v>
      </c>
      <c r="AE248" s="1">
        <f>(Table2[[#This Row],[Close Price]]/Table2[[#This Row],[Current Week Low]])-1</f>
        <v>2.0912481265902283E-2</v>
      </c>
      <c r="AF248" s="1">
        <f>(Table2[[#This Row],[Current Week High]]/Table2[[#This Row],[Close Price]])-1</f>
        <v>7.1899218189887648E-2</v>
      </c>
      <c r="AG248" s="1">
        <f>(Table2[[#This Row],[Close Price]]/Table2[[#This Row],[Current Month Low]])-1</f>
        <v>2.0912481265902283E-2</v>
      </c>
      <c r="AH248" s="1">
        <f>(Table2[[#This Row],[Current Month High]]/Table2[[#This Row],[Close Price]])-1</f>
        <v>0.1334539619678401</v>
      </c>
      <c r="AI248">
        <v>17.1008159502918</v>
      </c>
      <c r="AJ248">
        <v>48.211303951829102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-0.09</v>
      </c>
      <c r="AM248" t="s">
        <v>3143</v>
      </c>
      <c r="AN248">
        <v>-8.98</v>
      </c>
      <c r="AO248" t="s">
        <v>3143</v>
      </c>
      <c r="AP248">
        <v>2.6952609338662E-2</v>
      </c>
      <c r="AQ248">
        <f>(Table2[[#This Row],[Sharpe Ratio]]-AVERAGE(Table2[Sharpe Ratio]))/_xlfn.STDEV.P(Table2[Sharpe Ratio])</f>
        <v>-0.35145880655234729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0.44151870521012898</v>
      </c>
      <c r="AS248">
        <f>_xlfn.RANK.AVG(Table2[[#This Row],[1Y Return vs Nifty Z-Score]],Table2[1Y Return vs Nifty Z-Score])</f>
        <v>326</v>
      </c>
      <c r="AT248">
        <f>_xlfn.RANK.AVG(Table2[[#This Row],[6M Return vs Nifty Z-Score]],Table2[6M Return vs Nifty Z-Score])</f>
        <v>87</v>
      </c>
      <c r="AU248">
        <f>_xlfn.RANK.AVG(Table2[[#This Row],[Sharpe Ratio Z-Score]],Table2[Sharpe Ratio Z-Score])</f>
        <v>424</v>
      </c>
      <c r="AV248">
        <f>(Table2[[#This Row],[Rank 1Y]]+Table2[[#This Row],[Rank 6M]]+Table2[[#This Row],[Rank Sharpe]])/3</f>
        <v>279</v>
      </c>
    </row>
    <row r="249" spans="1:48" x14ac:dyDescent="0.3">
      <c r="A249" t="s">
        <v>807</v>
      </c>
      <c r="B249" t="s">
        <v>808</v>
      </c>
      <c r="C249" t="s">
        <v>3109</v>
      </c>
      <c r="D249" t="s">
        <v>250</v>
      </c>
      <c r="E249">
        <v>18434.142730845</v>
      </c>
      <c r="F249">
        <v>844.65</v>
      </c>
      <c r="G249">
        <v>24.4568026892582</v>
      </c>
      <c r="H249">
        <f>(Table2[[#This Row],[1Y Return vs Nifty]]-AVERAGE(Table2[1Y Return vs Nifty]))/_xlfn.STDEV.P(Table2[1Y Return vs Nifty])</f>
        <v>6.5595300097647191E-2</v>
      </c>
      <c r="I249">
        <v>-1.97577605330442</v>
      </c>
      <c r="J249">
        <f>(Table2[[#This Row],[1M Return vs Nifty]]-AVERAGE(Table2[1M Return vs Nifty]))/_xlfn.STDEV.P(Table2[1M Return vs Nifty])</f>
        <v>-0.14640445516580541</v>
      </c>
      <c r="K249">
        <v>-12.671229914986901</v>
      </c>
      <c r="L249">
        <f>(Table2[[#This Row],[6M Return vs Nifty]]-AVERAGE(Table2[6M Return vs Nifty]))/_xlfn.STDEV.P(Table2[6M Return vs Nifty])</f>
        <v>-0.52216827270662292</v>
      </c>
      <c r="M249">
        <v>-2.3902961969680801E-2</v>
      </c>
      <c r="N249">
        <f>(Table2[[#This Row],[1W Return vs Nifty]]-AVERAGE(Table2[1W Return vs Nifty]))/_xlfn.STDEV.P(Table2[1W Return vs Nifty])</f>
        <v>0.38776736696214464</v>
      </c>
      <c r="O249">
        <v>865.23</v>
      </c>
      <c r="P249">
        <v>859.19001232404105</v>
      </c>
      <c r="Q249">
        <v>793.49265572378999</v>
      </c>
      <c r="R249">
        <v>38.027299929097097</v>
      </c>
      <c r="S249" s="1">
        <f>(Table2[[#This Row],[Close Price]]-Table2[[#This Row],[20D EMA]])/Table2[[#This Row],[20D EMA]]</f>
        <v>-2.3785583024167032E-2</v>
      </c>
      <c r="T249" s="1">
        <f>(Table2[[#This Row],[Close Price]]-Table2[[#This Row],[50D EMA]])/Table2[[#This Row],[50D EMA]]</f>
        <v>-1.6922929870555044E-2</v>
      </c>
      <c r="U249" s="1">
        <f>(Table2[[#This Row],[Close Price]]-Table2[[#This Row],[200D EMA]])/Table2[[#This Row],[200D EMA]]</f>
        <v>6.4471099898897544E-2</v>
      </c>
      <c r="V249">
        <v>1.6807175108755501</v>
      </c>
      <c r="W249">
        <v>803.4</v>
      </c>
      <c r="X249">
        <v>898</v>
      </c>
      <c r="Y249">
        <v>803.4</v>
      </c>
      <c r="Z249">
        <v>898</v>
      </c>
      <c r="AA249">
        <v>803.4</v>
      </c>
      <c r="AB249">
        <v>913</v>
      </c>
      <c r="AC249" s="1">
        <f>(Table2[[#This Row],[Close Price]]/Table2[[#This Row],[Day Low]])-1</f>
        <v>5.1344286781179971E-2</v>
      </c>
      <c r="AD249" s="1">
        <f>(Table2[[#This Row],[Day High]]/Table2[[#This Row],[Close Price]])-1</f>
        <v>6.3162256555969964E-2</v>
      </c>
      <c r="AE249" s="1">
        <f>(Table2[[#This Row],[Close Price]]/Table2[[#This Row],[Current Week Low]])-1</f>
        <v>5.1344286781179971E-2</v>
      </c>
      <c r="AF249" s="1">
        <f>(Table2[[#This Row],[Current Week High]]/Table2[[#This Row],[Close Price]])-1</f>
        <v>6.3162256555969964E-2</v>
      </c>
      <c r="AG249" s="1">
        <f>(Table2[[#This Row],[Close Price]]/Table2[[#This Row],[Current Month Low]])-1</f>
        <v>5.1344286781179971E-2</v>
      </c>
      <c r="AH249" s="1">
        <f>(Table2[[#This Row],[Current Month High]]/Table2[[#This Row],[Close Price]])-1</f>
        <v>8.0921091576392712E-2</v>
      </c>
      <c r="AI249">
        <v>13.419759663765999</v>
      </c>
      <c r="AJ249">
        <v>57.8490001868809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0.02</v>
      </c>
      <c r="AM249" t="s">
        <v>3142</v>
      </c>
      <c r="AN249">
        <v>-5.16</v>
      </c>
      <c r="AO249" t="s">
        <v>3143</v>
      </c>
      <c r="AP249">
        <v>0.16726298904310399</v>
      </c>
      <c r="AQ249">
        <f>(Table2[[#This Row],[Sharpe Ratio]]-AVERAGE(Table2[Sharpe Ratio]))/_xlfn.STDEV.P(Table2[Sharpe Ratio])</f>
        <v>1.3051318048167959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1.0899217440041595</v>
      </c>
      <c r="AS249">
        <f>_xlfn.RANK.AVG(Table2[[#This Row],[1Y Return vs Nifty Z-Score]],Table2[1Y Return vs Nifty Z-Score])</f>
        <v>268</v>
      </c>
      <c r="AT249">
        <f>_xlfn.RANK.AVG(Table2[[#This Row],[6M Return vs Nifty Z-Score]],Table2[6M Return vs Nifty Z-Score])</f>
        <v>505</v>
      </c>
      <c r="AU249">
        <f>_xlfn.RANK.AVG(Table2[[#This Row],[Sharpe Ratio Z-Score]],Table2[Sharpe Ratio Z-Score])</f>
        <v>71</v>
      </c>
      <c r="AV249">
        <f>(Table2[[#This Row],[Rank 1Y]]+Table2[[#This Row],[Rank 6M]]+Table2[[#This Row],[Rank Sharpe]])/3</f>
        <v>281.33333333333331</v>
      </c>
    </row>
    <row r="250" spans="1:48" x14ac:dyDescent="0.3">
      <c r="A250" t="s">
        <v>1432</v>
      </c>
      <c r="B250" t="s">
        <v>1433</v>
      </c>
      <c r="C250" t="s">
        <v>3111</v>
      </c>
      <c r="D250" t="s">
        <v>432</v>
      </c>
      <c r="E250">
        <v>7007.5459594280001</v>
      </c>
      <c r="F250">
        <v>85.96</v>
      </c>
      <c r="G250">
        <v>11.7449571725683</v>
      </c>
      <c r="H250">
        <f>(Table2[[#This Row],[1Y Return vs Nifty]]-AVERAGE(Table2[1Y Return vs Nifty]))/_xlfn.STDEV.P(Table2[1Y Return vs Nifty])</f>
        <v>-0.15858899826601758</v>
      </c>
      <c r="I250">
        <v>12.906502271853901</v>
      </c>
      <c r="J250">
        <f>(Table2[[#This Row],[1M Return vs Nifty]]-AVERAGE(Table2[1M Return vs Nifty]))/_xlfn.STDEV.P(Table2[1M Return vs Nifty])</f>
        <v>1.5903198817436881</v>
      </c>
      <c r="K250">
        <v>13.679933179208099</v>
      </c>
      <c r="L250">
        <f>(Table2[[#This Row],[6M Return vs Nifty]]-AVERAGE(Table2[6M Return vs Nifty]))/_xlfn.STDEV.P(Table2[6M Return vs Nifty])</f>
        <v>0.44095447432983942</v>
      </c>
      <c r="M250">
        <v>4.2110562089279897</v>
      </c>
      <c r="N250">
        <f>(Table2[[#This Row],[1W Return vs Nifty]]-AVERAGE(Table2[1W Return vs Nifty]))/_xlfn.STDEV.P(Table2[1W Return vs Nifty])</f>
        <v>1.3116193338478648</v>
      </c>
      <c r="O250">
        <v>88.63</v>
      </c>
      <c r="P250">
        <v>86.931966076074502</v>
      </c>
      <c r="Q250">
        <v>79.6546246007223</v>
      </c>
      <c r="R250">
        <v>41.148087520006001</v>
      </c>
      <c r="S250" s="1">
        <f>(Table2[[#This Row],[Close Price]]-Table2[[#This Row],[20D EMA]])/Table2[[#This Row],[20D EMA]]</f>
        <v>-3.0125239760803359E-2</v>
      </c>
      <c r="T250" s="1">
        <f>(Table2[[#This Row],[Close Price]]-Table2[[#This Row],[50D EMA]])/Table2[[#This Row],[50D EMA]]</f>
        <v>-1.1180767213109356E-2</v>
      </c>
      <c r="U250" s="1">
        <f>(Table2[[#This Row],[Close Price]]-Table2[[#This Row],[200D EMA]])/Table2[[#This Row],[200D EMA]]</f>
        <v>7.9158936858771123E-2</v>
      </c>
      <c r="V250">
        <v>1.25499682202642</v>
      </c>
      <c r="W250">
        <v>84.4</v>
      </c>
      <c r="X250">
        <v>90.3</v>
      </c>
      <c r="Y250">
        <v>84.4</v>
      </c>
      <c r="Z250">
        <v>96.39</v>
      </c>
      <c r="AA250">
        <v>78.81</v>
      </c>
      <c r="AB250">
        <v>96.5</v>
      </c>
      <c r="AC250" s="1">
        <f>(Table2[[#This Row],[Close Price]]/Table2[[#This Row],[Day Low]])-1</f>
        <v>1.8483412322274795E-2</v>
      </c>
      <c r="AD250" s="1">
        <f>(Table2[[#This Row],[Day High]]/Table2[[#This Row],[Close Price]])-1</f>
        <v>5.0488599348534224E-2</v>
      </c>
      <c r="AE250" s="1">
        <f>(Table2[[#This Row],[Close Price]]/Table2[[#This Row],[Current Week Low]])-1</f>
        <v>1.8483412322274795E-2</v>
      </c>
      <c r="AF250" s="1">
        <f>(Table2[[#This Row],[Current Week High]]/Table2[[#This Row],[Close Price]])-1</f>
        <v>0.12133550488599365</v>
      </c>
      <c r="AG250" s="1">
        <f>(Table2[[#This Row],[Close Price]]/Table2[[#This Row],[Current Month Low]])-1</f>
        <v>9.0724527344245631E-2</v>
      </c>
      <c r="AH250" s="1">
        <f>(Table2[[#This Row],[Current Month High]]/Table2[[#This Row],[Close Price]])-1</f>
        <v>0.12261516984644039</v>
      </c>
      <c r="AI250">
        <v>14.413680781758901</v>
      </c>
      <c r="AJ250">
        <v>46.564364876385298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0.12</v>
      </c>
      <c r="AM250" t="s">
        <v>3142</v>
      </c>
      <c r="AN250">
        <v>-1.38</v>
      </c>
      <c r="AO250" t="s">
        <v>3143</v>
      </c>
      <c r="AP250">
        <v>6.8751282438234002E-2</v>
      </c>
      <c r="AQ250">
        <f>(Table2[[#This Row],[Sharpe Ratio]]-AVERAGE(Table2[Sharpe Ratio]))/_xlfn.STDEV.P(Table2[Sharpe Ratio])</f>
        <v>0.14204202760045787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3.3263467192558327</v>
      </c>
      <c r="AS250">
        <f>_xlfn.RANK.AVG(Table2[[#This Row],[1Y Return vs Nifty Z-Score]],Table2[1Y Return vs Nifty Z-Score])</f>
        <v>353</v>
      </c>
      <c r="AT250">
        <f>_xlfn.RANK.AVG(Table2[[#This Row],[6M Return vs Nifty Z-Score]],Table2[6M Return vs Nifty Z-Score])</f>
        <v>195</v>
      </c>
      <c r="AU250">
        <f>_xlfn.RANK.AVG(Table2[[#This Row],[Sharpe Ratio Z-Score]],Table2[Sharpe Ratio Z-Score])</f>
        <v>299</v>
      </c>
      <c r="AV250">
        <f>(Table2[[#This Row],[Rank 1Y]]+Table2[[#This Row],[Rank 6M]]+Table2[[#This Row],[Rank Sharpe]])/3</f>
        <v>282.33333333333331</v>
      </c>
    </row>
    <row r="251" spans="1:48" x14ac:dyDescent="0.3">
      <c r="A251" t="s">
        <v>1051</v>
      </c>
      <c r="B251" t="s">
        <v>1052</v>
      </c>
      <c r="C251" t="s">
        <v>3108</v>
      </c>
      <c r="D251" t="s">
        <v>166</v>
      </c>
      <c r="E251">
        <v>12152.37820915</v>
      </c>
      <c r="F251">
        <v>541.54999999999995</v>
      </c>
      <c r="G251">
        <v>18.354745255708298</v>
      </c>
      <c r="H251">
        <f>(Table2[[#This Row],[1Y Return vs Nifty]]-AVERAGE(Table2[1Y Return vs Nifty]))/_xlfn.STDEV.P(Table2[1Y Return vs Nifty])</f>
        <v>-4.2019716346588687E-2</v>
      </c>
      <c r="I251">
        <v>-5.4731743292874198</v>
      </c>
      <c r="J251">
        <f>(Table2[[#This Row],[1M Return vs Nifty]]-AVERAGE(Table2[1M Return vs Nifty]))/_xlfn.STDEV.P(Table2[1M Return vs Nifty])</f>
        <v>-0.55454201105984657</v>
      </c>
      <c r="K251">
        <v>-12.292864233327601</v>
      </c>
      <c r="L251">
        <f>(Table2[[#This Row],[6M Return vs Nifty]]-AVERAGE(Table2[6M Return vs Nifty]))/_xlfn.STDEV.P(Table2[6M Return vs Nifty])</f>
        <v>-0.50833918313659532</v>
      </c>
      <c r="M251">
        <v>-15.9046313216896</v>
      </c>
      <c r="N251">
        <f>(Table2[[#This Row],[1W Return vs Nifty]]-AVERAGE(Table2[1W Return vs Nifty]))/_xlfn.STDEV.P(Table2[1W Return vs Nifty])</f>
        <v>-3.0765971141705566</v>
      </c>
      <c r="O251">
        <v>636.83000000000004</v>
      </c>
      <c r="P251">
        <v>638.85726021585003</v>
      </c>
      <c r="Q251">
        <v>572.35583236238904</v>
      </c>
      <c r="R251">
        <v>22.726143593481499</v>
      </c>
      <c r="S251" s="1">
        <f>(Table2[[#This Row],[Close Price]]-Table2[[#This Row],[20D EMA]])/Table2[[#This Row],[20D EMA]]</f>
        <v>-0.14961606708226699</v>
      </c>
      <c r="T251" s="1">
        <f>(Table2[[#This Row],[Close Price]]-Table2[[#This Row],[50D EMA]])/Table2[[#This Row],[50D EMA]]</f>
        <v>-0.15231455643624209</v>
      </c>
      <c r="U251" s="1">
        <f>(Table2[[#This Row],[Close Price]]-Table2[[#This Row],[200D EMA]])/Table2[[#This Row],[200D EMA]]</f>
        <v>-5.3822867909353748E-2</v>
      </c>
      <c r="V251">
        <v>1.9181678335325201</v>
      </c>
      <c r="W251">
        <v>527.54999999999995</v>
      </c>
      <c r="X251">
        <v>584.25</v>
      </c>
      <c r="Y251">
        <v>527.54999999999995</v>
      </c>
      <c r="Z251">
        <v>637.65</v>
      </c>
      <c r="AA251">
        <v>527.54999999999995</v>
      </c>
      <c r="AB251">
        <v>739.1</v>
      </c>
      <c r="AC251" s="1">
        <f>(Table2[[#This Row],[Close Price]]/Table2[[#This Row],[Day Low]])-1</f>
        <v>2.6537768931854888E-2</v>
      </c>
      <c r="AD251" s="1">
        <f>(Table2[[#This Row],[Day High]]/Table2[[#This Row],[Close Price]])-1</f>
        <v>7.8847751823469814E-2</v>
      </c>
      <c r="AE251" s="1">
        <f>(Table2[[#This Row],[Close Price]]/Table2[[#This Row],[Current Week Low]])-1</f>
        <v>2.6537768931854888E-2</v>
      </c>
      <c r="AF251" s="1">
        <f>(Table2[[#This Row],[Current Week High]]/Table2[[#This Row],[Close Price]])-1</f>
        <v>0.17745360539193067</v>
      </c>
      <c r="AG251" s="1">
        <f>(Table2[[#This Row],[Close Price]]/Table2[[#This Row],[Current Month Low]])-1</f>
        <v>2.6537768931854888E-2</v>
      </c>
      <c r="AH251" s="1">
        <f>(Table2[[#This Row],[Current Month High]]/Table2[[#This Row],[Close Price]])-1</f>
        <v>0.36478626165635686</v>
      </c>
      <c r="AI251">
        <v>36.478626165635603</v>
      </c>
      <c r="AJ251">
        <v>51.854188573431401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-0.04</v>
      </c>
      <c r="AM251" t="s">
        <v>3143</v>
      </c>
      <c r="AN251">
        <v>-17.39</v>
      </c>
      <c r="AO251" t="s">
        <v>3143</v>
      </c>
      <c r="AP251">
        <v>0.18784044309398601</v>
      </c>
      <c r="AQ251">
        <f>(Table2[[#This Row],[Sharpe Ratio]]-AVERAGE(Table2[Sharpe Ratio]))/_xlfn.STDEV.P(Table2[Sharpe Ratio])</f>
        <v>1.5480818792045707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311</v>
      </c>
      <c r="AT251">
        <f>_xlfn.RANK.AVG(Table2[[#This Row],[6M Return vs Nifty Z-Score]],Table2[6M Return vs Nifty Z-Score])</f>
        <v>497</v>
      </c>
      <c r="AU251">
        <f>_xlfn.RANK.AVG(Table2[[#This Row],[Sharpe Ratio Z-Score]],Table2[Sharpe Ratio Z-Score])</f>
        <v>42</v>
      </c>
      <c r="AV251">
        <f>(Table2[[#This Row],[Rank 1Y]]+Table2[[#This Row],[Rank 6M]]+Table2[[#This Row],[Rank Sharpe]])/3</f>
        <v>283.33333333333331</v>
      </c>
    </row>
    <row r="252" spans="1:48" x14ac:dyDescent="0.3">
      <c r="A252" t="s">
        <v>231</v>
      </c>
      <c r="B252" t="s">
        <v>232</v>
      </c>
      <c r="C252" t="s">
        <v>3099</v>
      </c>
      <c r="D252" t="s">
        <v>233</v>
      </c>
      <c r="E252">
        <v>107662.47326106</v>
      </c>
      <c r="F252">
        <v>1480.2</v>
      </c>
      <c r="G252">
        <v>17.927400457209</v>
      </c>
      <c r="H252">
        <f>(Table2[[#This Row],[1Y Return vs Nifty]]-AVERAGE(Table2[1Y Return vs Nifty]))/_xlfn.STDEV.P(Table2[1Y Return vs Nifty])</f>
        <v>-4.9556308392577755E-2</v>
      </c>
      <c r="I252">
        <v>-3.5239050777285899</v>
      </c>
      <c r="J252">
        <f>(Table2[[#This Row],[1M Return vs Nifty]]-AVERAGE(Table2[1M Return vs Nifty]))/_xlfn.STDEV.P(Table2[1M Return vs Nifty])</f>
        <v>-0.32706720683926632</v>
      </c>
      <c r="K252">
        <v>16.746412765954201</v>
      </c>
      <c r="L252">
        <f>(Table2[[#This Row],[6M Return vs Nifty]]-AVERAGE(Table2[6M Return vs Nifty]))/_xlfn.STDEV.P(Table2[6M Return vs Nifty])</f>
        <v>0.55303287605961948</v>
      </c>
      <c r="M252">
        <v>-1.2582912066962599</v>
      </c>
      <c r="N252">
        <f>(Table2[[#This Row],[1W Return vs Nifty]]-AVERAGE(Table2[1W Return vs Nifty]))/_xlfn.STDEV.P(Table2[1W Return vs Nifty])</f>
        <v>0.1184868469448675</v>
      </c>
      <c r="O252">
        <v>1513.78</v>
      </c>
      <c r="P252">
        <v>1495.7364709713399</v>
      </c>
      <c r="Q252">
        <v>1314.71829695048</v>
      </c>
      <c r="R252">
        <v>37.5187063195973</v>
      </c>
      <c r="S252" s="1">
        <f>(Table2[[#This Row],[Close Price]]-Table2[[#This Row],[20D EMA]])/Table2[[#This Row],[20D EMA]]</f>
        <v>-2.2182879942924286E-2</v>
      </c>
      <c r="T252" s="1">
        <f>(Table2[[#This Row],[Close Price]]-Table2[[#This Row],[50D EMA]])/Table2[[#This Row],[50D EMA]]</f>
        <v>-1.0387171318521383E-2</v>
      </c>
      <c r="U252" s="1">
        <f>(Table2[[#This Row],[Close Price]]-Table2[[#This Row],[200D EMA]])/Table2[[#This Row],[200D EMA]]</f>
        <v>0.12586856319970507</v>
      </c>
      <c r="V252">
        <v>0.78430995994896502</v>
      </c>
      <c r="W252">
        <v>1454.95</v>
      </c>
      <c r="X252">
        <v>1502.9</v>
      </c>
      <c r="Y252">
        <v>1440</v>
      </c>
      <c r="Z252">
        <v>1532.85</v>
      </c>
      <c r="AA252">
        <v>1440</v>
      </c>
      <c r="AB252">
        <v>1614.2</v>
      </c>
      <c r="AC252" s="1">
        <f>(Table2[[#This Row],[Close Price]]/Table2[[#This Row],[Day Low]])-1</f>
        <v>1.735454826626337E-2</v>
      </c>
      <c r="AD252" s="1">
        <f>(Table2[[#This Row],[Day High]]/Table2[[#This Row],[Close Price]])-1</f>
        <v>1.5335765437103133E-2</v>
      </c>
      <c r="AE252" s="1">
        <f>(Table2[[#This Row],[Close Price]]/Table2[[#This Row],[Current Week Low]])-1</f>
        <v>2.791666666666659E-2</v>
      </c>
      <c r="AF252" s="1">
        <f>(Table2[[#This Row],[Current Week High]]/Table2[[#This Row],[Close Price]])-1</f>
        <v>3.5569517632752179E-2</v>
      </c>
      <c r="AG252" s="1">
        <f>(Table2[[#This Row],[Close Price]]/Table2[[#This Row],[Current Month Low]])-1</f>
        <v>2.791666666666659E-2</v>
      </c>
      <c r="AH252" s="1">
        <f>(Table2[[#This Row],[Current Month High]]/Table2[[#This Row],[Close Price]])-1</f>
        <v>9.0528306985542484E-2</v>
      </c>
      <c r="AI252">
        <v>11.302526685583</v>
      </c>
      <c r="AJ252">
        <v>48.935956130200701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0.02</v>
      </c>
      <c r="AM252" t="s">
        <v>3142</v>
      </c>
      <c r="AN252">
        <v>-2.84</v>
      </c>
      <c r="AO252" t="s">
        <v>3143</v>
      </c>
      <c r="AP252">
        <v>4.5847673397441002E-2</v>
      </c>
      <c r="AQ252">
        <f>(Table2[[#This Row],[Sharpe Ratio]]-AVERAGE(Table2[Sharpe Ratio]))/_xlfn.STDEV.P(Table2[Sharpe Ratio])</f>
        <v>-0.12837206281373789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0.16652414495890505</v>
      </c>
      <c r="AS252">
        <f>_xlfn.RANK.AVG(Table2[[#This Row],[1Y Return vs Nifty Z-Score]],Table2[1Y Return vs Nifty Z-Score])</f>
        <v>314</v>
      </c>
      <c r="AT252">
        <f>_xlfn.RANK.AVG(Table2[[#This Row],[6M Return vs Nifty Z-Score]],Table2[6M Return vs Nifty Z-Score])</f>
        <v>165</v>
      </c>
      <c r="AU252">
        <f>_xlfn.RANK.AVG(Table2[[#This Row],[Sharpe Ratio Z-Score]],Table2[Sharpe Ratio Z-Score])</f>
        <v>378</v>
      </c>
      <c r="AV252">
        <f>(Table2[[#This Row],[Rank 1Y]]+Table2[[#This Row],[Rank 6M]]+Table2[[#This Row],[Rank Sharpe]])/3</f>
        <v>285.66666666666669</v>
      </c>
    </row>
    <row r="253" spans="1:48" x14ac:dyDescent="0.3">
      <c r="A253" t="s">
        <v>703</v>
      </c>
      <c r="B253" t="s">
        <v>704</v>
      </c>
      <c r="C253" t="s">
        <v>3108</v>
      </c>
      <c r="D253" t="s">
        <v>446</v>
      </c>
      <c r="E253">
        <v>24133.726979999999</v>
      </c>
      <c r="F253">
        <v>3443.15</v>
      </c>
      <c r="G253">
        <v>3.22133090114465</v>
      </c>
      <c r="H253">
        <f>(Table2[[#This Row],[1Y Return vs Nifty]]-AVERAGE(Table2[1Y Return vs Nifty]))/_xlfn.STDEV.P(Table2[1Y Return vs Nifty])</f>
        <v>-0.30891045809373185</v>
      </c>
      <c r="I253">
        <v>2.3554761258254202</v>
      </c>
      <c r="J253">
        <f>(Table2[[#This Row],[1M Return vs Nifty]]-AVERAGE(Table2[1M Return vs Nifty]))/_xlfn.STDEV.P(Table2[1M Return vs Nifty])</f>
        <v>0.3590417476559018</v>
      </c>
      <c r="K253">
        <v>7.0313377530040997</v>
      </c>
      <c r="L253">
        <f>(Table2[[#This Row],[6M Return vs Nifty]]-AVERAGE(Table2[6M Return vs Nifty]))/_xlfn.STDEV.P(Table2[6M Return vs Nifty])</f>
        <v>0.19795140581517909</v>
      </c>
      <c r="M253">
        <v>1.5867944211180001</v>
      </c>
      <c r="N253">
        <f>(Table2[[#This Row],[1W Return vs Nifty]]-AVERAGE(Table2[1W Return vs Nifty]))/_xlfn.STDEV.P(Table2[1W Return vs Nifty])</f>
        <v>0.7391393366493566</v>
      </c>
      <c r="O253">
        <v>3582.72</v>
      </c>
      <c r="P253">
        <v>3605.2277550180502</v>
      </c>
      <c r="Q253">
        <v>3374.2709660054302</v>
      </c>
      <c r="R253">
        <v>29.623548655317201</v>
      </c>
      <c r="S253" s="1">
        <f>(Table2[[#This Row],[Close Price]]-Table2[[#This Row],[20D EMA]])/Table2[[#This Row],[20D EMA]]</f>
        <v>-3.8956435334047794E-2</v>
      </c>
      <c r="T253" s="1">
        <f>(Table2[[#This Row],[Close Price]]-Table2[[#This Row],[50D EMA]])/Table2[[#This Row],[50D EMA]]</f>
        <v>-4.4956315115586537E-2</v>
      </c>
      <c r="U253" s="1">
        <f>(Table2[[#This Row],[Close Price]]-Table2[[#This Row],[200D EMA]])/Table2[[#This Row],[200D EMA]]</f>
        <v>2.041301208127666E-2</v>
      </c>
      <c r="V253">
        <v>0.39524795270132601</v>
      </c>
      <c r="W253">
        <v>3422.3</v>
      </c>
      <c r="X253">
        <v>3560.25</v>
      </c>
      <c r="Y253">
        <v>3422.3</v>
      </c>
      <c r="Z253">
        <v>3673.15</v>
      </c>
      <c r="AA253">
        <v>3422.3</v>
      </c>
      <c r="AB253">
        <v>3720</v>
      </c>
      <c r="AC253" s="1">
        <f>(Table2[[#This Row],[Close Price]]/Table2[[#This Row],[Day Low]])-1</f>
        <v>6.0923940040322755E-3</v>
      </c>
      <c r="AD253" s="1">
        <f>(Table2[[#This Row],[Day High]]/Table2[[#This Row],[Close Price]])-1</f>
        <v>3.4009555203810438E-2</v>
      </c>
      <c r="AE253" s="1">
        <f>(Table2[[#This Row],[Close Price]]/Table2[[#This Row],[Current Week Low]])-1</f>
        <v>6.0923940040322755E-3</v>
      </c>
      <c r="AF253" s="1">
        <f>(Table2[[#This Row],[Current Week High]]/Table2[[#This Row],[Close Price]])-1</f>
        <v>6.6799297155221149E-2</v>
      </c>
      <c r="AG253" s="1">
        <f>(Table2[[#This Row],[Close Price]]/Table2[[#This Row],[Current Month Low]])-1</f>
        <v>6.0923940040322755E-3</v>
      </c>
      <c r="AH253" s="1">
        <f>(Table2[[#This Row],[Current Month High]]/Table2[[#This Row],[Close Price]])-1</f>
        <v>8.040602355401294E-2</v>
      </c>
      <c r="AI253">
        <v>15.548262492194601</v>
      </c>
      <c r="AJ253">
        <v>34.400921209282302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-0.03</v>
      </c>
      <c r="AM253" t="s">
        <v>3143</v>
      </c>
      <c r="AN253">
        <v>-2.88</v>
      </c>
      <c r="AO253" t="s">
        <v>3143</v>
      </c>
      <c r="AP253">
        <v>0.106241417689092</v>
      </c>
      <c r="AQ253">
        <f>(Table2[[#This Row],[Sharpe Ratio]]-AVERAGE(Table2[Sharpe Ratio]))/_xlfn.STDEV.P(Table2[Sharpe Ratio])</f>
        <v>0.58467361484549296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408</v>
      </c>
      <c r="AT253">
        <f>_xlfn.RANK.AVG(Table2[[#This Row],[6M Return vs Nifty Z-Score]],Table2[6M Return vs Nifty Z-Score])</f>
        <v>259</v>
      </c>
      <c r="AU253">
        <f>_xlfn.RANK.AVG(Table2[[#This Row],[Sharpe Ratio Z-Score]],Table2[Sharpe Ratio Z-Score])</f>
        <v>192</v>
      </c>
      <c r="AV253">
        <f>(Table2[[#This Row],[Rank 1Y]]+Table2[[#This Row],[Rank 6M]]+Table2[[#This Row],[Rank Sharpe]])/3</f>
        <v>286.33333333333331</v>
      </c>
    </row>
    <row r="254" spans="1:48" x14ac:dyDescent="0.3">
      <c r="A254" t="s">
        <v>321</v>
      </c>
      <c r="B254" t="s">
        <v>322</v>
      </c>
      <c r="C254" t="s">
        <v>3110</v>
      </c>
      <c r="D254" t="s">
        <v>141</v>
      </c>
      <c r="E254">
        <v>81451.344157600004</v>
      </c>
      <c r="F254">
        <v>2929.25</v>
      </c>
      <c r="G254">
        <v>58.706788628538</v>
      </c>
      <c r="H254">
        <f>(Table2[[#This Row],[1Y Return vs Nifty]]-AVERAGE(Table2[1Y Return vs Nifty]))/_xlfn.STDEV.P(Table2[1Y Return vs Nifty])</f>
        <v>0.66962317761406753</v>
      </c>
      <c r="I254">
        <v>-1.2754407546866899</v>
      </c>
      <c r="J254">
        <f>(Table2[[#This Row],[1M Return vs Nifty]]-AVERAGE(Table2[1M Return vs Nifty]))/_xlfn.STDEV.P(Table2[1M Return vs Nifty])</f>
        <v>-6.4677092558289462E-2</v>
      </c>
      <c r="K254">
        <v>6.7835126090684801</v>
      </c>
      <c r="L254">
        <f>(Table2[[#This Row],[6M Return vs Nifty]]-AVERAGE(Table2[6M Return vs Nifty]))/_xlfn.STDEV.P(Table2[6M Return vs Nifty])</f>
        <v>0.1888935121442708</v>
      </c>
      <c r="M254">
        <v>-2.3431339954864199</v>
      </c>
      <c r="N254">
        <f>(Table2[[#This Row],[1W Return vs Nifty]]-AVERAGE(Table2[1W Return vs Nifty]))/_xlfn.STDEV.P(Table2[1W Return vs Nifty])</f>
        <v>-0.11817048639446168</v>
      </c>
      <c r="O254">
        <v>3020.2</v>
      </c>
      <c r="P254">
        <v>3012.3469727254901</v>
      </c>
      <c r="Q254">
        <v>2724.11673140826</v>
      </c>
      <c r="R254">
        <v>40.128636553750098</v>
      </c>
      <c r="S254" s="1">
        <f>(Table2[[#This Row],[Close Price]]-Table2[[#This Row],[20D EMA]])/Table2[[#This Row],[20D EMA]]</f>
        <v>-3.0113899741738899E-2</v>
      </c>
      <c r="T254" s="1">
        <f>(Table2[[#This Row],[Close Price]]-Table2[[#This Row],[50D EMA]])/Table2[[#This Row],[50D EMA]]</f>
        <v>-2.7585458606817197E-2</v>
      </c>
      <c r="U254" s="1">
        <f>(Table2[[#This Row],[Close Price]]-Table2[[#This Row],[200D EMA]])/Table2[[#This Row],[200D EMA]]</f>
        <v>7.5302671954771291E-2</v>
      </c>
      <c r="V254">
        <v>0.84821095743530295</v>
      </c>
      <c r="W254">
        <v>2873</v>
      </c>
      <c r="X254">
        <v>2975.85</v>
      </c>
      <c r="Y254">
        <v>2870.1</v>
      </c>
      <c r="Z254">
        <v>3175.8</v>
      </c>
      <c r="AA254">
        <v>2833.4</v>
      </c>
      <c r="AB254">
        <v>3279.95</v>
      </c>
      <c r="AC254" s="1">
        <f>(Table2[[#This Row],[Close Price]]/Table2[[#This Row],[Day Low]])-1</f>
        <v>1.9578837452140618E-2</v>
      </c>
      <c r="AD254" s="1">
        <f>(Table2[[#This Row],[Day High]]/Table2[[#This Row],[Close Price]])-1</f>
        <v>1.5908509004011195E-2</v>
      </c>
      <c r="AE254" s="1">
        <f>(Table2[[#This Row],[Close Price]]/Table2[[#This Row],[Current Week Low]])-1</f>
        <v>2.0609038012612935E-2</v>
      </c>
      <c r="AF254" s="1">
        <f>(Table2[[#This Row],[Current Week High]]/Table2[[#This Row],[Close Price]])-1</f>
        <v>8.4168302466501643E-2</v>
      </c>
      <c r="AG254" s="1">
        <f>(Table2[[#This Row],[Close Price]]/Table2[[#This Row],[Current Month Low]])-1</f>
        <v>3.3828615797275363E-2</v>
      </c>
      <c r="AH254" s="1">
        <f>(Table2[[#This Row],[Current Month High]]/Table2[[#This Row],[Close Price]])-1</f>
        <v>0.11972347870615341</v>
      </c>
      <c r="AI254">
        <v>16.162840317487401</v>
      </c>
      <c r="AJ254">
        <v>89.130294421487605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0.03</v>
      </c>
      <c r="AM254" t="s">
        <v>3142</v>
      </c>
      <c r="AN254">
        <v>-1.85</v>
      </c>
      <c r="AO254" t="s">
        <v>3143</v>
      </c>
      <c r="AP254">
        <v>2.0273227815441001E-2</v>
      </c>
      <c r="AQ254">
        <f>(Table2[[#This Row],[Sharpe Ratio]]-AVERAGE(Table2[Sharpe Ratio]))/_xlfn.STDEV.P(Table2[Sharpe Ratio])</f>
        <v>-0.43031969157331584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0.24534941923227135</v>
      </c>
      <c r="AS254">
        <f>_xlfn.RANK.AVG(Table2[[#This Row],[1Y Return vs Nifty Z-Score]],Table2[1Y Return vs Nifty Z-Score])</f>
        <v>142</v>
      </c>
      <c r="AT254">
        <f>_xlfn.RANK.AVG(Table2[[#This Row],[6M Return vs Nifty Z-Score]],Table2[6M Return vs Nifty Z-Score])</f>
        <v>266</v>
      </c>
      <c r="AU254">
        <f>_xlfn.RANK.AVG(Table2[[#This Row],[Sharpe Ratio Z-Score]],Table2[Sharpe Ratio Z-Score])</f>
        <v>452</v>
      </c>
      <c r="AV254">
        <f>(Table2[[#This Row],[Rank 1Y]]+Table2[[#This Row],[Rank 6M]]+Table2[[#This Row],[Rank Sharpe]])/3</f>
        <v>286.66666666666669</v>
      </c>
    </row>
    <row r="255" spans="1:48" x14ac:dyDescent="0.3">
      <c r="A255" t="s">
        <v>186</v>
      </c>
      <c r="B255" t="s">
        <v>187</v>
      </c>
      <c r="C255" t="s">
        <v>3102</v>
      </c>
      <c r="D255" t="s">
        <v>80</v>
      </c>
      <c r="E255">
        <v>134875.28227887</v>
      </c>
      <c r="F255">
        <v>422.1</v>
      </c>
      <c r="G255">
        <v>51.872596457103697</v>
      </c>
      <c r="H255">
        <f>(Table2[[#This Row],[1Y Return vs Nifty]]-AVERAGE(Table2[1Y Return vs Nifty]))/_xlfn.STDEV.P(Table2[1Y Return vs Nifty])</f>
        <v>0.54909633713100259</v>
      </c>
      <c r="I255">
        <v>0.42187419494386302</v>
      </c>
      <c r="J255">
        <f>(Table2[[#This Row],[1M Return vs Nifty]]-AVERAGE(Table2[1M Return vs Nifty]))/_xlfn.STDEV.P(Table2[1M Return vs Nifty])</f>
        <v>0.13339528023429056</v>
      </c>
      <c r="K255">
        <v>-9.3023569247548803</v>
      </c>
      <c r="L255">
        <f>(Table2[[#This Row],[6M Return vs Nifty]]-AVERAGE(Table2[6M Return vs Nifty]))/_xlfn.STDEV.P(Table2[6M Return vs Nifty])</f>
        <v>-0.3990375328159052</v>
      </c>
      <c r="M255">
        <v>0.16125592986244799</v>
      </c>
      <c r="N255">
        <f>(Table2[[#This Row],[1W Return vs Nifty]]-AVERAGE(Table2[1W Return vs Nifty]))/_xlfn.STDEV.P(Table2[1W Return vs Nifty])</f>
        <v>0.42815958787917269</v>
      </c>
      <c r="O255">
        <v>449.29</v>
      </c>
      <c r="P255">
        <v>446.71791729515701</v>
      </c>
      <c r="Q255">
        <v>408.76130629351201</v>
      </c>
      <c r="R255">
        <v>21.6257493858039</v>
      </c>
      <c r="S255" s="1">
        <f>(Table2[[#This Row],[Close Price]]-Table2[[#This Row],[20D EMA]])/Table2[[#This Row],[20D EMA]]</f>
        <v>-6.0517705713459005E-2</v>
      </c>
      <c r="T255" s="1">
        <f>(Table2[[#This Row],[Close Price]]-Table2[[#This Row],[50D EMA]])/Table2[[#This Row],[50D EMA]]</f>
        <v>-5.5108417061524195E-2</v>
      </c>
      <c r="U255" s="1">
        <f>(Table2[[#This Row],[Close Price]]-Table2[[#This Row],[200D EMA]])/Table2[[#This Row],[200D EMA]]</f>
        <v>3.2631987179603875E-2</v>
      </c>
      <c r="V255">
        <v>0.71592279666757097</v>
      </c>
      <c r="W255">
        <v>414.5</v>
      </c>
      <c r="X255">
        <v>439.1</v>
      </c>
      <c r="Y255">
        <v>414.5</v>
      </c>
      <c r="Z255">
        <v>465.55</v>
      </c>
      <c r="AA255">
        <v>414.5</v>
      </c>
      <c r="AB255">
        <v>491.2</v>
      </c>
      <c r="AC255" s="1">
        <f>(Table2[[#This Row],[Close Price]]/Table2[[#This Row],[Day Low]])-1</f>
        <v>1.8335343787696079E-2</v>
      </c>
      <c r="AD255" s="1">
        <f>(Table2[[#This Row],[Day High]]/Table2[[#This Row],[Close Price]])-1</f>
        <v>4.0274816394219481E-2</v>
      </c>
      <c r="AE255" s="1">
        <f>(Table2[[#This Row],[Close Price]]/Table2[[#This Row],[Current Week Low]])-1</f>
        <v>1.8335343787696079E-2</v>
      </c>
      <c r="AF255" s="1">
        <f>(Table2[[#This Row],[Current Week High]]/Table2[[#This Row],[Close Price]])-1</f>
        <v>0.10293769248993123</v>
      </c>
      <c r="AG255" s="1">
        <f>(Table2[[#This Row],[Close Price]]/Table2[[#This Row],[Current Month Low]])-1</f>
        <v>1.8335343787696079E-2</v>
      </c>
      <c r="AH255" s="1">
        <f>(Table2[[#This Row],[Current Month High]]/Table2[[#This Row],[Close Price]])-1</f>
        <v>0.16370528310826815</v>
      </c>
      <c r="AI255">
        <v>17.235252309879101</v>
      </c>
      <c r="AJ255">
        <v>82.885615251299797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0.09</v>
      </c>
      <c r="AM255" t="s">
        <v>3142</v>
      </c>
      <c r="AN255">
        <v>-8.41</v>
      </c>
      <c r="AO255" t="s">
        <v>3143</v>
      </c>
      <c r="AP255">
        <v>8.7230109968709002E-2</v>
      </c>
      <c r="AQ255">
        <f>(Table2[[#This Row],[Sharpe Ratio]]-AVERAGE(Table2[Sharpe Ratio]))/_xlfn.STDEV.P(Table2[Sharpe Ratio])</f>
        <v>0.36021442696661404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1.0718280993951745</v>
      </c>
      <c r="AS255">
        <f>_xlfn.RANK.AVG(Table2[[#This Row],[1Y Return vs Nifty Z-Score]],Table2[1Y Return vs Nifty Z-Score])</f>
        <v>161</v>
      </c>
      <c r="AT255">
        <f>_xlfn.RANK.AVG(Table2[[#This Row],[6M Return vs Nifty Z-Score]],Table2[6M Return vs Nifty Z-Score])</f>
        <v>453</v>
      </c>
      <c r="AU255">
        <f>_xlfn.RANK.AVG(Table2[[#This Row],[Sharpe Ratio Z-Score]],Table2[Sharpe Ratio Z-Score])</f>
        <v>249</v>
      </c>
      <c r="AV255">
        <f>(Table2[[#This Row],[Rank 1Y]]+Table2[[#This Row],[Rank 6M]]+Table2[[#This Row],[Rank Sharpe]])/3</f>
        <v>287.66666666666669</v>
      </c>
    </row>
    <row r="256" spans="1:48" x14ac:dyDescent="0.3">
      <c r="A256" t="s">
        <v>461</v>
      </c>
      <c r="B256" t="s">
        <v>462</v>
      </c>
      <c r="C256" t="s">
        <v>3097</v>
      </c>
      <c r="D256" t="s">
        <v>24</v>
      </c>
      <c r="E256">
        <v>45677.498482176001</v>
      </c>
      <c r="F256">
        <v>186.24</v>
      </c>
      <c r="G256">
        <v>4.83922028053418</v>
      </c>
      <c r="H256">
        <f>(Table2[[#This Row],[1Y Return vs Nifty]]-AVERAGE(Table2[1Y Return vs Nifty]))/_xlfn.STDEV.P(Table2[1Y Return vs Nifty])</f>
        <v>-0.28037759125923045</v>
      </c>
      <c r="I256">
        <v>6.0209397416753303</v>
      </c>
      <c r="J256">
        <f>(Table2[[#This Row],[1M Return vs Nifty]]-AVERAGE(Table2[1M Return vs Nifty]))/_xlfn.STDEV.P(Table2[1M Return vs Nifty])</f>
        <v>0.78679210473270289</v>
      </c>
      <c r="K256">
        <v>12.2876459328815</v>
      </c>
      <c r="L256">
        <f>(Table2[[#This Row],[6M Return vs Nifty]]-AVERAGE(Table2[6M Return vs Nifty]))/_xlfn.STDEV.P(Table2[6M Return vs Nifty])</f>
        <v>0.39006702345897792</v>
      </c>
      <c r="M256">
        <v>1.15030480444182</v>
      </c>
      <c r="N256">
        <f>(Table2[[#This Row],[1W Return vs Nifty]]-AVERAGE(Table2[1W Return vs Nifty]))/_xlfn.STDEV.P(Table2[1W Return vs Nifty])</f>
        <v>0.64391957782320319</v>
      </c>
      <c r="O256">
        <v>190.77</v>
      </c>
      <c r="P256">
        <v>190.52117391535899</v>
      </c>
      <c r="Q256">
        <v>175.28031836894201</v>
      </c>
      <c r="R256">
        <v>35.040039064936401</v>
      </c>
      <c r="S256" s="1">
        <f>(Table2[[#This Row],[Close Price]]-Table2[[#This Row],[20D EMA]])/Table2[[#This Row],[20D EMA]]</f>
        <v>-2.3745871992451647E-2</v>
      </c>
      <c r="T256" s="1">
        <f>(Table2[[#This Row],[Close Price]]-Table2[[#This Row],[50D EMA]])/Table2[[#This Row],[50D EMA]]</f>
        <v>-2.2470856269555282E-2</v>
      </c>
      <c r="U256" s="1">
        <f>(Table2[[#This Row],[Close Price]]-Table2[[#This Row],[200D EMA]])/Table2[[#This Row],[200D EMA]]</f>
        <v>6.252659587250016E-2</v>
      </c>
      <c r="V256">
        <v>0.84529125604480904</v>
      </c>
      <c r="W256">
        <v>182.7</v>
      </c>
      <c r="X256">
        <v>190.32</v>
      </c>
      <c r="Y256">
        <v>182.7</v>
      </c>
      <c r="Z256">
        <v>197.25</v>
      </c>
      <c r="AA256">
        <v>182.35</v>
      </c>
      <c r="AB256">
        <v>200.1</v>
      </c>
      <c r="AC256" s="1">
        <f>(Table2[[#This Row],[Close Price]]/Table2[[#This Row],[Day Low]])-1</f>
        <v>1.9376026272578173E-2</v>
      </c>
      <c r="AD256" s="1">
        <f>(Table2[[#This Row],[Day High]]/Table2[[#This Row],[Close Price]])-1</f>
        <v>2.1907216494845283E-2</v>
      </c>
      <c r="AE256" s="1">
        <f>(Table2[[#This Row],[Close Price]]/Table2[[#This Row],[Current Week Low]])-1</f>
        <v>1.9376026272578173E-2</v>
      </c>
      <c r="AF256" s="1">
        <f>(Table2[[#This Row],[Current Week High]]/Table2[[#This Row],[Close Price]])-1</f>
        <v>5.911726804123707E-2</v>
      </c>
      <c r="AG256" s="1">
        <f>(Table2[[#This Row],[Close Price]]/Table2[[#This Row],[Current Month Low]])-1</f>
        <v>2.1332602138744328E-2</v>
      </c>
      <c r="AH256" s="1">
        <f>(Table2[[#This Row],[Current Month High]]/Table2[[#This Row],[Close Price]])-1</f>
        <v>7.4420103092783352E-2</v>
      </c>
      <c r="AI256">
        <v>10.9267611683848</v>
      </c>
      <c r="AJ256">
        <v>35.693989071038203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-0.05</v>
      </c>
      <c r="AM256" t="s">
        <v>3143</v>
      </c>
      <c r="AN256">
        <v>0.22</v>
      </c>
      <c r="AO256" t="s">
        <v>3142</v>
      </c>
      <c r="AP256">
        <v>8.5562358463162999E-2</v>
      </c>
      <c r="AQ256">
        <f>(Table2[[#This Row],[Sharpe Ratio]]-AVERAGE(Table2[Sharpe Ratio]))/_xlfn.STDEV.P(Table2[Sharpe Ratio])</f>
        <v>0.34052392729008302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1.8809250420457364</v>
      </c>
      <c r="AS256">
        <f>_xlfn.RANK.AVG(Table2[[#This Row],[1Y Return vs Nifty Z-Score]],Table2[1Y Return vs Nifty Z-Score])</f>
        <v>401</v>
      </c>
      <c r="AT256">
        <f>_xlfn.RANK.AVG(Table2[[#This Row],[6M Return vs Nifty Z-Score]],Table2[6M Return vs Nifty Z-Score])</f>
        <v>209</v>
      </c>
      <c r="AU256">
        <f>_xlfn.RANK.AVG(Table2[[#This Row],[Sharpe Ratio Z-Score]],Table2[Sharpe Ratio Z-Score])</f>
        <v>254</v>
      </c>
      <c r="AV256">
        <f>(Table2[[#This Row],[Rank 1Y]]+Table2[[#This Row],[Rank 6M]]+Table2[[#This Row],[Rank Sharpe]])/3</f>
        <v>288</v>
      </c>
    </row>
    <row r="257" spans="1:48" x14ac:dyDescent="0.3">
      <c r="A257" t="s">
        <v>502</v>
      </c>
      <c r="B257" t="s">
        <v>503</v>
      </c>
      <c r="C257" t="s">
        <v>3101</v>
      </c>
      <c r="D257" t="s">
        <v>51</v>
      </c>
      <c r="E257">
        <v>40157.572146129998</v>
      </c>
      <c r="F257">
        <v>1582.85</v>
      </c>
      <c r="G257">
        <v>32.850149373716697</v>
      </c>
      <c r="H257">
        <f>(Table2[[#This Row],[1Y Return vs Nifty]]-AVERAGE(Table2[1Y Return vs Nifty]))/_xlfn.STDEV.P(Table2[1Y Return vs Nifty])</f>
        <v>0.21361916767122779</v>
      </c>
      <c r="I257">
        <v>13.6885535539052</v>
      </c>
      <c r="J257">
        <f>(Table2[[#This Row],[1M Return vs Nifty]]-AVERAGE(Table2[1M Return vs Nifty]))/_xlfn.STDEV.P(Table2[1M Return vs Nifty])</f>
        <v>1.68158329347237</v>
      </c>
      <c r="K257">
        <v>12.01489135848</v>
      </c>
      <c r="L257">
        <f>(Table2[[#This Row],[6M Return vs Nifty]]-AVERAGE(Table2[6M Return vs Nifty]))/_xlfn.STDEV.P(Table2[6M Return vs Nifty])</f>
        <v>0.38009797070691159</v>
      </c>
      <c r="M257">
        <v>-0.38659187078101298</v>
      </c>
      <c r="N257">
        <f>(Table2[[#This Row],[1W Return vs Nifty]]-AVERAGE(Table2[1W Return vs Nifty]))/_xlfn.STDEV.P(Table2[1W Return vs Nifty])</f>
        <v>0.30864715629386547</v>
      </c>
      <c r="O257">
        <v>1576.04</v>
      </c>
      <c r="P257">
        <v>1495.44825415885</v>
      </c>
      <c r="Q257">
        <v>1298.6308319434499</v>
      </c>
      <c r="R257">
        <v>46.897860005230299</v>
      </c>
      <c r="S257" s="1">
        <f>(Table2[[#This Row],[Close Price]]-Table2[[#This Row],[20D EMA]])/Table2[[#This Row],[20D EMA]]</f>
        <v>4.320956320905526E-3</v>
      </c>
      <c r="T257" s="1">
        <f>(Table2[[#This Row],[Close Price]]-Table2[[#This Row],[50D EMA]])/Table2[[#This Row],[50D EMA]]</f>
        <v>5.8445182304426239E-2</v>
      </c>
      <c r="U257" s="1">
        <f>(Table2[[#This Row],[Close Price]]-Table2[[#This Row],[200D EMA]])/Table2[[#This Row],[200D EMA]]</f>
        <v>0.2188606346510388</v>
      </c>
      <c r="V257">
        <v>1.1653011977321099</v>
      </c>
      <c r="W257">
        <v>1561.1</v>
      </c>
      <c r="X257">
        <v>1596.9</v>
      </c>
      <c r="Y257">
        <v>1543.75</v>
      </c>
      <c r="Z257">
        <v>1667.15</v>
      </c>
      <c r="AA257">
        <v>1453.1</v>
      </c>
      <c r="AB257">
        <v>1708.65</v>
      </c>
      <c r="AC257" s="1">
        <f>(Table2[[#This Row],[Close Price]]/Table2[[#This Row],[Day Low]])-1</f>
        <v>1.3932483505220583E-2</v>
      </c>
      <c r="AD257" s="1">
        <f>(Table2[[#This Row],[Day High]]/Table2[[#This Row],[Close Price]])-1</f>
        <v>8.8763938465428183E-3</v>
      </c>
      <c r="AE257" s="1">
        <f>(Table2[[#This Row],[Close Price]]/Table2[[#This Row],[Current Week Low]])-1</f>
        <v>2.5327935222672071E-2</v>
      </c>
      <c r="AF257" s="1">
        <f>(Table2[[#This Row],[Current Week High]]/Table2[[#This Row],[Close Price]])-1</f>
        <v>5.3258363079255799E-2</v>
      </c>
      <c r="AG257" s="1">
        <f>(Table2[[#This Row],[Close Price]]/Table2[[#This Row],[Current Month Low]])-1</f>
        <v>8.9291858784667166E-2</v>
      </c>
      <c r="AH257" s="1">
        <f>(Table2[[#This Row],[Current Month High]]/Table2[[#This Row],[Close Price]])-1</f>
        <v>7.9476892946267919E-2</v>
      </c>
      <c r="AI257">
        <v>7.9476892946267901</v>
      </c>
      <c r="AJ257">
        <v>64.8802083333333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0.15</v>
      </c>
      <c r="AM257" t="s">
        <v>3142</v>
      </c>
      <c r="AN257">
        <v>-1.82</v>
      </c>
      <c r="AO257" t="s">
        <v>3143</v>
      </c>
      <c r="AP257">
        <v>2.8598775622233001E-2</v>
      </c>
      <c r="AQ257">
        <f>(Table2[[#This Row],[Sharpe Ratio]]-AVERAGE(Table2[Sharpe Ratio]))/_xlfn.STDEV.P(Table2[Sharpe Ratio])</f>
        <v>-0.33202315527793325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2.2519244328664416</v>
      </c>
      <c r="AS257">
        <f>_xlfn.RANK.AVG(Table2[[#This Row],[1Y Return vs Nifty Z-Score]],Table2[1Y Return vs Nifty Z-Score])</f>
        <v>233</v>
      </c>
      <c r="AT257">
        <f>_xlfn.RANK.AVG(Table2[[#This Row],[6M Return vs Nifty Z-Score]],Table2[6M Return vs Nifty Z-Score])</f>
        <v>214</v>
      </c>
      <c r="AU257">
        <f>_xlfn.RANK.AVG(Table2[[#This Row],[Sharpe Ratio Z-Score]],Table2[Sharpe Ratio Z-Score])</f>
        <v>421</v>
      </c>
      <c r="AV257">
        <f>(Table2[[#This Row],[Rank 1Y]]+Table2[[#This Row],[Rank 6M]]+Table2[[#This Row],[Rank Sharpe]])/3</f>
        <v>289.33333333333331</v>
      </c>
    </row>
    <row r="258" spans="1:48" x14ac:dyDescent="0.3">
      <c r="A258" t="s">
        <v>183</v>
      </c>
      <c r="B258" t="s">
        <v>184</v>
      </c>
      <c r="C258" t="s">
        <v>3095</v>
      </c>
      <c r="D258" t="s">
        <v>185</v>
      </c>
      <c r="E258">
        <v>135499.241282943</v>
      </c>
      <c r="F258">
        <v>206.08</v>
      </c>
      <c r="G258">
        <v>45.709342949443503</v>
      </c>
      <c r="H258">
        <f>(Table2[[#This Row],[1Y Return vs Nifty]]-AVERAGE(Table2[1Y Return vs Nifty]))/_xlfn.STDEV.P(Table2[1Y Return vs Nifty])</f>
        <v>0.44040207543327348</v>
      </c>
      <c r="I258">
        <v>1.5320672623035201</v>
      </c>
      <c r="J258">
        <f>(Table2[[#This Row],[1M Return vs Nifty]]-AVERAGE(Table2[1M Return vs Nifty]))/_xlfn.STDEV.P(Table2[1M Return vs Nifty])</f>
        <v>0.26295201050268552</v>
      </c>
      <c r="K258">
        <v>-8.0583229427443097</v>
      </c>
      <c r="L258">
        <f>(Table2[[#This Row],[6M Return vs Nifty]]-AVERAGE(Table2[6M Return vs Nifty]))/_xlfn.STDEV.P(Table2[6M Return vs Nifty])</f>
        <v>-0.35356866975745915</v>
      </c>
      <c r="M258">
        <v>-2.4684941037690802</v>
      </c>
      <c r="N258">
        <f>(Table2[[#This Row],[1W Return vs Nifty]]-AVERAGE(Table2[1W Return vs Nifty]))/_xlfn.STDEV.P(Table2[1W Return vs Nifty])</f>
        <v>-0.14551766447395986</v>
      </c>
      <c r="O258">
        <v>220.97</v>
      </c>
      <c r="P258">
        <v>223.789406034455</v>
      </c>
      <c r="Q258">
        <v>202.92017359883201</v>
      </c>
      <c r="R258">
        <v>18.034210655219098</v>
      </c>
      <c r="S258" s="1">
        <f>(Table2[[#This Row],[Close Price]]-Table2[[#This Row],[20D EMA]])/Table2[[#This Row],[20D EMA]]</f>
        <v>-6.7384712856948845E-2</v>
      </c>
      <c r="T258" s="1">
        <f>(Table2[[#This Row],[Close Price]]-Table2[[#This Row],[50D EMA]])/Table2[[#This Row],[50D EMA]]</f>
        <v>-7.9134246559144167E-2</v>
      </c>
      <c r="U258" s="1">
        <f>(Table2[[#This Row],[Close Price]]-Table2[[#This Row],[200D EMA]])/Table2[[#This Row],[200D EMA]]</f>
        <v>1.5571770638314653E-2</v>
      </c>
      <c r="V258">
        <v>0.75239727103999099</v>
      </c>
      <c r="W258">
        <v>202.44</v>
      </c>
      <c r="X258">
        <v>211.1</v>
      </c>
      <c r="Y258">
        <v>202.44</v>
      </c>
      <c r="Z258">
        <v>223.55</v>
      </c>
      <c r="AA258">
        <v>202.44</v>
      </c>
      <c r="AB258">
        <v>244.5</v>
      </c>
      <c r="AC258" s="1">
        <f>(Table2[[#This Row],[Close Price]]/Table2[[#This Row],[Day Low]])-1</f>
        <v>1.7980636237897807E-2</v>
      </c>
      <c r="AD258" s="1">
        <f>(Table2[[#This Row],[Day High]]/Table2[[#This Row],[Close Price]])-1</f>
        <v>2.4359472049689357E-2</v>
      </c>
      <c r="AE258" s="1">
        <f>(Table2[[#This Row],[Close Price]]/Table2[[#This Row],[Current Week Low]])-1</f>
        <v>1.7980636237897807E-2</v>
      </c>
      <c r="AF258" s="1">
        <f>(Table2[[#This Row],[Current Week High]]/Table2[[#This Row],[Close Price]])-1</f>
        <v>8.4772903726707982E-2</v>
      </c>
      <c r="AG258" s="1">
        <f>(Table2[[#This Row],[Close Price]]/Table2[[#This Row],[Current Month Low]])-1</f>
        <v>1.7980636237897807E-2</v>
      </c>
      <c r="AH258" s="1">
        <f>(Table2[[#This Row],[Current Month High]]/Table2[[#This Row],[Close Price]])-1</f>
        <v>0.186432453416149</v>
      </c>
      <c r="AI258">
        <v>19.516692546583801</v>
      </c>
      <c r="AJ258">
        <v>77.425742574257399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-0.02</v>
      </c>
      <c r="AM258" t="s">
        <v>3143</v>
      </c>
      <c r="AN258">
        <v>-7.4</v>
      </c>
      <c r="AO258" t="s">
        <v>3143</v>
      </c>
      <c r="AP258">
        <v>8.9610864404179993E-2</v>
      </c>
      <c r="AQ258">
        <f>(Table2[[#This Row],[Sharpe Ratio]]-AVERAGE(Table2[Sharpe Ratio]))/_xlfn.STDEV.P(Table2[Sharpe Ratio])</f>
        <v>0.38832307761729595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184</v>
      </c>
      <c r="AT258">
        <f>_xlfn.RANK.AVG(Table2[[#This Row],[6M Return vs Nifty Z-Score]],Table2[6M Return vs Nifty Z-Score])</f>
        <v>444</v>
      </c>
      <c r="AU258">
        <f>_xlfn.RANK.AVG(Table2[[#This Row],[Sharpe Ratio Z-Score]],Table2[Sharpe Ratio Z-Score])</f>
        <v>241</v>
      </c>
      <c r="AV258">
        <f>(Table2[[#This Row],[Rank 1Y]]+Table2[[#This Row],[Rank 6M]]+Table2[[#This Row],[Rank Sharpe]])/3</f>
        <v>289.66666666666669</v>
      </c>
    </row>
    <row r="259" spans="1:48" x14ac:dyDescent="0.3">
      <c r="A259" t="s">
        <v>846</v>
      </c>
      <c r="B259" t="s">
        <v>847</v>
      </c>
      <c r="C259" t="s">
        <v>3110</v>
      </c>
      <c r="D259" t="s">
        <v>141</v>
      </c>
      <c r="E259">
        <v>17552.062511125001</v>
      </c>
      <c r="F259">
        <v>1549.35</v>
      </c>
      <c r="G259">
        <v>97.5686008370797</v>
      </c>
      <c r="H259">
        <f>(Table2[[#This Row],[1Y Return vs Nifty]]-AVERAGE(Table2[1Y Return vs Nifty]))/_xlfn.STDEV.P(Table2[1Y Return vs Nifty])</f>
        <v>1.354984566853247</v>
      </c>
      <c r="I259">
        <v>-10.8682192816794</v>
      </c>
      <c r="J259">
        <f>(Table2[[#This Row],[1M Return vs Nifty]]-AVERAGE(Table2[1M Return vs Nifty]))/_xlfn.STDEV.P(Table2[1M Return vs Nifty])</f>
        <v>-1.1841301468831424</v>
      </c>
      <c r="K259">
        <v>-16.313037900259001</v>
      </c>
      <c r="L259">
        <f>(Table2[[#This Row],[6M Return vs Nifty]]-AVERAGE(Table2[6M Return vs Nifty]))/_xlfn.STDEV.P(Table2[6M Return vs Nifty])</f>
        <v>-0.65527465963977782</v>
      </c>
      <c r="M259">
        <v>-3.9010558325528302</v>
      </c>
      <c r="N259">
        <f>(Table2[[#This Row],[1W Return vs Nifty]]-AVERAGE(Table2[1W Return vs Nifty]))/_xlfn.STDEV.P(Table2[1W Return vs Nifty])</f>
        <v>-0.45802952525337381</v>
      </c>
      <c r="O259">
        <v>1729.15</v>
      </c>
      <c r="P259">
        <v>1771.8159268240399</v>
      </c>
      <c r="Q259">
        <v>1608.92360319676</v>
      </c>
      <c r="R259">
        <v>17.8147687688266</v>
      </c>
      <c r="S259" s="1">
        <f>(Table2[[#This Row],[Close Price]]-Table2[[#This Row],[20D EMA]])/Table2[[#This Row],[20D EMA]]</f>
        <v>-0.10398172512506154</v>
      </c>
      <c r="T259" s="1">
        <f>(Table2[[#This Row],[Close Price]]-Table2[[#This Row],[50D EMA]])/Table2[[#This Row],[50D EMA]]</f>
        <v>-0.12555814825686079</v>
      </c>
      <c r="U259" s="1">
        <f>(Table2[[#This Row],[Close Price]]-Table2[[#This Row],[200D EMA]])/Table2[[#This Row],[200D EMA]]</f>
        <v>-3.7026993126580851E-2</v>
      </c>
      <c r="V259">
        <v>0.63922894481617099</v>
      </c>
      <c r="W259">
        <v>1532.4</v>
      </c>
      <c r="X259">
        <v>1624.25</v>
      </c>
      <c r="Y259">
        <v>1532.4</v>
      </c>
      <c r="Z259">
        <v>1759.85</v>
      </c>
      <c r="AA259">
        <v>1532.4</v>
      </c>
      <c r="AB259">
        <v>1941.9</v>
      </c>
      <c r="AC259" s="1">
        <f>(Table2[[#This Row],[Close Price]]/Table2[[#This Row],[Day Low]])-1</f>
        <v>1.1061080657791544E-2</v>
      </c>
      <c r="AD259" s="1">
        <f>(Table2[[#This Row],[Day High]]/Table2[[#This Row],[Close Price]])-1</f>
        <v>4.8342853454674595E-2</v>
      </c>
      <c r="AE259" s="1">
        <f>(Table2[[#This Row],[Close Price]]/Table2[[#This Row],[Current Week Low]])-1</f>
        <v>1.1061080657791544E-2</v>
      </c>
      <c r="AF259" s="1">
        <f>(Table2[[#This Row],[Current Week High]]/Table2[[#This Row],[Close Price]])-1</f>
        <v>0.13586342659825079</v>
      </c>
      <c r="AG259" s="1">
        <f>(Table2[[#This Row],[Close Price]]/Table2[[#This Row],[Current Month Low]])-1</f>
        <v>1.1061080657791544E-2</v>
      </c>
      <c r="AH259" s="1">
        <f>(Table2[[#This Row],[Current Month High]]/Table2[[#This Row],[Close Price]])-1</f>
        <v>0.25336431406718951</v>
      </c>
      <c r="AI259">
        <v>39.465157225416903</v>
      </c>
      <c r="AJ259">
        <v>135.36824347254301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-0.06</v>
      </c>
      <c r="AM259" t="s">
        <v>3143</v>
      </c>
      <c r="AN259">
        <v>-8.86</v>
      </c>
      <c r="AO259" t="s">
        <v>3143</v>
      </c>
      <c r="AP259">
        <v>7.8013136786689002E-2</v>
      </c>
      <c r="AQ259">
        <f>(Table2[[#This Row],[Sharpe Ratio]]-AVERAGE(Table2[Sharpe Ratio]))/_xlfn.STDEV.P(Table2[Sharpe Ratio])</f>
        <v>0.2513931746063931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66</v>
      </c>
      <c r="AT259">
        <f>_xlfn.RANK.AVG(Table2[[#This Row],[6M Return vs Nifty Z-Score]],Table2[6M Return vs Nifty Z-Score])</f>
        <v>539</v>
      </c>
      <c r="AU259">
        <f>_xlfn.RANK.AVG(Table2[[#This Row],[Sharpe Ratio Z-Score]],Table2[Sharpe Ratio Z-Score])</f>
        <v>273</v>
      </c>
      <c r="AV259">
        <f>(Table2[[#This Row],[Rank 1Y]]+Table2[[#This Row],[Rank 6M]]+Table2[[#This Row],[Rank Sharpe]])/3</f>
        <v>292.66666666666669</v>
      </c>
    </row>
    <row r="260" spans="1:48" x14ac:dyDescent="0.3">
      <c r="A260" t="s">
        <v>952</v>
      </c>
      <c r="B260" t="s">
        <v>953</v>
      </c>
      <c r="C260" t="s">
        <v>3108</v>
      </c>
      <c r="D260" t="s">
        <v>954</v>
      </c>
      <c r="E260">
        <v>14553.652188599999</v>
      </c>
      <c r="F260">
        <v>1222.9000000000001</v>
      </c>
      <c r="G260">
        <v>47.524829168191403</v>
      </c>
      <c r="H260">
        <f>(Table2[[#This Row],[1Y Return vs Nifty]]-AVERAGE(Table2[1Y Return vs Nifty]))/_xlfn.STDEV.P(Table2[1Y Return vs Nifty])</f>
        <v>0.47241973200442428</v>
      </c>
      <c r="I260">
        <v>-5.2504933709982202</v>
      </c>
      <c r="J260">
        <f>(Table2[[#This Row],[1M Return vs Nifty]]-AVERAGE(Table2[1M Return vs Nifty]))/_xlfn.STDEV.P(Table2[1M Return vs Nifty])</f>
        <v>-0.52855570498644056</v>
      </c>
      <c r="K260">
        <v>-28.433955676326601</v>
      </c>
      <c r="L260">
        <f>(Table2[[#This Row],[6M Return vs Nifty]]-AVERAGE(Table2[6M Return vs Nifty]))/_xlfn.STDEV.P(Table2[6M Return vs Nifty])</f>
        <v>-1.0982885631763928</v>
      </c>
      <c r="M260">
        <v>-5.4468420521356604</v>
      </c>
      <c r="N260">
        <f>(Table2[[#This Row],[1W Return vs Nifty]]-AVERAGE(Table2[1W Return vs Nifty]))/_xlfn.STDEV.P(Table2[1W Return vs Nifty])</f>
        <v>-0.79524119169872798</v>
      </c>
      <c r="O260">
        <v>1329.13</v>
      </c>
      <c r="P260">
        <v>1339.4453651906599</v>
      </c>
      <c r="Q260">
        <v>1257.72825007345</v>
      </c>
      <c r="R260">
        <v>24.2501215041944</v>
      </c>
      <c r="S260" s="1">
        <f>(Table2[[#This Row],[Close Price]]-Table2[[#This Row],[20D EMA]])/Table2[[#This Row],[20D EMA]]</f>
        <v>-7.9924461866032678E-2</v>
      </c>
      <c r="T260" s="1">
        <f>(Table2[[#This Row],[Close Price]]-Table2[[#This Row],[50D EMA]])/Table2[[#This Row],[50D EMA]]</f>
        <v>-8.7010167207581826E-2</v>
      </c>
      <c r="U260" s="1">
        <f>(Table2[[#This Row],[Close Price]]-Table2[[#This Row],[200D EMA]])/Table2[[#This Row],[200D EMA]]</f>
        <v>-2.769139523694087E-2</v>
      </c>
      <c r="V260">
        <v>0.98474411755930302</v>
      </c>
      <c r="W260">
        <v>1216.8</v>
      </c>
      <c r="X260">
        <v>1274.95</v>
      </c>
      <c r="Y260">
        <v>1216.8</v>
      </c>
      <c r="Z260">
        <v>1418</v>
      </c>
      <c r="AA260">
        <v>1216.8</v>
      </c>
      <c r="AB260">
        <v>1437.05</v>
      </c>
      <c r="AC260" s="1">
        <f>(Table2[[#This Row],[Close Price]]/Table2[[#This Row],[Day Low]])-1</f>
        <v>5.013149243918491E-3</v>
      </c>
      <c r="AD260" s="1">
        <f>(Table2[[#This Row],[Day High]]/Table2[[#This Row],[Close Price]])-1</f>
        <v>4.2562760650911802E-2</v>
      </c>
      <c r="AE260" s="1">
        <f>(Table2[[#This Row],[Close Price]]/Table2[[#This Row],[Current Week Low]])-1</f>
        <v>5.013149243918491E-3</v>
      </c>
      <c r="AF260" s="1">
        <f>(Table2[[#This Row],[Current Week High]]/Table2[[#This Row],[Close Price]])-1</f>
        <v>0.15953880121023789</v>
      </c>
      <c r="AG260" s="1">
        <f>(Table2[[#This Row],[Close Price]]/Table2[[#This Row],[Current Month Low]])-1</f>
        <v>5.013149243918491E-3</v>
      </c>
      <c r="AH260" s="1">
        <f>(Table2[[#This Row],[Current Month High]]/Table2[[#This Row],[Close Price]])-1</f>
        <v>0.17511652628996632</v>
      </c>
      <c r="AI260">
        <v>38.604955433804797</v>
      </c>
      <c r="AJ260">
        <v>86.048988285410005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-0.01</v>
      </c>
      <c r="AM260" t="s">
        <v>3143</v>
      </c>
      <c r="AN260">
        <v>-9.7799999999999994</v>
      </c>
      <c r="AO260" t="s">
        <v>3143</v>
      </c>
      <c r="AP260">
        <v>0.18390017104696199</v>
      </c>
      <c r="AQ260">
        <f>(Table2[[#This Row],[Sharpe Ratio]]-AVERAGE(Table2[Sharpe Ratio]))/_xlfn.STDEV.P(Table2[Sharpe Ratio])</f>
        <v>1.5015606047764778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170</v>
      </c>
      <c r="AT260">
        <f>_xlfn.RANK.AVG(Table2[[#This Row],[6M Return vs Nifty Z-Score]],Table2[6M Return vs Nifty Z-Score])</f>
        <v>659</v>
      </c>
      <c r="AU260">
        <f>_xlfn.RANK.AVG(Table2[[#This Row],[Sharpe Ratio Z-Score]],Table2[Sharpe Ratio Z-Score])</f>
        <v>51</v>
      </c>
      <c r="AV260">
        <f>(Table2[[#This Row],[Rank 1Y]]+Table2[[#This Row],[Rank 6M]]+Table2[[#This Row],[Rank Sharpe]])/3</f>
        <v>293.33333333333331</v>
      </c>
    </row>
    <row r="261" spans="1:48" x14ac:dyDescent="0.3">
      <c r="A261" t="s">
        <v>1109</v>
      </c>
      <c r="B261" t="s">
        <v>1110</v>
      </c>
      <c r="C261" t="s">
        <v>3106</v>
      </c>
      <c r="D261" t="s">
        <v>449</v>
      </c>
      <c r="E261">
        <v>10863.734529775</v>
      </c>
      <c r="F261">
        <v>2222.4499999999998</v>
      </c>
      <c r="G261">
        <v>-11.929065754554101</v>
      </c>
      <c r="H261">
        <f>(Table2[[#This Row],[1Y Return vs Nifty]]-AVERAGE(Table2[1Y Return vs Nifty]))/_xlfn.STDEV.P(Table2[1Y Return vs Nifty])</f>
        <v>-0.57610069728674751</v>
      </c>
      <c r="I261">
        <v>1.6390471043729701E-2</v>
      </c>
      <c r="J261">
        <f>(Table2[[#This Row],[1M Return vs Nifty]]-AVERAGE(Table2[1M Return vs Nifty]))/_xlfn.STDEV.P(Table2[1M Return vs Nifty])</f>
        <v>8.6076352572012765E-2</v>
      </c>
      <c r="K261">
        <v>1.24258539963866</v>
      </c>
      <c r="L261">
        <f>(Table2[[#This Row],[6M Return vs Nifty]]-AVERAGE(Table2[6M Return vs Nifty]))/_xlfn.STDEV.P(Table2[6M Return vs Nifty])</f>
        <v>-1.3624798565541696E-2</v>
      </c>
      <c r="M261">
        <v>-6.0351081477523199</v>
      </c>
      <c r="N261">
        <f>(Table2[[#This Row],[1W Return vs Nifty]]-AVERAGE(Table2[1W Return vs Nifty]))/_xlfn.STDEV.P(Table2[1W Return vs Nifty])</f>
        <v>-0.92357083256571093</v>
      </c>
      <c r="O261">
        <v>2416.4</v>
      </c>
      <c r="P261">
        <v>2402.2170015954798</v>
      </c>
      <c r="Q261">
        <v>2162.3319869362099</v>
      </c>
      <c r="R261">
        <v>22.351974769990001</v>
      </c>
      <c r="S261" s="1">
        <f>(Table2[[#This Row],[Close Price]]-Table2[[#This Row],[20D EMA]])/Table2[[#This Row],[20D EMA]]</f>
        <v>-8.0264029134249404E-2</v>
      </c>
      <c r="T261" s="1">
        <f>(Table2[[#This Row],[Close Price]]-Table2[[#This Row],[50D EMA]])/Table2[[#This Row],[50D EMA]]</f>
        <v>-7.4833789568587772E-2</v>
      </c>
      <c r="U261" s="1">
        <f>(Table2[[#This Row],[Close Price]]-Table2[[#This Row],[200D EMA]])/Table2[[#This Row],[200D EMA]]</f>
        <v>2.7802397331674607E-2</v>
      </c>
      <c r="V261">
        <v>0.40997380883353801</v>
      </c>
      <c r="W261">
        <v>2190</v>
      </c>
      <c r="X261">
        <v>2258.8000000000002</v>
      </c>
      <c r="Y261">
        <v>2190</v>
      </c>
      <c r="Z261">
        <v>2498.8000000000002</v>
      </c>
      <c r="AA261">
        <v>2190</v>
      </c>
      <c r="AB261">
        <v>2700</v>
      </c>
      <c r="AC261" s="1">
        <f>(Table2[[#This Row],[Close Price]]/Table2[[#This Row],[Day Low]])-1</f>
        <v>1.4817351598173323E-2</v>
      </c>
      <c r="AD261" s="1">
        <f>(Table2[[#This Row],[Day High]]/Table2[[#This Row],[Close Price]])-1</f>
        <v>1.6355823528088509E-2</v>
      </c>
      <c r="AE261" s="1">
        <f>(Table2[[#This Row],[Close Price]]/Table2[[#This Row],[Current Week Low]])-1</f>
        <v>1.4817351598173323E-2</v>
      </c>
      <c r="AF261" s="1">
        <f>(Table2[[#This Row],[Current Week High]]/Table2[[#This Row],[Close Price]])-1</f>
        <v>0.12434475466264727</v>
      </c>
      <c r="AG261" s="1">
        <f>(Table2[[#This Row],[Close Price]]/Table2[[#This Row],[Current Month Low]])-1</f>
        <v>1.4817351598173323E-2</v>
      </c>
      <c r="AH261" s="1">
        <f>(Table2[[#This Row],[Current Month High]]/Table2[[#This Row],[Close Price]])-1</f>
        <v>0.21487547526378559</v>
      </c>
      <c r="AI261">
        <v>21.487547526378499</v>
      </c>
      <c r="AJ261">
        <v>34.808322212786599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0.05</v>
      </c>
      <c r="AM261" t="s">
        <v>3142</v>
      </c>
      <c r="AN261">
        <v>-14.77</v>
      </c>
      <c r="AO261" t="s">
        <v>3143</v>
      </c>
      <c r="AP261">
        <v>0.191966061220012</v>
      </c>
      <c r="AQ261">
        <f>(Table2[[#This Row],[Sharpe Ratio]]-AVERAGE(Table2[Sharpe Ratio]))/_xlfn.STDEV.P(Table2[Sharpe Ratio])</f>
        <v>1.5967914633997351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0.16957148755374762</v>
      </c>
      <c r="AS261">
        <f>_xlfn.RANK.AVG(Table2[[#This Row],[1Y Return vs Nifty Z-Score]],Table2[1Y Return vs Nifty Z-Score])</f>
        <v>515</v>
      </c>
      <c r="AT261">
        <f>_xlfn.RANK.AVG(Table2[[#This Row],[6M Return vs Nifty Z-Score]],Table2[6M Return vs Nifty Z-Score])</f>
        <v>339</v>
      </c>
      <c r="AU261">
        <f>_xlfn.RANK.AVG(Table2[[#This Row],[Sharpe Ratio Z-Score]],Table2[Sharpe Ratio Z-Score])</f>
        <v>32</v>
      </c>
      <c r="AV261">
        <f>(Table2[[#This Row],[Rank 1Y]]+Table2[[#This Row],[Rank 6M]]+Table2[[#This Row],[Rank Sharpe]])/3</f>
        <v>295.33333333333331</v>
      </c>
    </row>
    <row r="262" spans="1:48" x14ac:dyDescent="0.3">
      <c r="A262" t="s">
        <v>967</v>
      </c>
      <c r="B262" t="s">
        <v>968</v>
      </c>
      <c r="C262" t="s">
        <v>3099</v>
      </c>
      <c r="D262" t="s">
        <v>969</v>
      </c>
      <c r="E262">
        <v>14165.8203204</v>
      </c>
      <c r="F262">
        <v>736.8</v>
      </c>
      <c r="G262">
        <v>32.253193151145901</v>
      </c>
      <c r="H262">
        <f>(Table2[[#This Row],[1Y Return vs Nifty]]-AVERAGE(Table2[1Y Return vs Nifty]))/_xlfn.STDEV.P(Table2[1Y Return vs Nifty])</f>
        <v>0.20309133268966281</v>
      </c>
      <c r="I262">
        <v>2.7875941412152501</v>
      </c>
      <c r="J262">
        <f>(Table2[[#This Row],[1M Return vs Nifty]]-AVERAGE(Table2[1M Return vs Nifty]))/_xlfn.STDEV.P(Table2[1M Return vs Nifty])</f>
        <v>0.4094688299444979</v>
      </c>
      <c r="K262">
        <v>28.5303772541311</v>
      </c>
      <c r="L262">
        <f>(Table2[[#This Row],[6M Return vs Nifty]]-AVERAGE(Table2[6M Return vs Nifty]))/_xlfn.STDEV.P(Table2[6M Return vs Nifty])</f>
        <v>0.98373129374476731</v>
      </c>
      <c r="M262">
        <v>-1.23038387368068</v>
      </c>
      <c r="N262">
        <f>(Table2[[#This Row],[1W Return vs Nifty]]-AVERAGE(Table2[1W Return vs Nifty]))/_xlfn.STDEV.P(Table2[1W Return vs Nifty])</f>
        <v>0.12457480280384059</v>
      </c>
      <c r="O262">
        <v>759.28</v>
      </c>
      <c r="P262">
        <v>766.81194704125903</v>
      </c>
      <c r="Q262">
        <v>676.28141145357904</v>
      </c>
      <c r="R262">
        <v>35.8002029975735</v>
      </c>
      <c r="S262" s="1">
        <f>(Table2[[#This Row],[Close Price]]-Table2[[#This Row],[20D EMA]])/Table2[[#This Row],[20D EMA]]</f>
        <v>-2.9606996101569933E-2</v>
      </c>
      <c r="T262" s="1">
        <f>(Table2[[#This Row],[Close Price]]-Table2[[#This Row],[50D EMA]])/Table2[[#This Row],[50D EMA]]</f>
        <v>-3.9138601266007995E-2</v>
      </c>
      <c r="U262" s="1">
        <f>(Table2[[#This Row],[Close Price]]-Table2[[#This Row],[200D EMA]])/Table2[[#This Row],[200D EMA]]</f>
        <v>8.9487286684908393E-2</v>
      </c>
      <c r="V262">
        <v>0.78192355985898898</v>
      </c>
      <c r="W262">
        <v>722</v>
      </c>
      <c r="X262">
        <v>747.35</v>
      </c>
      <c r="Y262">
        <v>715.6</v>
      </c>
      <c r="Z262">
        <v>774.4</v>
      </c>
      <c r="AA262">
        <v>703</v>
      </c>
      <c r="AB262">
        <v>799.95</v>
      </c>
      <c r="AC262" s="1">
        <f>(Table2[[#This Row],[Close Price]]/Table2[[#This Row],[Day Low]])-1</f>
        <v>2.0498614958448735E-2</v>
      </c>
      <c r="AD262" s="1">
        <f>(Table2[[#This Row],[Day High]]/Table2[[#This Row],[Close Price]])-1</f>
        <v>1.4318675352877452E-2</v>
      </c>
      <c r="AE262" s="1">
        <f>(Table2[[#This Row],[Close Price]]/Table2[[#This Row],[Current Week Low]])-1</f>
        <v>2.9625489100055802E-2</v>
      </c>
      <c r="AF262" s="1">
        <f>(Table2[[#This Row],[Current Week High]]/Table2[[#This Row],[Close Price]])-1</f>
        <v>5.1031487513572227E-2</v>
      </c>
      <c r="AG262" s="1">
        <f>(Table2[[#This Row],[Close Price]]/Table2[[#This Row],[Current Month Low]])-1</f>
        <v>4.8079658605974407E-2</v>
      </c>
      <c r="AH262" s="1">
        <f>(Table2[[#This Row],[Current Month High]]/Table2[[#This Row],[Close Price]])-1</f>
        <v>8.5708469055374659E-2</v>
      </c>
      <c r="AI262">
        <v>18.987513572204101</v>
      </c>
      <c r="AJ262">
        <v>65.072252716478005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-0.03</v>
      </c>
      <c r="AM262" t="s">
        <v>3143</v>
      </c>
      <c r="AN262">
        <v>-1.74</v>
      </c>
      <c r="AO262" t="s">
        <v>3143</v>
      </c>
      <c r="AP262">
        <v>-3.7509599412510002E-3</v>
      </c>
      <c r="AQ262">
        <f>(Table2[[#This Row],[Sharpe Ratio]]-AVERAGE(Table2[Sharpe Ratio]))/_xlfn.STDEV.P(Table2[Sharpe Ratio])</f>
        <v>-0.71396402328518804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234</v>
      </c>
      <c r="AT262">
        <f>_xlfn.RANK.AVG(Table2[[#This Row],[6M Return vs Nifty Z-Score]],Table2[6M Return vs Nifty Z-Score])</f>
        <v>94</v>
      </c>
      <c r="AU262">
        <f>_xlfn.RANK.AVG(Table2[[#This Row],[Sharpe Ratio Z-Score]],Table2[Sharpe Ratio Z-Score])</f>
        <v>559</v>
      </c>
      <c r="AV262">
        <f>(Table2[[#This Row],[Rank 1Y]]+Table2[[#This Row],[Rank 6M]]+Table2[[#This Row],[Rank Sharpe]])/3</f>
        <v>295.66666666666669</v>
      </c>
    </row>
    <row r="263" spans="1:48" x14ac:dyDescent="0.3">
      <c r="A263" t="s">
        <v>788</v>
      </c>
      <c r="B263" t="s">
        <v>789</v>
      </c>
      <c r="C263" t="s">
        <v>3110</v>
      </c>
      <c r="D263" t="s">
        <v>141</v>
      </c>
      <c r="E263">
        <v>19254.882541185001</v>
      </c>
      <c r="F263">
        <v>1370.35</v>
      </c>
      <c r="G263">
        <v>131.712518119219</v>
      </c>
      <c r="H263">
        <f>(Table2[[#This Row],[1Y Return vs Nifty]]-AVERAGE(Table2[1Y Return vs Nifty]))/_xlfn.STDEV.P(Table2[1Y Return vs Nifty])</f>
        <v>1.957141832628186</v>
      </c>
      <c r="I263">
        <v>-4.2288016505455497</v>
      </c>
      <c r="J263">
        <f>(Table2[[#This Row],[1M Return vs Nifty]]-AVERAGE(Table2[1M Return vs Nifty]))/_xlfn.STDEV.P(Table2[1M Return vs Nifty])</f>
        <v>-0.40932685863907137</v>
      </c>
      <c r="K263">
        <v>1.82157993246743</v>
      </c>
      <c r="L263">
        <f>(Table2[[#This Row],[6M Return vs Nifty]]-AVERAGE(Table2[6M Return vs Nifty]))/_xlfn.STDEV.P(Table2[6M Return vs Nifty])</f>
        <v>7.5371821403491723E-3</v>
      </c>
      <c r="M263">
        <v>-2.76230034262373</v>
      </c>
      <c r="N263">
        <f>(Table2[[#This Row],[1W Return vs Nifty]]-AVERAGE(Table2[1W Return vs Nifty]))/_xlfn.STDEV.P(Table2[1W Return vs Nifty])</f>
        <v>-0.20961119187191801</v>
      </c>
      <c r="O263">
        <v>1480.41</v>
      </c>
      <c r="P263">
        <v>1487.51334798332</v>
      </c>
      <c r="Q263">
        <v>1289.5203156532</v>
      </c>
      <c r="R263">
        <v>15.578019380717601</v>
      </c>
      <c r="S263" s="1">
        <f>(Table2[[#This Row],[Close Price]]-Table2[[#This Row],[20D EMA]])/Table2[[#This Row],[20D EMA]]</f>
        <v>-7.4344269492910856E-2</v>
      </c>
      <c r="T263" s="1">
        <f>(Table2[[#This Row],[Close Price]]-Table2[[#This Row],[50D EMA]])/Table2[[#This Row],[50D EMA]]</f>
        <v>-7.8764569166497267E-2</v>
      </c>
      <c r="U263" s="1">
        <f>(Table2[[#This Row],[Close Price]]-Table2[[#This Row],[200D EMA]])/Table2[[#This Row],[200D EMA]]</f>
        <v>6.2681978225256618E-2</v>
      </c>
      <c r="V263">
        <v>0.577841754983624</v>
      </c>
      <c r="W263">
        <v>1351</v>
      </c>
      <c r="X263">
        <v>1412.5</v>
      </c>
      <c r="Y263">
        <v>1351</v>
      </c>
      <c r="Z263">
        <v>1503.95</v>
      </c>
      <c r="AA263">
        <v>1351</v>
      </c>
      <c r="AB263">
        <v>1617.85</v>
      </c>
      <c r="AC263" s="1">
        <f>(Table2[[#This Row],[Close Price]]/Table2[[#This Row],[Day Low]])-1</f>
        <v>1.4322723908215984E-2</v>
      </c>
      <c r="AD263" s="1">
        <f>(Table2[[#This Row],[Day High]]/Table2[[#This Row],[Close Price]])-1</f>
        <v>3.07585653300253E-2</v>
      </c>
      <c r="AE263" s="1">
        <f>(Table2[[#This Row],[Close Price]]/Table2[[#This Row],[Current Week Low]])-1</f>
        <v>1.4322723908215984E-2</v>
      </c>
      <c r="AF263" s="1">
        <f>(Table2[[#This Row],[Current Week High]]/Table2[[#This Row],[Close Price]])-1</f>
        <v>9.7493341117232957E-2</v>
      </c>
      <c r="AG263" s="1">
        <f>(Table2[[#This Row],[Close Price]]/Table2[[#This Row],[Current Month Low]])-1</f>
        <v>1.4322723908215984E-2</v>
      </c>
      <c r="AH263" s="1">
        <f>(Table2[[#This Row],[Current Month High]]/Table2[[#This Row],[Close Price]])-1</f>
        <v>0.18061079286313708</v>
      </c>
      <c r="AI263">
        <v>20.188273068924001</v>
      </c>
      <c r="AJ263">
        <v>167.124756335282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0</v>
      </c>
      <c r="AM263" t="s">
        <v>3144</v>
      </c>
      <c r="AN263">
        <v>-11.26</v>
      </c>
      <c r="AO263" t="s">
        <v>3143</v>
      </c>
      <c r="AQ263">
        <f>(Table2[[#This Row],[Sharpe Ratio]]-AVERAGE(Table2[Sharpe Ratio]))/_xlfn.STDEV.P(Table2[Sharpe Ratio])</f>
        <v>-0.66967788397470163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36</v>
      </c>
      <c r="AT263">
        <f>_xlfn.RANK.AVG(Table2[[#This Row],[6M Return vs Nifty Z-Score]],Table2[6M Return vs Nifty Z-Score])</f>
        <v>331</v>
      </c>
      <c r="AU263">
        <f>_xlfn.RANK.AVG(Table2[[#This Row],[Sharpe Ratio Z-Score]],Table2[Sharpe Ratio Z-Score])</f>
        <v>520.5</v>
      </c>
      <c r="AV263">
        <f>(Table2[[#This Row],[Rank 1Y]]+Table2[[#This Row],[Rank 6M]]+Table2[[#This Row],[Rank Sharpe]])/3</f>
        <v>295.83333333333331</v>
      </c>
    </row>
    <row r="264" spans="1:48" x14ac:dyDescent="0.3">
      <c r="A264" t="s">
        <v>213</v>
      </c>
      <c r="B264" t="s">
        <v>214</v>
      </c>
      <c r="C264" t="s">
        <v>3097</v>
      </c>
      <c r="D264" t="s">
        <v>54</v>
      </c>
      <c r="E264">
        <v>115325.49309210001</v>
      </c>
      <c r="F264">
        <v>1372.2</v>
      </c>
      <c r="G264">
        <v>-6.8257872128262402</v>
      </c>
      <c r="H264">
        <f>(Table2[[#This Row],[1Y Return vs Nifty]]-AVERAGE(Table2[1Y Return vs Nifty]))/_xlfn.STDEV.P(Table2[1Y Return vs Nifty])</f>
        <v>-0.48610000323099417</v>
      </c>
      <c r="I264">
        <v>-7.1212953396249903</v>
      </c>
      <c r="J264">
        <f>(Table2[[#This Row],[1M Return vs Nifty]]-AVERAGE(Table2[1M Return vs Nifty]))/_xlfn.STDEV.P(Table2[1M Return vs Nifty])</f>
        <v>-0.74687357523885956</v>
      </c>
      <c r="K264">
        <v>11.633958117606999</v>
      </c>
      <c r="L264">
        <f>(Table2[[#This Row],[6M Return vs Nifty]]-AVERAGE(Table2[6M Return vs Nifty]))/_xlfn.STDEV.P(Table2[6M Return vs Nifty])</f>
        <v>0.36617503804258722</v>
      </c>
      <c r="M264">
        <v>-1.80658168646046</v>
      </c>
      <c r="N264">
        <f>(Table2[[#This Row],[1W Return vs Nifty]]-AVERAGE(Table2[1W Return vs Nifty]))/_xlfn.STDEV.P(Table2[1W Return vs Nifty])</f>
        <v>-1.1221546331812279E-3</v>
      </c>
      <c r="O264">
        <v>1471.35</v>
      </c>
      <c r="P264">
        <v>1479.5778456844901</v>
      </c>
      <c r="Q264">
        <v>1344.9338067164899</v>
      </c>
      <c r="R264">
        <v>17.196274157585801</v>
      </c>
      <c r="S264" s="1">
        <f>(Table2[[#This Row],[Close Price]]-Table2[[#This Row],[20D EMA]])/Table2[[#This Row],[20D EMA]]</f>
        <v>-6.7387093485574381E-2</v>
      </c>
      <c r="T264" s="1">
        <f>(Table2[[#This Row],[Close Price]]-Table2[[#This Row],[50D EMA]])/Table2[[#This Row],[50D EMA]]</f>
        <v>-7.2573299199958155E-2</v>
      </c>
      <c r="U264" s="1">
        <f>(Table2[[#This Row],[Close Price]]-Table2[[#This Row],[200D EMA]])/Table2[[#This Row],[200D EMA]]</f>
        <v>2.0273260399392871E-2</v>
      </c>
      <c r="V264">
        <v>0.76292140424010801</v>
      </c>
      <c r="W264">
        <v>1342.05</v>
      </c>
      <c r="X264">
        <v>1432.85</v>
      </c>
      <c r="Y264">
        <v>1342.05</v>
      </c>
      <c r="Z264">
        <v>1476.7</v>
      </c>
      <c r="AA264">
        <v>1342.05</v>
      </c>
      <c r="AB264">
        <v>1623</v>
      </c>
      <c r="AC264" s="1">
        <f>(Table2[[#This Row],[Close Price]]/Table2[[#This Row],[Day Low]])-1</f>
        <v>2.2465630937744674E-2</v>
      </c>
      <c r="AD264" s="1">
        <f>(Table2[[#This Row],[Day High]]/Table2[[#This Row],[Close Price]])-1</f>
        <v>4.4199096341640987E-2</v>
      </c>
      <c r="AE264" s="1">
        <f>(Table2[[#This Row],[Close Price]]/Table2[[#This Row],[Current Week Low]])-1</f>
        <v>2.2465630937744674E-2</v>
      </c>
      <c r="AF264" s="1">
        <f>(Table2[[#This Row],[Current Week High]]/Table2[[#This Row],[Close Price]])-1</f>
        <v>7.615507943448474E-2</v>
      </c>
      <c r="AG264" s="1">
        <f>(Table2[[#This Row],[Close Price]]/Table2[[#This Row],[Current Month Low]])-1</f>
        <v>2.2465630937744674E-2</v>
      </c>
      <c r="AH264" s="1">
        <f>(Table2[[#This Row],[Current Month High]]/Table2[[#This Row],[Close Price]])-1</f>
        <v>0.18277219064276351</v>
      </c>
      <c r="AI264">
        <v>20.390613613175901</v>
      </c>
      <c r="AJ264">
        <v>35.700158227848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-0.04</v>
      </c>
      <c r="AM264" t="s">
        <v>3143</v>
      </c>
      <c r="AN264">
        <v>-12.13</v>
      </c>
      <c r="AO264" t="s">
        <v>3143</v>
      </c>
      <c r="AP264">
        <v>0.104207412657521</v>
      </c>
      <c r="AQ264">
        <f>(Table2[[#This Row],[Sharpe Ratio]]-AVERAGE(Table2[Sharpe Ratio]))/_xlfn.STDEV.P(Table2[Sharpe Ratio])</f>
        <v>0.56065890085301529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475</v>
      </c>
      <c r="AT264">
        <f>_xlfn.RANK.AVG(Table2[[#This Row],[6M Return vs Nifty Z-Score]],Table2[6M Return vs Nifty Z-Score])</f>
        <v>220</v>
      </c>
      <c r="AU264">
        <f>_xlfn.RANK.AVG(Table2[[#This Row],[Sharpe Ratio Z-Score]],Table2[Sharpe Ratio Z-Score])</f>
        <v>196</v>
      </c>
      <c r="AV264">
        <f>(Table2[[#This Row],[Rank 1Y]]+Table2[[#This Row],[Rank 6M]]+Table2[[#This Row],[Rank Sharpe]])/3</f>
        <v>297</v>
      </c>
    </row>
    <row r="265" spans="1:48" x14ac:dyDescent="0.3">
      <c r="A265" t="s">
        <v>1825</v>
      </c>
      <c r="B265" t="s">
        <v>1826</v>
      </c>
      <c r="C265" t="s">
        <v>3109</v>
      </c>
      <c r="D265" t="s">
        <v>1483</v>
      </c>
      <c r="E265">
        <v>3963.2701094280001</v>
      </c>
      <c r="F265">
        <v>73.08</v>
      </c>
      <c r="G265">
        <v>36.670600259384997</v>
      </c>
      <c r="H265">
        <f>(Table2[[#This Row],[1Y Return vs Nifty]]-AVERAGE(Table2[1Y Return vs Nifty]))/_xlfn.STDEV.P(Table2[1Y Return vs Nifty])</f>
        <v>0.28099609575864637</v>
      </c>
      <c r="I265">
        <v>-4.5326591379316499</v>
      </c>
      <c r="J265">
        <f>(Table2[[#This Row],[1M Return vs Nifty]]-AVERAGE(Table2[1M Return vs Nifty]))/_xlfn.STDEV.P(Table2[1M Return vs Nifty])</f>
        <v>-0.44478626087343964</v>
      </c>
      <c r="K265">
        <v>-19.823418062678101</v>
      </c>
      <c r="L265">
        <f>(Table2[[#This Row],[6M Return vs Nifty]]-AVERAGE(Table2[6M Return vs Nifty]))/_xlfn.STDEV.P(Table2[6M Return vs Nifty])</f>
        <v>-0.78357742081528681</v>
      </c>
      <c r="M265">
        <v>-2.8071095104173498</v>
      </c>
      <c r="N265">
        <f>(Table2[[#This Row],[1W Return vs Nifty]]-AVERAGE(Table2[1W Return vs Nifty]))/_xlfn.STDEV.P(Table2[1W Return vs Nifty])</f>
        <v>-0.2193862655220078</v>
      </c>
      <c r="O265">
        <v>79.13</v>
      </c>
      <c r="P265">
        <v>82.4142972289238</v>
      </c>
      <c r="Q265">
        <v>77.7278784838023</v>
      </c>
      <c r="R265">
        <v>28.920797759133801</v>
      </c>
      <c r="S265" s="1">
        <f>(Table2[[#This Row],[Close Price]]-Table2[[#This Row],[20D EMA]])/Table2[[#This Row],[20D EMA]]</f>
        <v>-7.6456464046505718E-2</v>
      </c>
      <c r="T265" s="1">
        <f>(Table2[[#This Row],[Close Price]]-Table2[[#This Row],[50D EMA]])/Table2[[#This Row],[50D EMA]]</f>
        <v>-0.11326065431336195</v>
      </c>
      <c r="U265" s="1">
        <f>(Table2[[#This Row],[Close Price]]-Table2[[#This Row],[200D EMA]])/Table2[[#This Row],[200D EMA]]</f>
        <v>-5.9796801025141483E-2</v>
      </c>
      <c r="V265">
        <v>0.34212170198319702</v>
      </c>
      <c r="W265">
        <v>72.2</v>
      </c>
      <c r="X265">
        <v>74.7</v>
      </c>
      <c r="Y265">
        <v>72.2</v>
      </c>
      <c r="Z265">
        <v>80.44</v>
      </c>
      <c r="AA265">
        <v>72.2</v>
      </c>
      <c r="AB265">
        <v>85.57</v>
      </c>
      <c r="AC265" s="1">
        <f>(Table2[[#This Row],[Close Price]]/Table2[[#This Row],[Day Low]])-1</f>
        <v>1.2188365650969368E-2</v>
      </c>
      <c r="AD265" s="1">
        <f>(Table2[[#This Row],[Day High]]/Table2[[#This Row],[Close Price]])-1</f>
        <v>2.2167487684729092E-2</v>
      </c>
      <c r="AE265" s="1">
        <f>(Table2[[#This Row],[Close Price]]/Table2[[#This Row],[Current Week Low]])-1</f>
        <v>1.2188365650969368E-2</v>
      </c>
      <c r="AF265" s="1">
        <f>(Table2[[#This Row],[Current Week High]]/Table2[[#This Row],[Close Price]])-1</f>
        <v>0.10071154898741108</v>
      </c>
      <c r="AG265" s="1">
        <f>(Table2[[#This Row],[Close Price]]/Table2[[#This Row],[Current Month Low]])-1</f>
        <v>1.2188365650969368E-2</v>
      </c>
      <c r="AH265" s="1">
        <f>(Table2[[#This Row],[Current Month High]]/Table2[[#This Row],[Close Price]])-1</f>
        <v>0.17090859332238639</v>
      </c>
      <c r="AI265">
        <v>41.283524904214502</v>
      </c>
      <c r="AJ265">
        <v>70.349650349650304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-0.15</v>
      </c>
      <c r="AM265" t="s">
        <v>3143</v>
      </c>
      <c r="AN265">
        <v>-8.51</v>
      </c>
      <c r="AO265" t="s">
        <v>3143</v>
      </c>
      <c r="AP265">
        <v>0.15966108170746199</v>
      </c>
      <c r="AQ265">
        <f>(Table2[[#This Row],[Sharpe Ratio]]-AVERAGE(Table2[Sharpe Ratio]))/_xlfn.STDEV.P(Table2[Sharpe Ratio])</f>
        <v>1.2153790128476636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224</v>
      </c>
      <c r="AT265">
        <f>_xlfn.RANK.AVG(Table2[[#This Row],[6M Return vs Nifty Z-Score]],Table2[6M Return vs Nifty Z-Score])</f>
        <v>578</v>
      </c>
      <c r="AU265">
        <f>_xlfn.RANK.AVG(Table2[[#This Row],[Sharpe Ratio Z-Score]],Table2[Sharpe Ratio Z-Score])</f>
        <v>90</v>
      </c>
      <c r="AV265">
        <f>(Table2[[#This Row],[Rank 1Y]]+Table2[[#This Row],[Rank 6M]]+Table2[[#This Row],[Rank Sharpe]])/3</f>
        <v>297.33333333333331</v>
      </c>
    </row>
    <row r="266" spans="1:48" x14ac:dyDescent="0.3">
      <c r="A266" t="s">
        <v>959</v>
      </c>
      <c r="B266" t="s">
        <v>960</v>
      </c>
      <c r="C266" t="s">
        <v>3101</v>
      </c>
      <c r="D266" t="s">
        <v>243</v>
      </c>
      <c r="E266">
        <v>14427.953941475</v>
      </c>
      <c r="F266">
        <v>1420.75</v>
      </c>
      <c r="G266">
        <v>-0.77436081806196799</v>
      </c>
      <c r="H266">
        <f>(Table2[[#This Row],[1Y Return vs Nifty]]-AVERAGE(Table2[1Y Return vs Nifty]))/_xlfn.STDEV.P(Table2[1Y Return vs Nifty])</f>
        <v>-0.37937790858089726</v>
      </c>
      <c r="I266">
        <v>7.0406348317912304</v>
      </c>
      <c r="J266">
        <f>(Table2[[#This Row],[1M Return vs Nifty]]-AVERAGE(Table2[1M Return vs Nifty]))/_xlfn.STDEV.P(Table2[1M Return vs Nifty])</f>
        <v>0.9057879493566855</v>
      </c>
      <c r="K266">
        <v>0.80807566396730302</v>
      </c>
      <c r="L266">
        <f>(Table2[[#This Row],[6M Return vs Nifty]]-AVERAGE(Table2[6M Return vs Nifty]))/_xlfn.STDEV.P(Table2[6M Return vs Nifty])</f>
        <v>-2.9505927179787738E-2</v>
      </c>
      <c r="M266">
        <v>-0.39532129502576502</v>
      </c>
      <c r="N266">
        <f>(Table2[[#This Row],[1W Return vs Nifty]]-AVERAGE(Table2[1W Return vs Nifty]))/_xlfn.STDEV.P(Table2[1W Return vs Nifty])</f>
        <v>0.30674284141552755</v>
      </c>
      <c r="O266">
        <v>1396.04</v>
      </c>
      <c r="P266">
        <v>1352.29177040066</v>
      </c>
      <c r="Q266">
        <v>1259.43073921019</v>
      </c>
      <c r="R266">
        <v>55.723421053194798</v>
      </c>
      <c r="S266" s="1">
        <f>(Table2[[#This Row],[Close Price]]-Table2[[#This Row],[20D EMA]])/Table2[[#This Row],[20D EMA]]</f>
        <v>1.7700065900690551E-2</v>
      </c>
      <c r="T266" s="1">
        <f>(Table2[[#This Row],[Close Price]]-Table2[[#This Row],[50D EMA]])/Table2[[#This Row],[50D EMA]]</f>
        <v>5.0623860248041795E-2</v>
      </c>
      <c r="U266" s="1">
        <f>(Table2[[#This Row],[Close Price]]-Table2[[#This Row],[200D EMA]])/Table2[[#This Row],[200D EMA]]</f>
        <v>0.12808902924743282</v>
      </c>
      <c r="V266">
        <v>0.29388998220873902</v>
      </c>
      <c r="W266">
        <v>1360.05</v>
      </c>
      <c r="X266">
        <v>1443.05</v>
      </c>
      <c r="Y266">
        <v>1335</v>
      </c>
      <c r="Z266">
        <v>1443.05</v>
      </c>
      <c r="AA266">
        <v>1335</v>
      </c>
      <c r="AB266">
        <v>1474.1</v>
      </c>
      <c r="AC266" s="1">
        <f>(Table2[[#This Row],[Close Price]]/Table2[[#This Row],[Day Low]])-1</f>
        <v>4.4630712106172643E-2</v>
      </c>
      <c r="AD266" s="1">
        <f>(Table2[[#This Row],[Day High]]/Table2[[#This Row],[Close Price]])-1</f>
        <v>1.5695935245468862E-2</v>
      </c>
      <c r="AE266" s="1">
        <f>(Table2[[#This Row],[Close Price]]/Table2[[#This Row],[Current Week Low]])-1</f>
        <v>6.4232209737827617E-2</v>
      </c>
      <c r="AF266" s="1">
        <f>(Table2[[#This Row],[Current Week High]]/Table2[[#This Row],[Close Price]])-1</f>
        <v>1.5695935245468862E-2</v>
      </c>
      <c r="AG266" s="1">
        <f>(Table2[[#This Row],[Close Price]]/Table2[[#This Row],[Current Month Low]])-1</f>
        <v>6.4232209737827617E-2</v>
      </c>
      <c r="AH266" s="1">
        <f>(Table2[[#This Row],[Current Month High]]/Table2[[#This Row],[Close Price]])-1</f>
        <v>3.7550589477388652E-2</v>
      </c>
      <c r="AI266">
        <v>16.065458384655901</v>
      </c>
      <c r="AJ266">
        <v>43.0837403696057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0.18</v>
      </c>
      <c r="AM266" t="s">
        <v>3142</v>
      </c>
      <c r="AN266">
        <v>0.99</v>
      </c>
      <c r="AO266" t="s">
        <v>3142</v>
      </c>
      <c r="AP266">
        <v>0.138546176642628</v>
      </c>
      <c r="AQ266">
        <f>(Table2[[#This Row],[Sharpe Ratio]]-AVERAGE(Table2[Sharpe Ratio]))/_xlfn.STDEV.P(Table2[Sharpe Ratio])</f>
        <v>0.96608346134223644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1.7697304163537644</v>
      </c>
      <c r="AS266">
        <f>_xlfn.RANK.AVG(Table2[[#This Row],[1Y Return vs Nifty Z-Score]],Table2[1Y Return vs Nifty Z-Score])</f>
        <v>436</v>
      </c>
      <c r="AT266">
        <f>_xlfn.RANK.AVG(Table2[[#This Row],[6M Return vs Nifty Z-Score]],Table2[6M Return vs Nifty Z-Score])</f>
        <v>342</v>
      </c>
      <c r="AU266">
        <f>_xlfn.RANK.AVG(Table2[[#This Row],[Sharpe Ratio Z-Score]],Table2[Sharpe Ratio Z-Score])</f>
        <v>117</v>
      </c>
      <c r="AV266">
        <f>(Table2[[#This Row],[Rank 1Y]]+Table2[[#This Row],[Rank 6M]]+Table2[[#This Row],[Rank Sharpe]])/3</f>
        <v>298.33333333333331</v>
      </c>
    </row>
    <row r="267" spans="1:48" x14ac:dyDescent="0.3">
      <c r="A267" t="s">
        <v>1008</v>
      </c>
      <c r="B267" t="s">
        <v>1009</v>
      </c>
      <c r="C267" t="s">
        <v>3107</v>
      </c>
      <c r="D267" t="s">
        <v>724</v>
      </c>
      <c r="E267">
        <v>13025.380226719901</v>
      </c>
      <c r="F267">
        <v>2772.8</v>
      </c>
      <c r="G267">
        <v>16.7428528221965</v>
      </c>
      <c r="H267">
        <f>(Table2[[#This Row],[1Y Return vs Nifty]]-AVERAGE(Table2[1Y Return vs Nifty]))/_xlfn.STDEV.P(Table2[1Y Return vs Nifty])</f>
        <v>-7.0446821897084649E-2</v>
      </c>
      <c r="I267">
        <v>9.7423927360217792</v>
      </c>
      <c r="J267">
        <f>(Table2[[#This Row],[1M Return vs Nifty]]-AVERAGE(Table2[1M Return vs Nifty]))/_xlfn.STDEV.P(Table2[1M Return vs Nifty])</f>
        <v>1.22107628103522</v>
      </c>
      <c r="K267">
        <v>5.8166655024215297</v>
      </c>
      <c r="L267">
        <f>(Table2[[#This Row],[6M Return vs Nifty]]-AVERAGE(Table2[6M Return vs Nifty]))/_xlfn.STDEV.P(Table2[6M Return vs Nifty])</f>
        <v>0.1535557003752259</v>
      </c>
      <c r="M267">
        <v>-4.4942791737640304</v>
      </c>
      <c r="N267">
        <f>(Table2[[#This Row],[1W Return vs Nifty]]-AVERAGE(Table2[1W Return vs Nifty]))/_xlfn.STDEV.P(Table2[1W Return vs Nifty])</f>
        <v>-0.58744058412417688</v>
      </c>
      <c r="O267">
        <v>2923.09</v>
      </c>
      <c r="P267">
        <v>2843.1336057120202</v>
      </c>
      <c r="Q267">
        <v>2540.2957156255902</v>
      </c>
      <c r="R267">
        <v>21.354397116906298</v>
      </c>
      <c r="S267" s="1">
        <f>(Table2[[#This Row],[Close Price]]-Table2[[#This Row],[20D EMA]])/Table2[[#This Row],[20D EMA]]</f>
        <v>-5.1414769986555309E-2</v>
      </c>
      <c r="T267" s="1">
        <f>(Table2[[#This Row],[Close Price]]-Table2[[#This Row],[50D EMA]])/Table2[[#This Row],[50D EMA]]</f>
        <v>-2.4738058588142226E-2</v>
      </c>
      <c r="U267" s="1">
        <f>(Table2[[#This Row],[Close Price]]-Table2[[#This Row],[200D EMA]])/Table2[[#This Row],[200D EMA]]</f>
        <v>9.1526464003483896E-2</v>
      </c>
      <c r="V267">
        <v>0.45139976649550401</v>
      </c>
      <c r="W267">
        <v>2707.35</v>
      </c>
      <c r="X267">
        <v>2797.95</v>
      </c>
      <c r="Y267">
        <v>2707.35</v>
      </c>
      <c r="Z267">
        <v>3012.7</v>
      </c>
      <c r="AA267">
        <v>2707.35</v>
      </c>
      <c r="AB267">
        <v>3217</v>
      </c>
      <c r="AC267" s="1">
        <f>(Table2[[#This Row],[Close Price]]/Table2[[#This Row],[Day Low]])-1</f>
        <v>2.4174931205791728E-2</v>
      </c>
      <c r="AD267" s="1">
        <f>(Table2[[#This Row],[Day High]]/Table2[[#This Row],[Close Price]])-1</f>
        <v>9.0702538949796185E-3</v>
      </c>
      <c r="AE267" s="1">
        <f>(Table2[[#This Row],[Close Price]]/Table2[[#This Row],[Current Week Low]])-1</f>
        <v>2.4174931205791728E-2</v>
      </c>
      <c r="AF267" s="1">
        <f>(Table2[[#This Row],[Current Week High]]/Table2[[#This Row],[Close Price]])-1</f>
        <v>8.6519042123485157E-2</v>
      </c>
      <c r="AG267" s="1">
        <f>(Table2[[#This Row],[Close Price]]/Table2[[#This Row],[Current Month Low]])-1</f>
        <v>2.4174931205791728E-2</v>
      </c>
      <c r="AH267" s="1">
        <f>(Table2[[#This Row],[Current Month High]]/Table2[[#This Row],[Close Price]])-1</f>
        <v>0.16019907674552791</v>
      </c>
      <c r="AI267">
        <v>16.019907674552702</v>
      </c>
      <c r="AJ267">
        <v>48.198824158204097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0.04</v>
      </c>
      <c r="AM267" t="s">
        <v>3142</v>
      </c>
      <c r="AN267">
        <v>-11.13</v>
      </c>
      <c r="AO267" t="s">
        <v>3143</v>
      </c>
      <c r="AP267">
        <v>7.1586201105378999E-2</v>
      </c>
      <c r="AQ267">
        <f>(Table2[[#This Row],[Sharpe Ratio]]-AVERAGE(Table2[Sharpe Ratio]))/_xlfn.STDEV.P(Table2[Sharpe Ratio])</f>
        <v>0.17551282040908747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0.8922573957982719</v>
      </c>
      <c r="AS267">
        <f>_xlfn.RANK.AVG(Table2[[#This Row],[1Y Return vs Nifty Z-Score]],Table2[1Y Return vs Nifty Z-Score])</f>
        <v>321</v>
      </c>
      <c r="AT267">
        <f>_xlfn.RANK.AVG(Table2[[#This Row],[6M Return vs Nifty Z-Score]],Table2[6M Return vs Nifty Z-Score])</f>
        <v>284</v>
      </c>
      <c r="AU267">
        <f>_xlfn.RANK.AVG(Table2[[#This Row],[Sharpe Ratio Z-Score]],Table2[Sharpe Ratio Z-Score])</f>
        <v>290</v>
      </c>
      <c r="AV267">
        <f>(Table2[[#This Row],[Rank 1Y]]+Table2[[#This Row],[Rank 6M]]+Table2[[#This Row],[Rank Sharpe]])/3</f>
        <v>298.33333333333331</v>
      </c>
    </row>
    <row r="268" spans="1:48" x14ac:dyDescent="0.3">
      <c r="A268" t="s">
        <v>157</v>
      </c>
      <c r="B268" t="s">
        <v>158</v>
      </c>
      <c r="C268" t="s">
        <v>3096</v>
      </c>
      <c r="D268" t="s">
        <v>21</v>
      </c>
      <c r="E268">
        <v>167943.97368878999</v>
      </c>
      <c r="F268">
        <v>1716.45</v>
      </c>
      <c r="G268">
        <v>23.827962471003499</v>
      </c>
      <c r="H268">
        <f>(Table2[[#This Row],[1Y Return vs Nifty]]-AVERAGE(Table2[1Y Return vs Nifty]))/_xlfn.STDEV.P(Table2[1Y Return vs Nifty])</f>
        <v>5.4505163505978352E-2</v>
      </c>
      <c r="I268">
        <v>13.2128178037085</v>
      </c>
      <c r="J268">
        <f>(Table2[[#This Row],[1M Return vs Nifty]]-AVERAGE(Table2[1M Return vs Nifty]))/_xlfn.STDEV.P(Table2[1M Return vs Nifty])</f>
        <v>1.6260661315666027</v>
      </c>
      <c r="K268">
        <v>37.067896045358196</v>
      </c>
      <c r="L268">
        <f>(Table2[[#This Row],[6M Return vs Nifty]]-AVERAGE(Table2[6M Return vs Nifty]))/_xlfn.STDEV.P(Table2[6M Return vs Nifty])</f>
        <v>1.2957736321299549</v>
      </c>
      <c r="M268">
        <v>5.5589310830962804</v>
      </c>
      <c r="N268">
        <f>(Table2[[#This Row],[1W Return vs Nifty]]-AVERAGE(Table2[1W Return vs Nifty]))/_xlfn.STDEV.P(Table2[1W Return vs Nifty])</f>
        <v>1.6056568448050883</v>
      </c>
      <c r="O268">
        <v>1674.33</v>
      </c>
      <c r="P268">
        <v>1625.7823786153299</v>
      </c>
      <c r="Q268">
        <v>1451.63285104377</v>
      </c>
      <c r="R268">
        <v>61.436668395345698</v>
      </c>
      <c r="S268" s="1">
        <f>(Table2[[#This Row],[Close Price]]-Table2[[#This Row],[20D EMA]])/Table2[[#This Row],[20D EMA]]</f>
        <v>2.5156331189192166E-2</v>
      </c>
      <c r="T268" s="1">
        <f>(Table2[[#This Row],[Close Price]]-Table2[[#This Row],[50D EMA]])/Table2[[#This Row],[50D EMA]]</f>
        <v>5.5768608749401802E-2</v>
      </c>
      <c r="U268" s="1">
        <f>(Table2[[#This Row],[Close Price]]-Table2[[#This Row],[200D EMA]])/Table2[[#This Row],[200D EMA]]</f>
        <v>0.18242708462116863</v>
      </c>
      <c r="V268">
        <v>1.1579265747127701</v>
      </c>
      <c r="W268">
        <v>1710.35</v>
      </c>
      <c r="X268">
        <v>1742.4</v>
      </c>
      <c r="Y268">
        <v>1685.6</v>
      </c>
      <c r="Z268">
        <v>1761.85</v>
      </c>
      <c r="AA268">
        <v>1580</v>
      </c>
      <c r="AB268">
        <v>1761.85</v>
      </c>
      <c r="AC268" s="1">
        <f>(Table2[[#This Row],[Close Price]]/Table2[[#This Row],[Day Low]])-1</f>
        <v>3.5665214722133687E-3</v>
      </c>
      <c r="AD268" s="1">
        <f>(Table2[[#This Row],[Day High]]/Table2[[#This Row],[Close Price]])-1</f>
        <v>1.5118413003583075E-2</v>
      </c>
      <c r="AE268" s="1">
        <f>(Table2[[#This Row],[Close Price]]/Table2[[#This Row],[Current Week Low]])-1</f>
        <v>1.8302088277171391E-2</v>
      </c>
      <c r="AF268" s="1">
        <f>(Table2[[#This Row],[Current Week High]]/Table2[[#This Row],[Close Price]])-1</f>
        <v>2.6449940283725049E-2</v>
      </c>
      <c r="AG268" s="1">
        <f>(Table2[[#This Row],[Close Price]]/Table2[[#This Row],[Current Month Low]])-1</f>
        <v>8.6360759493670836E-2</v>
      </c>
      <c r="AH268" s="1">
        <f>(Table2[[#This Row],[Current Month High]]/Table2[[#This Row],[Close Price]])-1</f>
        <v>2.6449940283725049E-2</v>
      </c>
      <c r="AI268">
        <v>2.6449940283725</v>
      </c>
      <c r="AJ268">
        <v>56.303783636115199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0.09</v>
      </c>
      <c r="AM268" t="s">
        <v>3142</v>
      </c>
      <c r="AN268">
        <v>3.48</v>
      </c>
      <c r="AO268" t="s">
        <v>3142</v>
      </c>
      <c r="AP268">
        <v>-3.358533818088E-3</v>
      </c>
      <c r="AQ268">
        <f>(Table2[[#This Row],[Sharpe Ratio]]-AVERAGE(Table2[Sharpe Ratio]))/_xlfn.STDEV.P(Table2[Sharpe Ratio])</f>
        <v>-0.70933079919544351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3.8726709728121809</v>
      </c>
      <c r="AS268">
        <f>_xlfn.RANK.AVG(Table2[[#This Row],[1Y Return vs Nifty Z-Score]],Table2[1Y Return vs Nifty Z-Score])</f>
        <v>273</v>
      </c>
      <c r="AT268">
        <f>_xlfn.RANK.AVG(Table2[[#This Row],[6M Return vs Nifty Z-Score]],Table2[6M Return vs Nifty Z-Score])</f>
        <v>67</v>
      </c>
      <c r="AU268">
        <f>_xlfn.RANK.AVG(Table2[[#This Row],[Sharpe Ratio Z-Score]],Table2[Sharpe Ratio Z-Score])</f>
        <v>557</v>
      </c>
      <c r="AV268">
        <f>(Table2[[#This Row],[Rank 1Y]]+Table2[[#This Row],[Rank 6M]]+Table2[[#This Row],[Rank Sharpe]])/3</f>
        <v>299</v>
      </c>
    </row>
    <row r="269" spans="1:48" x14ac:dyDescent="0.3">
      <c r="A269" t="s">
        <v>1535</v>
      </c>
      <c r="B269" t="s">
        <v>1536</v>
      </c>
      <c r="C269" t="s">
        <v>3100</v>
      </c>
      <c r="D269" t="s">
        <v>48</v>
      </c>
      <c r="E269">
        <v>6116.445934544</v>
      </c>
      <c r="F269">
        <v>36.409999999999997</v>
      </c>
      <c r="G269">
        <v>27.101817540595</v>
      </c>
      <c r="H269">
        <f>(Table2[[#This Row],[1Y Return vs Nifty]]-AVERAGE(Table2[1Y Return vs Nifty]))/_xlfn.STDEV.P(Table2[1Y Return vs Nifty])</f>
        <v>0.11224240557339248</v>
      </c>
      <c r="I269">
        <v>-9.0628349254910692</v>
      </c>
      <c r="J269">
        <f>(Table2[[#This Row],[1M Return vs Nifty]]-AVERAGE(Table2[1M Return vs Nifty]))/_xlfn.STDEV.P(Table2[1M Return vs Nifty])</f>
        <v>-0.97344634697278187</v>
      </c>
      <c r="K269">
        <v>-11.821109894012899</v>
      </c>
      <c r="L269">
        <f>(Table2[[#This Row],[6M Return vs Nifty]]-AVERAGE(Table2[6M Return vs Nifty]))/_xlfn.STDEV.P(Table2[6M Return vs Nifty])</f>
        <v>-0.49109678159314163</v>
      </c>
      <c r="M269">
        <v>-6.3383466750109498</v>
      </c>
      <c r="N269">
        <f>(Table2[[#This Row],[1W Return vs Nifty]]-AVERAGE(Table2[1W Return vs Nifty]))/_xlfn.STDEV.P(Table2[1W Return vs Nifty])</f>
        <v>-0.98972200393202958</v>
      </c>
      <c r="O269">
        <v>40.74</v>
      </c>
      <c r="P269">
        <v>43.022693967569502</v>
      </c>
      <c r="Q269">
        <v>40.537792093158103</v>
      </c>
      <c r="R269">
        <v>26.873378867526</v>
      </c>
      <c r="S269" s="1">
        <f>(Table2[[#This Row],[Close Price]]-Table2[[#This Row],[20D EMA]])/Table2[[#This Row],[20D EMA]]</f>
        <v>-0.10628375061364764</v>
      </c>
      <c r="T269" s="1">
        <f>(Table2[[#This Row],[Close Price]]-Table2[[#This Row],[50D EMA]])/Table2[[#This Row],[50D EMA]]</f>
        <v>-0.15370246160210593</v>
      </c>
      <c r="U269" s="1">
        <f>(Table2[[#This Row],[Close Price]]-Table2[[#This Row],[200D EMA]])/Table2[[#This Row],[200D EMA]]</f>
        <v>-0.10182577491325158</v>
      </c>
      <c r="V269">
        <v>0.91061919762999799</v>
      </c>
      <c r="W269">
        <v>35.5</v>
      </c>
      <c r="X269">
        <v>38.200000000000003</v>
      </c>
      <c r="Y269">
        <v>35.5</v>
      </c>
      <c r="Z269">
        <v>42.43</v>
      </c>
      <c r="AA269">
        <v>35.5</v>
      </c>
      <c r="AB269">
        <v>45.06</v>
      </c>
      <c r="AC269" s="1">
        <f>(Table2[[#This Row],[Close Price]]/Table2[[#This Row],[Day Low]])-1</f>
        <v>2.5633802816901419E-2</v>
      </c>
      <c r="AD269" s="1">
        <f>(Table2[[#This Row],[Day High]]/Table2[[#This Row],[Close Price]])-1</f>
        <v>4.9162318044493558E-2</v>
      </c>
      <c r="AE269" s="1">
        <f>(Table2[[#This Row],[Close Price]]/Table2[[#This Row],[Current Week Low]])-1</f>
        <v>2.5633802816901419E-2</v>
      </c>
      <c r="AF269" s="1">
        <f>(Table2[[#This Row],[Current Week High]]/Table2[[#This Row],[Close Price]])-1</f>
        <v>0.16533919252952489</v>
      </c>
      <c r="AG269" s="1">
        <f>(Table2[[#This Row],[Close Price]]/Table2[[#This Row],[Current Month Low]])-1</f>
        <v>2.5633802816901419E-2</v>
      </c>
      <c r="AH269" s="1">
        <f>(Table2[[#This Row],[Current Month High]]/Table2[[#This Row],[Close Price]])-1</f>
        <v>0.23757209557813797</v>
      </c>
      <c r="AI269">
        <v>57.923647349629199</v>
      </c>
      <c r="AJ269">
        <v>60.713498595164602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-0.19</v>
      </c>
      <c r="AM269" t="s">
        <v>3143</v>
      </c>
      <c r="AN269">
        <v>-8.7899999999999991</v>
      </c>
      <c r="AO269" t="s">
        <v>3143</v>
      </c>
      <c r="AP269">
        <v>0.124024590064977</v>
      </c>
      <c r="AQ269">
        <f>(Table2[[#This Row],[Sharpe Ratio]]-AVERAGE(Table2[Sharpe Ratio]))/_xlfn.STDEV.P(Table2[Sharpe Ratio])</f>
        <v>0.79463268173922719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254</v>
      </c>
      <c r="AT269">
        <f>_xlfn.RANK.AVG(Table2[[#This Row],[6M Return vs Nifty Z-Score]],Table2[6M Return vs Nifty Z-Score])</f>
        <v>490</v>
      </c>
      <c r="AU269">
        <f>_xlfn.RANK.AVG(Table2[[#This Row],[Sharpe Ratio Z-Score]],Table2[Sharpe Ratio Z-Score])</f>
        <v>154</v>
      </c>
      <c r="AV269">
        <f>(Table2[[#This Row],[Rank 1Y]]+Table2[[#This Row],[Rank 6M]]+Table2[[#This Row],[Rank Sharpe]])/3</f>
        <v>299.33333333333331</v>
      </c>
    </row>
    <row r="270" spans="1:48" x14ac:dyDescent="0.3">
      <c r="A270" t="s">
        <v>753</v>
      </c>
      <c r="B270" t="s">
        <v>754</v>
      </c>
      <c r="C270" t="s">
        <v>3097</v>
      </c>
      <c r="D270" t="s">
        <v>219</v>
      </c>
      <c r="E270">
        <v>21207.086493524999</v>
      </c>
      <c r="F270">
        <v>735.45</v>
      </c>
      <c r="G270">
        <v>40.031169019996199</v>
      </c>
      <c r="H270">
        <f>(Table2[[#This Row],[1Y Return vs Nifty]]-AVERAGE(Table2[1Y Return vs Nifty]))/_xlfn.STDEV.P(Table2[1Y Return vs Nifty])</f>
        <v>0.34026260813966297</v>
      </c>
      <c r="I270">
        <v>5.9723340992766101</v>
      </c>
      <c r="J270">
        <f>(Table2[[#This Row],[1M Return vs Nifty]]-AVERAGE(Table2[1M Return vs Nifty]))/_xlfn.STDEV.P(Table2[1M Return vs Nifty])</f>
        <v>0.78111994888259528</v>
      </c>
      <c r="K270">
        <v>24.183386245308899</v>
      </c>
      <c r="L270">
        <f>(Table2[[#This Row],[6M Return vs Nifty]]-AVERAGE(Table2[6M Return vs Nifty]))/_xlfn.STDEV.P(Table2[6M Return vs Nifty])</f>
        <v>0.82485079549905838</v>
      </c>
      <c r="M270">
        <v>0.21129175715538201</v>
      </c>
      <c r="N270">
        <f>(Table2[[#This Row],[1W Return vs Nifty]]-AVERAGE(Table2[1W Return vs Nifty]))/_xlfn.STDEV.P(Table2[1W Return vs Nifty])</f>
        <v>0.43907485189800688</v>
      </c>
      <c r="O270">
        <v>731.73</v>
      </c>
      <c r="P270">
        <v>721.79492738082195</v>
      </c>
      <c r="Q270">
        <v>623.27019811039702</v>
      </c>
      <c r="R270">
        <v>51.262033627687302</v>
      </c>
      <c r="S270" s="1">
        <f>(Table2[[#This Row],[Close Price]]-Table2[[#This Row],[20D EMA]])/Table2[[#This Row],[20D EMA]]</f>
        <v>5.0838424008856093E-3</v>
      </c>
      <c r="T270" s="1">
        <f>(Table2[[#This Row],[Close Price]]-Table2[[#This Row],[50D EMA]])/Table2[[#This Row],[50D EMA]]</f>
        <v>1.8918216381387267E-2</v>
      </c>
      <c r="U270" s="1">
        <f>(Table2[[#This Row],[Close Price]]-Table2[[#This Row],[200D EMA]])/Table2[[#This Row],[200D EMA]]</f>
        <v>0.17998582674048075</v>
      </c>
      <c r="V270">
        <v>2.1324027284515399</v>
      </c>
      <c r="W270">
        <v>726.1</v>
      </c>
      <c r="X270">
        <v>749.5</v>
      </c>
      <c r="Y270">
        <v>711.1</v>
      </c>
      <c r="Z270">
        <v>780.5</v>
      </c>
      <c r="AA270">
        <v>667.55</v>
      </c>
      <c r="AB270">
        <v>804</v>
      </c>
      <c r="AC270" s="1">
        <f>(Table2[[#This Row],[Close Price]]/Table2[[#This Row],[Day Low]])-1</f>
        <v>1.2877014185374014E-2</v>
      </c>
      <c r="AD270" s="1">
        <f>(Table2[[#This Row],[Day High]]/Table2[[#This Row],[Close Price]])-1</f>
        <v>1.910394996260778E-2</v>
      </c>
      <c r="AE270" s="1">
        <f>(Table2[[#This Row],[Close Price]]/Table2[[#This Row],[Current Week Low]])-1</f>
        <v>3.4242722542539683E-2</v>
      </c>
      <c r="AF270" s="1">
        <f>(Table2[[#This Row],[Current Week High]]/Table2[[#This Row],[Close Price]])-1</f>
        <v>6.1255013937045355E-2</v>
      </c>
      <c r="AG270" s="1">
        <f>(Table2[[#This Row],[Close Price]]/Table2[[#This Row],[Current Month Low]])-1</f>
        <v>0.10171522732379601</v>
      </c>
      <c r="AH270" s="1">
        <f>(Table2[[#This Row],[Current Month High]]/Table2[[#This Row],[Close Price]])-1</f>
        <v>9.3208239853151076E-2</v>
      </c>
      <c r="AI270">
        <v>9.3208239853150996</v>
      </c>
      <c r="AJ270">
        <v>73.8652482269503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0.09</v>
      </c>
      <c r="AM270" t="s">
        <v>3142</v>
      </c>
      <c r="AN270">
        <v>4.34</v>
      </c>
      <c r="AO270" t="s">
        <v>3142</v>
      </c>
      <c r="AP270">
        <v>-1.4922070323495001E-2</v>
      </c>
      <c r="AQ270">
        <f>(Table2[[#This Row],[Sharpe Ratio]]-AVERAGE(Table2[Sharpe Ratio]))/_xlfn.STDEV.P(Table2[Sharpe Ratio])</f>
        <v>-0.84585702091498427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1.5394511835043394</v>
      </c>
      <c r="AS270">
        <f>_xlfn.RANK.AVG(Table2[[#This Row],[1Y Return vs Nifty Z-Score]],Table2[1Y Return vs Nifty Z-Score])</f>
        <v>205</v>
      </c>
      <c r="AT270">
        <f>_xlfn.RANK.AVG(Table2[[#This Row],[6M Return vs Nifty Z-Score]],Table2[6M Return vs Nifty Z-Score])</f>
        <v>113</v>
      </c>
      <c r="AU270">
        <f>_xlfn.RANK.AVG(Table2[[#This Row],[Sharpe Ratio Z-Score]],Table2[Sharpe Ratio Z-Score])</f>
        <v>584</v>
      </c>
      <c r="AV270">
        <f>(Table2[[#This Row],[Rank 1Y]]+Table2[[#This Row],[Rank 6M]]+Table2[[#This Row],[Rank Sharpe]])/3</f>
        <v>300.66666666666669</v>
      </c>
    </row>
    <row r="271" spans="1:48" x14ac:dyDescent="0.3">
      <c r="A271" t="s">
        <v>1995</v>
      </c>
      <c r="B271" t="s">
        <v>1996</v>
      </c>
      <c r="C271" t="s">
        <v>3111</v>
      </c>
      <c r="D271" t="s">
        <v>270</v>
      </c>
      <c r="E271">
        <v>3176.42938344</v>
      </c>
      <c r="F271">
        <v>127.64</v>
      </c>
      <c r="G271">
        <v>21.705785981961899</v>
      </c>
      <c r="H271">
        <f>(Table2[[#This Row],[1Y Return vs Nifty]]-AVERAGE(Table2[1Y Return vs Nifty]))/_xlfn.STDEV.P(Table2[1Y Return vs Nifty])</f>
        <v>1.7078760976541252E-2</v>
      </c>
      <c r="I271">
        <v>-8.3504984828278594</v>
      </c>
      <c r="J271">
        <f>(Table2[[#This Row],[1M Return vs Nifty]]-AVERAGE(Table2[1M Return vs Nifty]))/_xlfn.STDEV.P(Table2[1M Return vs Nifty])</f>
        <v>-0.8903184811305358</v>
      </c>
      <c r="K271">
        <v>18.9289515111968</v>
      </c>
      <c r="L271">
        <f>(Table2[[#This Row],[6M Return vs Nifty]]-AVERAGE(Table2[6M Return vs Nifty]))/_xlfn.STDEV.P(Table2[6M Return vs Nifty])</f>
        <v>0.63280365142606365</v>
      </c>
      <c r="M271">
        <v>-9.2846177990391894</v>
      </c>
      <c r="N271">
        <f>(Table2[[#This Row],[1W Return vs Nifty]]-AVERAGE(Table2[1W Return vs Nifty]))/_xlfn.STDEV.P(Table2[1W Return vs Nifty])</f>
        <v>-1.6324480050743579</v>
      </c>
      <c r="O271">
        <v>147.43</v>
      </c>
      <c r="P271">
        <v>149.65273265278799</v>
      </c>
      <c r="Q271">
        <v>128.23715679169399</v>
      </c>
      <c r="R271">
        <v>22.1952476808402</v>
      </c>
      <c r="S271" s="1">
        <f>(Table2[[#This Row],[Close Price]]-Table2[[#This Row],[20D EMA]])/Table2[[#This Row],[20D EMA]]</f>
        <v>-0.13423319541477316</v>
      </c>
      <c r="T271" s="1">
        <f>(Table2[[#This Row],[Close Price]]-Table2[[#This Row],[50D EMA]])/Table2[[#This Row],[50D EMA]]</f>
        <v>-0.14709208620907796</v>
      </c>
      <c r="U271" s="1">
        <f>(Table2[[#This Row],[Close Price]]-Table2[[#This Row],[200D EMA]])/Table2[[#This Row],[200D EMA]]</f>
        <v>-4.6566596346486423E-3</v>
      </c>
      <c r="V271">
        <v>0.61008637638935204</v>
      </c>
      <c r="W271">
        <v>126.54</v>
      </c>
      <c r="X271">
        <v>135.9</v>
      </c>
      <c r="Y271">
        <v>126.54</v>
      </c>
      <c r="Z271">
        <v>155.99</v>
      </c>
      <c r="AA271">
        <v>126.54</v>
      </c>
      <c r="AB271">
        <v>163.9</v>
      </c>
      <c r="AC271" s="1">
        <f>(Table2[[#This Row],[Close Price]]/Table2[[#This Row],[Day Low]])-1</f>
        <v>8.69290342974538E-3</v>
      </c>
      <c r="AD271" s="1">
        <f>(Table2[[#This Row],[Day High]]/Table2[[#This Row],[Close Price]])-1</f>
        <v>6.4713256032591815E-2</v>
      </c>
      <c r="AE271" s="1">
        <f>(Table2[[#This Row],[Close Price]]/Table2[[#This Row],[Current Week Low]])-1</f>
        <v>8.69290342974538E-3</v>
      </c>
      <c r="AF271" s="1">
        <f>(Table2[[#This Row],[Current Week High]]/Table2[[#This Row],[Close Price]])-1</f>
        <v>0.22210905672203074</v>
      </c>
      <c r="AG271" s="1">
        <f>(Table2[[#This Row],[Close Price]]/Table2[[#This Row],[Current Month Low]])-1</f>
        <v>8.69290342974538E-3</v>
      </c>
      <c r="AH271" s="1">
        <f>(Table2[[#This Row],[Current Month High]]/Table2[[#This Row],[Close Price]])-1</f>
        <v>0.28408022563459734</v>
      </c>
      <c r="AI271">
        <v>38.671262926982102</v>
      </c>
      <c r="AJ271">
        <v>56.421568627451002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-0.04</v>
      </c>
      <c r="AM271" t="s">
        <v>3143</v>
      </c>
      <c r="AN271">
        <v>-12.37</v>
      </c>
      <c r="AO271" t="s">
        <v>3143</v>
      </c>
      <c r="AP271">
        <v>1.4713588019142E-2</v>
      </c>
      <c r="AQ271">
        <f>(Table2[[#This Row],[Sharpe Ratio]]-AVERAGE(Table2[Sharpe Ratio]))/_xlfn.STDEV.P(Table2[Sharpe Ratio])</f>
        <v>-0.49596021730308548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289</v>
      </c>
      <c r="AT271">
        <f>_xlfn.RANK.AVG(Table2[[#This Row],[6M Return vs Nifty Z-Score]],Table2[6M Return vs Nifty Z-Score])</f>
        <v>146</v>
      </c>
      <c r="AU271">
        <f>_xlfn.RANK.AVG(Table2[[#This Row],[Sharpe Ratio Z-Score]],Table2[Sharpe Ratio Z-Score])</f>
        <v>467</v>
      </c>
      <c r="AV271">
        <f>(Table2[[#This Row],[Rank 1Y]]+Table2[[#This Row],[Rank 6M]]+Table2[[#This Row],[Rank Sharpe]])/3</f>
        <v>300.66666666666669</v>
      </c>
    </row>
    <row r="272" spans="1:48" x14ac:dyDescent="0.3">
      <c r="A272" t="s">
        <v>1059</v>
      </c>
      <c r="B272" t="s">
        <v>1060</v>
      </c>
      <c r="C272" t="s">
        <v>3106</v>
      </c>
      <c r="D272" t="s">
        <v>108</v>
      </c>
      <c r="E272">
        <v>11930.970026999999</v>
      </c>
      <c r="F272">
        <v>863.3</v>
      </c>
      <c r="G272">
        <v>46.413041188500003</v>
      </c>
      <c r="H272">
        <f>(Table2[[#This Row],[1Y Return vs Nifty]]-AVERAGE(Table2[1Y Return vs Nifty]))/_xlfn.STDEV.P(Table2[1Y Return vs Nifty])</f>
        <v>0.45281239742589846</v>
      </c>
      <c r="I272">
        <v>28.155482510260299</v>
      </c>
      <c r="J272">
        <f>(Table2[[#This Row],[1M Return vs Nifty]]-AVERAGE(Table2[1M Return vs Nifty]))/_xlfn.STDEV.P(Table2[1M Return vs Nifty])</f>
        <v>3.3698374068475325</v>
      </c>
      <c r="K272">
        <v>12.1792450314002</v>
      </c>
      <c r="L272">
        <f>(Table2[[#This Row],[6M Return vs Nifty]]-AVERAGE(Table2[6M Return vs Nifty]))/_xlfn.STDEV.P(Table2[6M Return vs Nifty])</f>
        <v>0.38610502096054178</v>
      </c>
      <c r="M272">
        <v>-0.87350301670910602</v>
      </c>
      <c r="N272">
        <f>(Table2[[#This Row],[1W Return vs Nifty]]-AVERAGE(Table2[1W Return vs Nifty]))/_xlfn.STDEV.P(Table2[1W Return vs Nifty])</f>
        <v>0.20242799296509625</v>
      </c>
      <c r="O272">
        <v>859.89</v>
      </c>
      <c r="P272">
        <v>798.84700371890301</v>
      </c>
      <c r="Q272">
        <v>688.84610209622201</v>
      </c>
      <c r="R272">
        <v>45.011791158024501</v>
      </c>
      <c r="S272" s="1">
        <f>(Table2[[#This Row],[Close Price]]-Table2[[#This Row],[20D EMA]])/Table2[[#This Row],[20D EMA]]</f>
        <v>3.965623509983798E-3</v>
      </c>
      <c r="T272" s="1">
        <f>(Table2[[#This Row],[Close Price]]-Table2[[#This Row],[50D EMA]])/Table2[[#This Row],[50D EMA]]</f>
        <v>8.0682528670754775E-2</v>
      </c>
      <c r="U272" s="1">
        <f>(Table2[[#This Row],[Close Price]]-Table2[[#This Row],[200D EMA]])/Table2[[#This Row],[200D EMA]]</f>
        <v>0.25325525886391559</v>
      </c>
      <c r="V272">
        <v>1.33447756710883</v>
      </c>
      <c r="W272">
        <v>845.05</v>
      </c>
      <c r="X272">
        <v>890.95</v>
      </c>
      <c r="Y272">
        <v>845.05</v>
      </c>
      <c r="Z272">
        <v>975</v>
      </c>
      <c r="AA272">
        <v>763.05</v>
      </c>
      <c r="AB272">
        <v>975</v>
      </c>
      <c r="AC272" s="1">
        <f>(Table2[[#This Row],[Close Price]]/Table2[[#This Row],[Day Low]])-1</f>
        <v>2.159635524525183E-2</v>
      </c>
      <c r="AD272" s="1">
        <f>(Table2[[#This Row],[Day High]]/Table2[[#This Row],[Close Price]])-1</f>
        <v>3.2028263639522825E-2</v>
      </c>
      <c r="AE272" s="1">
        <f>(Table2[[#This Row],[Close Price]]/Table2[[#This Row],[Current Week Low]])-1</f>
        <v>2.159635524525183E-2</v>
      </c>
      <c r="AF272" s="1">
        <f>(Table2[[#This Row],[Current Week High]]/Table2[[#This Row],[Close Price]])-1</f>
        <v>0.12938723502837957</v>
      </c>
      <c r="AG272" s="1">
        <f>(Table2[[#This Row],[Close Price]]/Table2[[#This Row],[Current Month Low]])-1</f>
        <v>0.13138064347028378</v>
      </c>
      <c r="AH272" s="1">
        <f>(Table2[[#This Row],[Current Month High]]/Table2[[#This Row],[Close Price]])-1</f>
        <v>0.12938723502837957</v>
      </c>
      <c r="AI272">
        <v>12.938723502837901</v>
      </c>
      <c r="AJ272">
        <v>97.528886855050899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0.24</v>
      </c>
      <c r="AM272" t="s">
        <v>3142</v>
      </c>
      <c r="AN272">
        <v>8.89</v>
      </c>
      <c r="AO272" t="s">
        <v>3142</v>
      </c>
      <c r="AQ272">
        <f>(Table2[[#This Row],[Sharpe Ratio]]-AVERAGE(Table2[Sharpe Ratio]))/_xlfn.STDEV.P(Table2[Sharpe Ratio])</f>
        <v>-0.66967788397470163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3.7415049342243671</v>
      </c>
      <c r="AS272">
        <f>_xlfn.RANK.AVG(Table2[[#This Row],[1Y Return vs Nifty Z-Score]],Table2[1Y Return vs Nifty Z-Score])</f>
        <v>174</v>
      </c>
      <c r="AT272">
        <f>_xlfn.RANK.AVG(Table2[[#This Row],[6M Return vs Nifty Z-Score]],Table2[6M Return vs Nifty Z-Score])</f>
        <v>211</v>
      </c>
      <c r="AU272">
        <f>_xlfn.RANK.AVG(Table2[[#This Row],[Sharpe Ratio Z-Score]],Table2[Sharpe Ratio Z-Score])</f>
        <v>520.5</v>
      </c>
      <c r="AV272">
        <f>(Table2[[#This Row],[Rank 1Y]]+Table2[[#This Row],[Rank 6M]]+Table2[[#This Row],[Rank Sharpe]])/3</f>
        <v>301.83333333333331</v>
      </c>
    </row>
    <row r="273" spans="1:48" x14ac:dyDescent="0.3">
      <c r="A273" t="s">
        <v>430</v>
      </c>
      <c r="B273" t="s">
        <v>431</v>
      </c>
      <c r="C273" t="s">
        <v>3111</v>
      </c>
      <c r="D273" t="s">
        <v>432</v>
      </c>
      <c r="E273">
        <v>51231.92354145</v>
      </c>
      <c r="F273">
        <v>791.75</v>
      </c>
      <c r="G273">
        <v>-8.38848861624869</v>
      </c>
      <c r="H273">
        <f>(Table2[[#This Row],[1Y Return vs Nifty]]-AVERAGE(Table2[1Y Return vs Nifty]))/_xlfn.STDEV.P(Table2[1Y Return vs Nifty])</f>
        <v>-0.51365958277577461</v>
      </c>
      <c r="I273">
        <v>-8.2040837798175499</v>
      </c>
      <c r="J273">
        <f>(Table2[[#This Row],[1M Return vs Nifty]]-AVERAGE(Table2[1M Return vs Nifty]))/_xlfn.STDEV.P(Table2[1M Return vs Nifty])</f>
        <v>-0.87323225465071519</v>
      </c>
      <c r="K273">
        <v>3.3132439015155501</v>
      </c>
      <c r="L273">
        <f>(Table2[[#This Row],[6M Return vs Nifty]]-AVERAGE(Table2[6M Return vs Nifty]))/_xlfn.STDEV.P(Table2[6M Return vs Nifty])</f>
        <v>6.2056805975906716E-2</v>
      </c>
      <c r="M273">
        <v>-4.3352390516990296</v>
      </c>
      <c r="N273">
        <f>(Table2[[#This Row],[1W Return vs Nifty]]-AVERAGE(Table2[1W Return vs Nifty]))/_xlfn.STDEV.P(Table2[1W Return vs Nifty])</f>
        <v>-0.55274614584170534</v>
      </c>
      <c r="O273">
        <v>893.62</v>
      </c>
      <c r="P273">
        <v>927.71029892029196</v>
      </c>
      <c r="Q273">
        <v>843.65077446084604</v>
      </c>
      <c r="R273">
        <v>17.222029478249901</v>
      </c>
      <c r="S273" s="1">
        <f>(Table2[[#This Row],[Close Price]]-Table2[[#This Row],[20D EMA]])/Table2[[#This Row],[20D EMA]]</f>
        <v>-0.11399700096237775</v>
      </c>
      <c r="T273" s="1">
        <f>(Table2[[#This Row],[Close Price]]-Table2[[#This Row],[50D EMA]])/Table2[[#This Row],[50D EMA]]</f>
        <v>-0.14655469393681222</v>
      </c>
      <c r="U273" s="1">
        <f>(Table2[[#This Row],[Close Price]]-Table2[[#This Row],[200D EMA]])/Table2[[#This Row],[200D EMA]]</f>
        <v>-6.1519263695353557E-2</v>
      </c>
      <c r="V273">
        <v>0.36720851783400699</v>
      </c>
      <c r="W273">
        <v>785</v>
      </c>
      <c r="X273">
        <v>845.2</v>
      </c>
      <c r="Y273">
        <v>785</v>
      </c>
      <c r="Z273">
        <v>913.7</v>
      </c>
      <c r="AA273">
        <v>785</v>
      </c>
      <c r="AB273">
        <v>997.05</v>
      </c>
      <c r="AC273" s="1">
        <f>(Table2[[#This Row],[Close Price]]/Table2[[#This Row],[Day Low]])-1</f>
        <v>8.5987261146496241E-3</v>
      </c>
      <c r="AD273" s="1">
        <f>(Table2[[#This Row],[Day High]]/Table2[[#This Row],[Close Price]])-1</f>
        <v>6.7508683296495064E-2</v>
      </c>
      <c r="AE273" s="1">
        <f>(Table2[[#This Row],[Close Price]]/Table2[[#This Row],[Current Week Low]])-1</f>
        <v>8.5987261146496241E-3</v>
      </c>
      <c r="AF273" s="1">
        <f>(Table2[[#This Row],[Current Week High]]/Table2[[#This Row],[Close Price]])-1</f>
        <v>0.15402589201136729</v>
      </c>
      <c r="AG273" s="1">
        <f>(Table2[[#This Row],[Close Price]]/Table2[[#This Row],[Current Month Low]])-1</f>
        <v>8.5987261146496241E-3</v>
      </c>
      <c r="AH273" s="1">
        <f>(Table2[[#This Row],[Current Month High]]/Table2[[#This Row],[Close Price]])-1</f>
        <v>0.25929902115566783</v>
      </c>
      <c r="AI273">
        <v>49.921060940953502</v>
      </c>
      <c r="AJ273">
        <v>38.2727907789032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-0.13</v>
      </c>
      <c r="AM273" t="s">
        <v>3143</v>
      </c>
      <c r="AN273">
        <v>-10.56</v>
      </c>
      <c r="AO273" t="s">
        <v>3143</v>
      </c>
      <c r="AP273">
        <v>0.144385935347113</v>
      </c>
      <c r="AQ273">
        <f>(Table2[[#This Row],[Sharpe Ratio]]-AVERAGE(Table2[Sharpe Ratio]))/_xlfn.STDEV.P(Table2[Sharpe Ratio])</f>
        <v>1.0350312431306483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490</v>
      </c>
      <c r="AT273">
        <f>_xlfn.RANK.AVG(Table2[[#This Row],[6M Return vs Nifty Z-Score]],Table2[6M Return vs Nifty Z-Score])</f>
        <v>313</v>
      </c>
      <c r="AU273">
        <f>_xlfn.RANK.AVG(Table2[[#This Row],[Sharpe Ratio Z-Score]],Table2[Sharpe Ratio Z-Score])</f>
        <v>107</v>
      </c>
      <c r="AV273">
        <f>(Table2[[#This Row],[Rank 1Y]]+Table2[[#This Row],[Rank 6M]]+Table2[[#This Row],[Rank Sharpe]])/3</f>
        <v>303.33333333333331</v>
      </c>
    </row>
    <row r="274" spans="1:48" x14ac:dyDescent="0.3">
      <c r="A274" t="s">
        <v>1272</v>
      </c>
      <c r="B274" t="s">
        <v>1273</v>
      </c>
      <c r="C274" t="s">
        <v>3100</v>
      </c>
      <c r="D274" t="s">
        <v>48</v>
      </c>
      <c r="E274">
        <v>8501.2455743949995</v>
      </c>
      <c r="F274">
        <v>1304.45</v>
      </c>
      <c r="G274">
        <v>19.514379982990501</v>
      </c>
      <c r="H274">
        <f>(Table2[[#This Row],[1Y Return vs Nifty]]-AVERAGE(Table2[1Y Return vs Nifty]))/_xlfn.STDEV.P(Table2[1Y Return vs Nifty])</f>
        <v>-2.1568563337171394E-2</v>
      </c>
      <c r="I274">
        <v>-7.1838587658754696</v>
      </c>
      <c r="J274">
        <f>(Table2[[#This Row],[1M Return vs Nifty]]-AVERAGE(Table2[1M Return vs Nifty]))/_xlfn.STDEV.P(Table2[1M Return vs Nifty])</f>
        <v>-0.75417456925306026</v>
      </c>
      <c r="K274">
        <v>6.18187164527634</v>
      </c>
      <c r="L274">
        <f>(Table2[[#This Row],[6M Return vs Nifty]]-AVERAGE(Table2[6M Return vs Nifty]))/_xlfn.STDEV.P(Table2[6M Return vs Nifty])</f>
        <v>0.16690381492651116</v>
      </c>
      <c r="M274">
        <v>-6.4570294668191401</v>
      </c>
      <c r="N274">
        <f>(Table2[[#This Row],[1W Return vs Nifty]]-AVERAGE(Table2[1W Return vs Nifty]))/_xlfn.STDEV.P(Table2[1W Return vs Nifty])</f>
        <v>-1.0156125323227068</v>
      </c>
      <c r="O274">
        <v>1435.34</v>
      </c>
      <c r="P274">
        <v>1494.0188318012099</v>
      </c>
      <c r="Q274">
        <v>1360.2625243909899</v>
      </c>
      <c r="R274">
        <v>14.8344768848839</v>
      </c>
      <c r="S274" s="1">
        <f>(Table2[[#This Row],[Close Price]]-Table2[[#This Row],[20D EMA]])/Table2[[#This Row],[20D EMA]]</f>
        <v>-9.1190937338888264E-2</v>
      </c>
      <c r="T274" s="1">
        <f>(Table2[[#This Row],[Close Price]]-Table2[[#This Row],[50D EMA]])/Table2[[#This Row],[50D EMA]]</f>
        <v>-0.12688516889219062</v>
      </c>
      <c r="U274" s="1">
        <f>(Table2[[#This Row],[Close Price]]-Table2[[#This Row],[200D EMA]])/Table2[[#This Row],[200D EMA]]</f>
        <v>-4.1030700611250026E-2</v>
      </c>
      <c r="V274">
        <v>0.485059868398933</v>
      </c>
      <c r="W274">
        <v>1263.8</v>
      </c>
      <c r="X274">
        <v>1343.25</v>
      </c>
      <c r="Y274">
        <v>1263.8</v>
      </c>
      <c r="Z274">
        <v>1469.9</v>
      </c>
      <c r="AA274">
        <v>1263.8</v>
      </c>
      <c r="AB274">
        <v>1564</v>
      </c>
      <c r="AC274" s="1">
        <f>(Table2[[#This Row],[Close Price]]/Table2[[#This Row],[Day Low]])-1</f>
        <v>3.2164899509416145E-2</v>
      </c>
      <c r="AD274" s="1">
        <f>(Table2[[#This Row],[Day High]]/Table2[[#This Row],[Close Price]])-1</f>
        <v>2.9744336693625639E-2</v>
      </c>
      <c r="AE274" s="1">
        <f>(Table2[[#This Row],[Close Price]]/Table2[[#This Row],[Current Week Low]])-1</f>
        <v>3.2164899509416145E-2</v>
      </c>
      <c r="AF274" s="1">
        <f>(Table2[[#This Row],[Current Week High]]/Table2[[#This Row],[Close Price]])-1</f>
        <v>0.12683506458660743</v>
      </c>
      <c r="AG274" s="1">
        <f>(Table2[[#This Row],[Close Price]]/Table2[[#This Row],[Current Month Low]])-1</f>
        <v>3.2164899509416145E-2</v>
      </c>
      <c r="AH274" s="1">
        <f>(Table2[[#This Row],[Current Month High]]/Table2[[#This Row],[Close Price]])-1</f>
        <v>0.19897274713480773</v>
      </c>
      <c r="AI274">
        <v>44.114377707079598</v>
      </c>
      <c r="AJ274">
        <v>62.023351136504701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-0.11</v>
      </c>
      <c r="AM274" t="s">
        <v>3143</v>
      </c>
      <c r="AN274">
        <v>-13.07</v>
      </c>
      <c r="AO274" t="s">
        <v>3143</v>
      </c>
      <c r="AP274">
        <v>6.1111461367835997E-2</v>
      </c>
      <c r="AQ274">
        <f>(Table2[[#This Row],[Sharpe Ratio]]-AVERAGE(Table2[Sharpe Ratio]))/_xlfn.STDEV.P(Table2[Sharpe Ratio])</f>
        <v>5.1841602767876319E-2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303</v>
      </c>
      <c r="AT274">
        <f>_xlfn.RANK.AVG(Table2[[#This Row],[6M Return vs Nifty Z-Score]],Table2[6M Return vs Nifty Z-Score])</f>
        <v>280</v>
      </c>
      <c r="AU274">
        <f>_xlfn.RANK.AVG(Table2[[#This Row],[Sharpe Ratio Z-Score]],Table2[Sharpe Ratio Z-Score])</f>
        <v>327</v>
      </c>
      <c r="AV274">
        <f>(Table2[[#This Row],[Rank 1Y]]+Table2[[#This Row],[Rank 6M]]+Table2[[#This Row],[Rank Sharpe]])/3</f>
        <v>303.33333333333331</v>
      </c>
    </row>
    <row r="275" spans="1:48" x14ac:dyDescent="0.3">
      <c r="A275" t="s">
        <v>1358</v>
      </c>
      <c r="B275" t="s">
        <v>1359</v>
      </c>
      <c r="C275" t="s">
        <v>3115</v>
      </c>
      <c r="D275" t="s">
        <v>1360</v>
      </c>
      <c r="E275">
        <v>7781.4974849999999</v>
      </c>
      <c r="F275">
        <v>633</v>
      </c>
      <c r="G275">
        <v>-10.668776912738499</v>
      </c>
      <c r="H275">
        <f>(Table2[[#This Row],[1Y Return vs Nifty]]-AVERAGE(Table2[1Y Return vs Nifty]))/_xlfn.STDEV.P(Table2[1Y Return vs Nifty])</f>
        <v>-0.55387442263866182</v>
      </c>
      <c r="I275">
        <v>3.0036439077153299</v>
      </c>
      <c r="J275">
        <f>(Table2[[#This Row],[1M Return vs Nifty]]-AVERAGE(Table2[1M Return vs Nifty]))/_xlfn.STDEV.P(Table2[1M Return vs Nifty])</f>
        <v>0.43468129266467148</v>
      </c>
      <c r="K275">
        <v>6.47868200689636</v>
      </c>
      <c r="L275">
        <f>(Table2[[#This Row],[6M Return vs Nifty]]-AVERAGE(Table2[6M Return vs Nifty]))/_xlfn.STDEV.P(Table2[6M Return vs Nifty])</f>
        <v>0.17775209550564558</v>
      </c>
      <c r="M275">
        <v>-0.57931383201478304</v>
      </c>
      <c r="N275">
        <f>(Table2[[#This Row],[1W Return vs Nifty]]-AVERAGE(Table2[1W Return vs Nifty]))/_xlfn.STDEV.P(Table2[1W Return vs Nifty])</f>
        <v>0.26660505960225744</v>
      </c>
      <c r="O275">
        <v>647.62</v>
      </c>
      <c r="P275">
        <v>650.09525415424798</v>
      </c>
      <c r="Q275">
        <v>594.65197276291804</v>
      </c>
      <c r="R275">
        <v>40.262090760357097</v>
      </c>
      <c r="S275" s="1">
        <f>(Table2[[#This Row],[Close Price]]-Table2[[#This Row],[20D EMA]])/Table2[[#This Row],[20D EMA]]</f>
        <v>-2.2574966801519415E-2</v>
      </c>
      <c r="T275" s="1">
        <f>(Table2[[#This Row],[Close Price]]-Table2[[#This Row],[50D EMA]])/Table2[[#This Row],[50D EMA]]</f>
        <v>-2.6296537384338133E-2</v>
      </c>
      <c r="U275" s="1">
        <f>(Table2[[#This Row],[Close Price]]-Table2[[#This Row],[200D EMA]])/Table2[[#This Row],[200D EMA]]</f>
        <v>6.4488186356981864E-2</v>
      </c>
      <c r="V275">
        <v>0.56456765583826196</v>
      </c>
      <c r="W275">
        <v>615.54999999999995</v>
      </c>
      <c r="X275">
        <v>639.95000000000005</v>
      </c>
      <c r="Y275">
        <v>615.54999999999995</v>
      </c>
      <c r="Z275">
        <v>692</v>
      </c>
      <c r="AA275">
        <v>605.4</v>
      </c>
      <c r="AB275">
        <v>692</v>
      </c>
      <c r="AC275" s="1">
        <f>(Table2[[#This Row],[Close Price]]/Table2[[#This Row],[Day Low]])-1</f>
        <v>2.8348631305336713E-2</v>
      </c>
      <c r="AD275" s="1">
        <f>(Table2[[#This Row],[Day High]]/Table2[[#This Row],[Close Price]])-1</f>
        <v>1.0979462875197576E-2</v>
      </c>
      <c r="AE275" s="1">
        <f>(Table2[[#This Row],[Close Price]]/Table2[[#This Row],[Current Week Low]])-1</f>
        <v>2.8348631305336713E-2</v>
      </c>
      <c r="AF275" s="1">
        <f>(Table2[[#This Row],[Current Week High]]/Table2[[#This Row],[Close Price]])-1</f>
        <v>9.3206951026856277E-2</v>
      </c>
      <c r="AG275" s="1">
        <f>(Table2[[#This Row],[Close Price]]/Table2[[#This Row],[Current Month Low]])-1</f>
        <v>4.5589692765114043E-2</v>
      </c>
      <c r="AH275" s="1">
        <f>(Table2[[#This Row],[Current Month High]]/Table2[[#This Row],[Close Price]])-1</f>
        <v>9.3206951026856277E-2</v>
      </c>
      <c r="AI275">
        <v>21.390205371248001</v>
      </c>
      <c r="AJ275">
        <v>55.547364541098403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-0.02</v>
      </c>
      <c r="AM275" t="s">
        <v>3143</v>
      </c>
      <c r="AN275">
        <v>-0.06</v>
      </c>
      <c r="AO275" t="s">
        <v>3143</v>
      </c>
      <c r="AP275">
        <v>0.13149855267805999</v>
      </c>
      <c r="AQ275">
        <f>(Table2[[#This Row],[Sharpe Ratio]]-AVERAGE(Table2[Sharpe Ratio]))/_xlfn.STDEV.P(Table2[Sharpe Ratio])</f>
        <v>0.8828748796481628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506</v>
      </c>
      <c r="AT275">
        <f>_xlfn.RANK.AVG(Table2[[#This Row],[6M Return vs Nifty Z-Score]],Table2[6M Return vs Nifty Z-Score])</f>
        <v>270</v>
      </c>
      <c r="AU275">
        <f>_xlfn.RANK.AVG(Table2[[#This Row],[Sharpe Ratio Z-Score]],Table2[Sharpe Ratio Z-Score])</f>
        <v>134</v>
      </c>
      <c r="AV275">
        <f>(Table2[[#This Row],[Rank 1Y]]+Table2[[#This Row],[Rank 6M]]+Table2[[#This Row],[Rank Sharpe]])/3</f>
        <v>303.33333333333331</v>
      </c>
    </row>
    <row r="276" spans="1:48" x14ac:dyDescent="0.3">
      <c r="A276" t="s">
        <v>745</v>
      </c>
      <c r="B276" t="s">
        <v>746</v>
      </c>
      <c r="C276" t="s">
        <v>3095</v>
      </c>
      <c r="D276" t="s">
        <v>185</v>
      </c>
      <c r="E276">
        <v>21846.264478720001</v>
      </c>
      <c r="F276">
        <v>387.2</v>
      </c>
      <c r="G276">
        <v>14.602066561753</v>
      </c>
      <c r="H276">
        <f>(Table2[[#This Row],[1Y Return vs Nifty]]-AVERAGE(Table2[1Y Return vs Nifty]))/_xlfn.STDEV.P(Table2[1Y Return vs Nifty])</f>
        <v>-0.10820142370639543</v>
      </c>
      <c r="I276">
        <v>4.0844521079923304</v>
      </c>
      <c r="J276">
        <f>(Table2[[#This Row],[1M Return vs Nifty]]-AVERAGE(Table2[1M Return vs Nifty]))/_xlfn.STDEV.P(Table2[1M Return vs Nifty])</f>
        <v>0.56080888307394761</v>
      </c>
      <c r="K276">
        <v>24.8797556850717</v>
      </c>
      <c r="L276">
        <f>(Table2[[#This Row],[6M Return vs Nifty]]-AVERAGE(Table2[6M Return vs Nifty]))/_xlfn.STDEV.P(Table2[6M Return vs Nifty])</f>
        <v>0.85030277442610391</v>
      </c>
      <c r="M276">
        <v>3.4165736755582601</v>
      </c>
      <c r="N276">
        <f>(Table2[[#This Row],[1W Return vs Nifty]]-AVERAGE(Table2[1W Return vs Nifty]))/_xlfn.STDEV.P(Table2[1W Return vs Nifty])</f>
        <v>1.1383037901812669</v>
      </c>
      <c r="O276">
        <v>400.91</v>
      </c>
      <c r="P276">
        <v>393.90522944434298</v>
      </c>
      <c r="Q276">
        <v>350.48262172894403</v>
      </c>
      <c r="R276">
        <v>32.508899664816703</v>
      </c>
      <c r="S276" s="1">
        <f>(Table2[[#This Row],[Close Price]]-Table2[[#This Row],[20D EMA]])/Table2[[#This Row],[20D EMA]]</f>
        <v>-3.419720136689041E-2</v>
      </c>
      <c r="T276" s="1">
        <f>(Table2[[#This Row],[Close Price]]-Table2[[#This Row],[50D EMA]])/Table2[[#This Row],[50D EMA]]</f>
        <v>-1.7022443326791141E-2</v>
      </c>
      <c r="U276" s="1">
        <f>(Table2[[#This Row],[Close Price]]-Table2[[#This Row],[200D EMA]])/Table2[[#This Row],[200D EMA]]</f>
        <v>0.1047623362605762</v>
      </c>
      <c r="V276">
        <v>0.235149791686902</v>
      </c>
      <c r="W276">
        <v>382.8</v>
      </c>
      <c r="X276">
        <v>394.2</v>
      </c>
      <c r="Y276">
        <v>378.65</v>
      </c>
      <c r="Z276">
        <v>401.8</v>
      </c>
      <c r="AA276">
        <v>378.65</v>
      </c>
      <c r="AB276">
        <v>433.75</v>
      </c>
      <c r="AC276" s="1">
        <f>(Table2[[#This Row],[Close Price]]/Table2[[#This Row],[Day Low]])-1</f>
        <v>1.1494252873563093E-2</v>
      </c>
      <c r="AD276" s="1">
        <f>(Table2[[#This Row],[Day High]]/Table2[[#This Row],[Close Price]])-1</f>
        <v>1.8078512396694224E-2</v>
      </c>
      <c r="AE276" s="1">
        <f>(Table2[[#This Row],[Close Price]]/Table2[[#This Row],[Current Week Low]])-1</f>
        <v>2.2580219199788809E-2</v>
      </c>
      <c r="AF276" s="1">
        <f>(Table2[[#This Row],[Current Week High]]/Table2[[#This Row],[Close Price]])-1</f>
        <v>3.7706611570248016E-2</v>
      </c>
      <c r="AG276" s="1">
        <f>(Table2[[#This Row],[Close Price]]/Table2[[#This Row],[Current Month Low]])-1</f>
        <v>2.2580219199788809E-2</v>
      </c>
      <c r="AH276" s="1">
        <f>(Table2[[#This Row],[Current Month High]]/Table2[[#This Row],[Close Price]])-1</f>
        <v>0.12022210743801653</v>
      </c>
      <c r="AI276">
        <v>21.306818181818102</v>
      </c>
      <c r="AJ276">
        <v>52.141453831041197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0.28999999999999998</v>
      </c>
      <c r="AM276" t="s">
        <v>3142</v>
      </c>
      <c r="AN276">
        <v>-5.76</v>
      </c>
      <c r="AO276" t="s">
        <v>3143</v>
      </c>
      <c r="AP276">
        <v>1.272940730119E-2</v>
      </c>
      <c r="AQ276">
        <f>(Table2[[#This Row],[Sharpe Ratio]]-AVERAGE(Table2[Sharpe Ratio]))/_xlfn.STDEV.P(Table2[Sharpe Ratio])</f>
        <v>-0.51938667481494483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1.9218273491599782</v>
      </c>
      <c r="AS276">
        <f>_xlfn.RANK.AVG(Table2[[#This Row],[1Y Return vs Nifty Z-Score]],Table2[1Y Return vs Nifty Z-Score])</f>
        <v>334</v>
      </c>
      <c r="AT276">
        <f>_xlfn.RANK.AVG(Table2[[#This Row],[6M Return vs Nifty Z-Score]],Table2[6M Return vs Nifty Z-Score])</f>
        <v>107</v>
      </c>
      <c r="AU276">
        <f>_xlfn.RANK.AVG(Table2[[#This Row],[Sharpe Ratio Z-Score]],Table2[Sharpe Ratio Z-Score])</f>
        <v>472</v>
      </c>
      <c r="AV276">
        <f>(Table2[[#This Row],[Rank 1Y]]+Table2[[#This Row],[Rank 6M]]+Table2[[#This Row],[Rank Sharpe]])/3</f>
        <v>304.33333333333331</v>
      </c>
    </row>
    <row r="277" spans="1:48" x14ac:dyDescent="0.3">
      <c r="A277" t="s">
        <v>87</v>
      </c>
      <c r="B277" t="s">
        <v>88</v>
      </c>
      <c r="C277" t="s">
        <v>3107</v>
      </c>
      <c r="D277" t="s">
        <v>89</v>
      </c>
      <c r="E277">
        <v>284857.52267714997</v>
      </c>
      <c r="F277">
        <v>1318.7</v>
      </c>
      <c r="G277">
        <v>45.0057484845833</v>
      </c>
      <c r="H277">
        <f>(Table2[[#This Row],[1Y Return vs Nifty]]-AVERAGE(Table2[1Y Return vs Nifty]))/_xlfn.STDEV.P(Table2[1Y Return vs Nifty])</f>
        <v>0.42799358358760509</v>
      </c>
      <c r="I277">
        <v>-0.40184498827088599</v>
      </c>
      <c r="J277">
        <f>(Table2[[#This Row],[1M Return vs Nifty]]-AVERAGE(Table2[1M Return vs Nifty]))/_xlfn.STDEV.P(Table2[1M Return vs Nifty])</f>
        <v>3.7269329555764605E-2</v>
      </c>
      <c r="K277">
        <v>-8.0258551662609001</v>
      </c>
      <c r="L277">
        <f>(Table2[[#This Row],[6M Return vs Nifty]]-AVERAGE(Table2[6M Return vs Nifty]))/_xlfn.STDEV.P(Table2[6M Return vs Nifty])</f>
        <v>-0.35238198763777101</v>
      </c>
      <c r="M277">
        <v>0.249413962838788</v>
      </c>
      <c r="N277">
        <f>(Table2[[#This Row],[1W Return vs Nifty]]-AVERAGE(Table2[1W Return vs Nifty]))/_xlfn.STDEV.P(Table2[1W Return vs Nifty])</f>
        <v>0.44739117167380571</v>
      </c>
      <c r="O277">
        <v>1392.53</v>
      </c>
      <c r="P277">
        <v>1424.9707461078499</v>
      </c>
      <c r="Q277">
        <v>1335.6392644206801</v>
      </c>
      <c r="R277">
        <v>25.9924468939627</v>
      </c>
      <c r="S277" s="1">
        <f>(Table2[[#This Row],[Close Price]]-Table2[[#This Row],[20D EMA]])/Table2[[#This Row],[20D EMA]]</f>
        <v>-5.3018606421405594E-2</v>
      </c>
      <c r="T277" s="1">
        <f>(Table2[[#This Row],[Close Price]]-Table2[[#This Row],[50D EMA]])/Table2[[#This Row],[50D EMA]]</f>
        <v>-7.4577493185819174E-2</v>
      </c>
      <c r="U277" s="1">
        <f>(Table2[[#This Row],[Close Price]]-Table2[[#This Row],[200D EMA]])/Table2[[#This Row],[200D EMA]]</f>
        <v>-1.2682514562064241E-2</v>
      </c>
      <c r="V277">
        <v>0.64617854176953604</v>
      </c>
      <c r="W277">
        <v>1304.1500000000001</v>
      </c>
      <c r="X277">
        <v>1368</v>
      </c>
      <c r="Y277">
        <v>1304.1500000000001</v>
      </c>
      <c r="Z277">
        <v>1412.9</v>
      </c>
      <c r="AA277">
        <v>1304.1500000000001</v>
      </c>
      <c r="AB277">
        <v>1472.85</v>
      </c>
      <c r="AC277" s="1">
        <f>(Table2[[#This Row],[Close Price]]/Table2[[#This Row],[Day Low]])-1</f>
        <v>1.1156692098301502E-2</v>
      </c>
      <c r="AD277" s="1">
        <f>(Table2[[#This Row],[Day High]]/Table2[[#This Row],[Close Price]])-1</f>
        <v>3.7385303708197481E-2</v>
      </c>
      <c r="AE277" s="1">
        <f>(Table2[[#This Row],[Close Price]]/Table2[[#This Row],[Current Week Low]])-1</f>
        <v>1.1156692098301502E-2</v>
      </c>
      <c r="AF277" s="1">
        <f>(Table2[[#This Row],[Current Week High]]/Table2[[#This Row],[Close Price]])-1</f>
        <v>7.1433988018503092E-2</v>
      </c>
      <c r="AG277" s="1">
        <f>(Table2[[#This Row],[Close Price]]/Table2[[#This Row],[Current Month Low]])-1</f>
        <v>1.1156692098301502E-2</v>
      </c>
      <c r="AH277" s="1">
        <f>(Table2[[#This Row],[Current Month High]]/Table2[[#This Row],[Close Price]])-1</f>
        <v>0.11689542731477953</v>
      </c>
      <c r="AI277">
        <v>22.9544248123151</v>
      </c>
      <c r="AJ277">
        <v>74.7779986746189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</v>
      </c>
      <c r="AM277" t="s">
        <v>3143</v>
      </c>
      <c r="AN277">
        <v>-6.35</v>
      </c>
      <c r="AO277" t="s">
        <v>3143</v>
      </c>
      <c r="AP277">
        <v>7.2071749922099998E-2</v>
      </c>
      <c r="AQ277">
        <f>(Table2[[#This Row],[Sharpe Ratio]]-AVERAGE(Table2[Sharpe Ratio]))/_xlfn.STDEV.P(Table2[Sharpe Ratio])</f>
        <v>0.1812455082746306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186</v>
      </c>
      <c r="AT277">
        <f>_xlfn.RANK.AVG(Table2[[#This Row],[6M Return vs Nifty Z-Score]],Table2[6M Return vs Nifty Z-Score])</f>
        <v>443</v>
      </c>
      <c r="AU277">
        <f>_xlfn.RANK.AVG(Table2[[#This Row],[Sharpe Ratio Z-Score]],Table2[Sharpe Ratio Z-Score])</f>
        <v>289</v>
      </c>
      <c r="AV277">
        <f>(Table2[[#This Row],[Rank 1Y]]+Table2[[#This Row],[Rank 6M]]+Table2[[#This Row],[Rank Sharpe]])/3</f>
        <v>306</v>
      </c>
    </row>
    <row r="278" spans="1:48" x14ac:dyDescent="0.3">
      <c r="A278" t="s">
        <v>1529</v>
      </c>
      <c r="B278" t="s">
        <v>1530</v>
      </c>
      <c r="C278" t="s">
        <v>3111</v>
      </c>
      <c r="D278" t="s">
        <v>432</v>
      </c>
      <c r="E278">
        <v>6162.6576740399996</v>
      </c>
      <c r="F278">
        <v>1367.1</v>
      </c>
      <c r="G278">
        <v>41.463060186916799</v>
      </c>
      <c r="H278">
        <f>(Table2[[#This Row],[1Y Return vs Nifty]]-AVERAGE(Table2[1Y Return vs Nifty]))/_xlfn.STDEV.P(Table2[1Y Return vs Nifty])</f>
        <v>0.3655152369706034</v>
      </c>
      <c r="I278">
        <v>-1.60021894673979</v>
      </c>
      <c r="J278">
        <f>(Table2[[#This Row],[1M Return vs Nifty]]-AVERAGE(Table2[1M Return vs Nifty]))/_xlfn.STDEV.P(Table2[1M Return vs Nifty])</f>
        <v>-0.10257788825047619</v>
      </c>
      <c r="K278">
        <v>-5.85357466094759</v>
      </c>
      <c r="L278">
        <f>(Table2[[#This Row],[6M Return vs Nifty]]-AVERAGE(Table2[6M Return vs Nifty]))/_xlfn.STDEV.P(Table2[6M Return vs Nifty])</f>
        <v>-0.27298614616646982</v>
      </c>
      <c r="M278">
        <v>-3.7435328425112</v>
      </c>
      <c r="N278">
        <f>(Table2[[#This Row],[1W Return vs Nifty]]-AVERAGE(Table2[1W Return vs Nifty]))/_xlfn.STDEV.P(Table2[1W Return vs Nifty])</f>
        <v>-0.42366604775405409</v>
      </c>
      <c r="O278">
        <v>1492.95</v>
      </c>
      <c r="P278">
        <v>1557.28621637785</v>
      </c>
      <c r="Q278">
        <v>1416.35830790508</v>
      </c>
      <c r="R278">
        <v>22.6187953068426</v>
      </c>
      <c r="S278" s="1">
        <f>(Table2[[#This Row],[Close Price]]-Table2[[#This Row],[20D EMA]])/Table2[[#This Row],[20D EMA]]</f>
        <v>-8.4296192102883638E-2</v>
      </c>
      <c r="T278" s="1">
        <f>(Table2[[#This Row],[Close Price]]-Table2[[#This Row],[50D EMA]])/Table2[[#This Row],[50D EMA]]</f>
        <v>-0.12212669346050677</v>
      </c>
      <c r="U278" s="1">
        <f>(Table2[[#This Row],[Close Price]]-Table2[[#This Row],[200D EMA]])/Table2[[#This Row],[200D EMA]]</f>
        <v>-3.477814027012522E-2</v>
      </c>
      <c r="V278">
        <v>0.42052116452809102</v>
      </c>
      <c r="W278">
        <v>1343.25</v>
      </c>
      <c r="X278">
        <v>1447.35</v>
      </c>
      <c r="Y278">
        <v>1343.25</v>
      </c>
      <c r="Z278">
        <v>1508.65</v>
      </c>
      <c r="AA278">
        <v>1343.25</v>
      </c>
      <c r="AB278">
        <v>1580</v>
      </c>
      <c r="AC278" s="1">
        <f>(Table2[[#This Row],[Close Price]]/Table2[[#This Row],[Day Low]])-1</f>
        <v>1.7755443886097177E-2</v>
      </c>
      <c r="AD278" s="1">
        <f>(Table2[[#This Row],[Day High]]/Table2[[#This Row],[Close Price]])-1</f>
        <v>5.8700899714724697E-2</v>
      </c>
      <c r="AE278" s="1">
        <f>(Table2[[#This Row],[Close Price]]/Table2[[#This Row],[Current Week Low]])-1</f>
        <v>1.7755443886097177E-2</v>
      </c>
      <c r="AF278" s="1">
        <f>(Table2[[#This Row],[Current Week High]]/Table2[[#This Row],[Close Price]])-1</f>
        <v>0.10354034086752995</v>
      </c>
      <c r="AG278" s="1">
        <f>(Table2[[#This Row],[Close Price]]/Table2[[#This Row],[Current Month Low]])-1</f>
        <v>1.7755443886097177E-2</v>
      </c>
      <c r="AH278" s="1">
        <f>(Table2[[#This Row],[Current Month High]]/Table2[[#This Row],[Close Price]])-1</f>
        <v>0.15573110964816039</v>
      </c>
      <c r="AI278">
        <v>40.867529807621899</v>
      </c>
      <c r="AJ278">
        <v>78.799372220769001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-0.2</v>
      </c>
      <c r="AM278" t="s">
        <v>3143</v>
      </c>
      <c r="AN278">
        <v>-9.6300000000000008</v>
      </c>
      <c r="AO278" t="s">
        <v>3143</v>
      </c>
      <c r="AP278">
        <v>6.7355753620987002E-2</v>
      </c>
      <c r="AQ278">
        <f>(Table2[[#This Row],[Sharpe Ratio]]-AVERAGE(Table2[Sharpe Ratio]))/_xlfn.STDEV.P(Table2[Sharpe Ratio])</f>
        <v>0.12556555635566316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199</v>
      </c>
      <c r="AT278">
        <f>_xlfn.RANK.AVG(Table2[[#This Row],[6M Return vs Nifty Z-Score]],Table2[6M Return vs Nifty Z-Score])</f>
        <v>417</v>
      </c>
      <c r="AU278">
        <f>_xlfn.RANK.AVG(Table2[[#This Row],[Sharpe Ratio Z-Score]],Table2[Sharpe Ratio Z-Score])</f>
        <v>305</v>
      </c>
      <c r="AV278">
        <f>(Table2[[#This Row],[Rank 1Y]]+Table2[[#This Row],[Rank 6M]]+Table2[[#This Row],[Rank Sharpe]])/3</f>
        <v>307</v>
      </c>
    </row>
    <row r="279" spans="1:48" x14ac:dyDescent="0.3">
      <c r="A279" t="s">
        <v>653</v>
      </c>
      <c r="B279" t="s">
        <v>654</v>
      </c>
      <c r="C279" t="s">
        <v>3099</v>
      </c>
      <c r="D279" t="s">
        <v>197</v>
      </c>
      <c r="E279">
        <v>26784.070817489999</v>
      </c>
      <c r="F279">
        <v>8219.7000000000007</v>
      </c>
      <c r="G279">
        <v>6.6473733951635499</v>
      </c>
      <c r="H279">
        <f>(Table2[[#This Row],[1Y Return vs Nifty]]-AVERAGE(Table2[1Y Return vs Nifty]))/_xlfn.STDEV.P(Table2[1Y Return vs Nifty])</f>
        <v>-0.24848926026865578</v>
      </c>
      <c r="I279">
        <v>3.6807655464212199</v>
      </c>
      <c r="J279">
        <f>(Table2[[#This Row],[1M Return vs Nifty]]-AVERAGE(Table2[1M Return vs Nifty]))/_xlfn.STDEV.P(Table2[1M Return vs Nifty])</f>
        <v>0.51369967972175179</v>
      </c>
      <c r="K279">
        <v>25.287846704046402</v>
      </c>
      <c r="L279">
        <f>(Table2[[#This Row],[6M Return vs Nifty]]-AVERAGE(Table2[6M Return vs Nifty]))/_xlfn.STDEV.P(Table2[6M Return vs Nifty])</f>
        <v>0.86521831124058357</v>
      </c>
      <c r="M279">
        <v>-3.7637728335585701</v>
      </c>
      <c r="N279">
        <f>(Table2[[#This Row],[1W Return vs Nifty]]-AVERAGE(Table2[1W Return vs Nifty]))/_xlfn.STDEV.P(Table2[1W Return vs Nifty])</f>
        <v>-0.4280813808858015</v>
      </c>
      <c r="O279">
        <v>8660.65</v>
      </c>
      <c r="P279">
        <v>8568.7974800033207</v>
      </c>
      <c r="Q279">
        <v>7586.8324716811803</v>
      </c>
      <c r="R279">
        <v>26.926149467517899</v>
      </c>
      <c r="S279" s="1">
        <f>(Table2[[#This Row],[Close Price]]-Table2[[#This Row],[20D EMA]])/Table2[[#This Row],[20D EMA]]</f>
        <v>-5.0914192352767854E-2</v>
      </c>
      <c r="T279" s="1">
        <f>(Table2[[#This Row],[Close Price]]-Table2[[#This Row],[50D EMA]])/Table2[[#This Row],[50D EMA]]</f>
        <v>-4.0740545078582567E-2</v>
      </c>
      <c r="U279" s="1">
        <f>(Table2[[#This Row],[Close Price]]-Table2[[#This Row],[200D EMA]])/Table2[[#This Row],[200D EMA]]</f>
        <v>8.3416568203012145E-2</v>
      </c>
      <c r="V279">
        <v>0.39561185917128</v>
      </c>
      <c r="W279">
        <v>8090</v>
      </c>
      <c r="X279">
        <v>8431.5</v>
      </c>
      <c r="Y279">
        <v>8090</v>
      </c>
      <c r="Z279">
        <v>8922.85</v>
      </c>
      <c r="AA279">
        <v>8090</v>
      </c>
      <c r="AB279">
        <v>9196</v>
      </c>
      <c r="AC279" s="1">
        <f>(Table2[[#This Row],[Close Price]]/Table2[[#This Row],[Day Low]])-1</f>
        <v>1.6032138442521715E-2</v>
      </c>
      <c r="AD279" s="1">
        <f>(Table2[[#This Row],[Day High]]/Table2[[#This Row],[Close Price]])-1</f>
        <v>2.5767363772400298E-2</v>
      </c>
      <c r="AE279" s="1">
        <f>(Table2[[#This Row],[Close Price]]/Table2[[#This Row],[Current Week Low]])-1</f>
        <v>1.6032138442521715E-2</v>
      </c>
      <c r="AF279" s="1">
        <f>(Table2[[#This Row],[Current Week High]]/Table2[[#This Row],[Close Price]])-1</f>
        <v>8.554448459189512E-2</v>
      </c>
      <c r="AG279" s="1">
        <f>(Table2[[#This Row],[Close Price]]/Table2[[#This Row],[Current Month Low]])-1</f>
        <v>1.6032138442521715E-2</v>
      </c>
      <c r="AH279" s="1">
        <f>(Table2[[#This Row],[Current Month High]]/Table2[[#This Row],[Close Price]])-1</f>
        <v>0.11877562441451617</v>
      </c>
      <c r="AI279">
        <v>16.3059479056413</v>
      </c>
      <c r="AJ279">
        <v>38.005893167451497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0.11</v>
      </c>
      <c r="AM279" t="s">
        <v>3142</v>
      </c>
      <c r="AN279">
        <v>-8.6300000000000008</v>
      </c>
      <c r="AO279" t="s">
        <v>3143</v>
      </c>
      <c r="AP279">
        <v>2.5523537788074001E-2</v>
      </c>
      <c r="AQ279">
        <f>(Table2[[#This Row],[Sharpe Ratio]]-AVERAGE(Table2[Sharpe Ratio]))/_xlfn.STDEV.P(Table2[Sharpe Ratio])</f>
        <v>-0.36833130393041458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0.33401604587746347</v>
      </c>
      <c r="AS279">
        <f>_xlfn.RANK.AVG(Table2[[#This Row],[1Y Return vs Nifty Z-Score]],Table2[1Y Return vs Nifty Z-Score])</f>
        <v>388</v>
      </c>
      <c r="AT279">
        <f>_xlfn.RANK.AVG(Table2[[#This Row],[6M Return vs Nifty Z-Score]],Table2[6M Return vs Nifty Z-Score])</f>
        <v>105</v>
      </c>
      <c r="AU279">
        <f>_xlfn.RANK.AVG(Table2[[#This Row],[Sharpe Ratio Z-Score]],Table2[Sharpe Ratio Z-Score])</f>
        <v>429</v>
      </c>
      <c r="AV279">
        <f>(Table2[[#This Row],[Rank 1Y]]+Table2[[#This Row],[Rank 6M]]+Table2[[#This Row],[Rank Sharpe]])/3</f>
        <v>307.33333333333331</v>
      </c>
    </row>
    <row r="280" spans="1:48" x14ac:dyDescent="0.3">
      <c r="A280" t="s">
        <v>335</v>
      </c>
      <c r="B280" t="s">
        <v>336</v>
      </c>
      <c r="C280" t="s">
        <v>3108</v>
      </c>
      <c r="D280" t="s">
        <v>166</v>
      </c>
      <c r="E280">
        <v>75508.543853174997</v>
      </c>
      <c r="F280">
        <v>216.85</v>
      </c>
      <c r="G280">
        <v>60.003037920605998</v>
      </c>
      <c r="H280">
        <f>(Table2[[#This Row],[1Y Return vs Nifty]]-AVERAGE(Table2[1Y Return vs Nifty]))/_xlfn.STDEV.P(Table2[1Y Return vs Nifty])</f>
        <v>0.69248364564485998</v>
      </c>
      <c r="I280">
        <v>-12.627619403201599</v>
      </c>
      <c r="J280">
        <f>(Table2[[#This Row],[1M Return vs Nifty]]-AVERAGE(Table2[1M Return vs Nifty]))/_xlfn.STDEV.P(Table2[1M Return vs Nifty])</f>
        <v>-1.3894477026127432</v>
      </c>
      <c r="K280">
        <v>-27.293567080050298</v>
      </c>
      <c r="L280">
        <f>(Table2[[#This Row],[6M Return vs Nifty]]-AVERAGE(Table2[6M Return vs Nifty]))/_xlfn.STDEV.P(Table2[6M Return vs Nifty])</f>
        <v>-1.0566078907290866</v>
      </c>
      <c r="M280">
        <v>-6.9673234360875496</v>
      </c>
      <c r="N280">
        <f>(Table2[[#This Row],[1W Return vs Nifty]]-AVERAGE(Table2[1W Return vs Nifty]))/_xlfn.STDEV.P(Table2[1W Return vs Nifty])</f>
        <v>-1.1269326344002464</v>
      </c>
      <c r="O280">
        <v>252.54</v>
      </c>
      <c r="P280">
        <v>267.986119204994</v>
      </c>
      <c r="Q280">
        <v>255.04145944503199</v>
      </c>
      <c r="R280">
        <v>16.664037555117599</v>
      </c>
      <c r="S280" s="1">
        <f>(Table2[[#This Row],[Close Price]]-Table2[[#This Row],[20D EMA]])/Table2[[#This Row],[20D EMA]]</f>
        <v>-0.14132414666983448</v>
      </c>
      <c r="T280" s="1">
        <f>(Table2[[#This Row],[Close Price]]-Table2[[#This Row],[50D EMA]])/Table2[[#This Row],[50D EMA]]</f>
        <v>-0.1908162980854908</v>
      </c>
      <c r="U280" s="1">
        <f>(Table2[[#This Row],[Close Price]]-Table2[[#This Row],[200D EMA]])/Table2[[#This Row],[200D EMA]]</f>
        <v>-0.14974608257079566</v>
      </c>
      <c r="V280">
        <v>1.3094931518339501</v>
      </c>
      <c r="W280">
        <v>210.7</v>
      </c>
      <c r="X280">
        <v>228.2</v>
      </c>
      <c r="Y280">
        <v>210.7</v>
      </c>
      <c r="Z280">
        <v>257.95</v>
      </c>
      <c r="AA280">
        <v>210.7</v>
      </c>
      <c r="AB280">
        <v>285.5</v>
      </c>
      <c r="AC280" s="1">
        <f>(Table2[[#This Row],[Close Price]]/Table2[[#This Row],[Day Low]])-1</f>
        <v>2.9188419553868084E-2</v>
      </c>
      <c r="AD280" s="1">
        <f>(Table2[[#This Row],[Day High]]/Table2[[#This Row],[Close Price]])-1</f>
        <v>5.2340327415264065E-2</v>
      </c>
      <c r="AE280" s="1">
        <f>(Table2[[#This Row],[Close Price]]/Table2[[#This Row],[Current Week Low]])-1</f>
        <v>2.9188419553868084E-2</v>
      </c>
      <c r="AF280" s="1">
        <f>(Table2[[#This Row],[Current Week High]]/Table2[[#This Row],[Close Price]])-1</f>
        <v>0.18953193451694728</v>
      </c>
      <c r="AG280" s="1">
        <f>(Table2[[#This Row],[Close Price]]/Table2[[#This Row],[Current Month Low]])-1</f>
        <v>2.9188419553868084E-2</v>
      </c>
      <c r="AH280" s="1">
        <f>(Table2[[#This Row],[Current Month High]]/Table2[[#This Row],[Close Price]])-1</f>
        <v>0.31657827991699339</v>
      </c>
      <c r="AI280">
        <v>54.646068711090599</v>
      </c>
      <c r="AJ280">
        <v>91.057268722466901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-0.25</v>
      </c>
      <c r="AM280" t="s">
        <v>3143</v>
      </c>
      <c r="AN280">
        <v>-17.95</v>
      </c>
      <c r="AO280" t="s">
        <v>3143</v>
      </c>
      <c r="AP280">
        <v>0.127992537953389</v>
      </c>
      <c r="AQ280">
        <f>(Table2[[#This Row],[Sharpe Ratio]]-AVERAGE(Table2[Sharpe Ratio]))/_xlfn.STDEV.P(Table2[Sharpe Ratio])</f>
        <v>0.84148071416698944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138</v>
      </c>
      <c r="AT280">
        <f>_xlfn.RANK.AVG(Table2[[#This Row],[6M Return vs Nifty Z-Score]],Table2[6M Return vs Nifty Z-Score])</f>
        <v>643</v>
      </c>
      <c r="AU280">
        <f>_xlfn.RANK.AVG(Table2[[#This Row],[Sharpe Ratio Z-Score]],Table2[Sharpe Ratio Z-Score])</f>
        <v>142</v>
      </c>
      <c r="AV280">
        <f>(Table2[[#This Row],[Rank 1Y]]+Table2[[#This Row],[Rank 6M]]+Table2[[#This Row],[Rank Sharpe]])/3</f>
        <v>307.66666666666669</v>
      </c>
    </row>
    <row r="281" spans="1:48" x14ac:dyDescent="0.3">
      <c r="A281" t="s">
        <v>407</v>
      </c>
      <c r="B281" t="s">
        <v>408</v>
      </c>
      <c r="C281" t="s">
        <v>3097</v>
      </c>
      <c r="D281" t="s">
        <v>54</v>
      </c>
      <c r="E281">
        <v>53519.222287500001</v>
      </c>
      <c r="F281">
        <v>4857</v>
      </c>
      <c r="G281">
        <v>26.669073201896701</v>
      </c>
      <c r="H281">
        <f>(Table2[[#This Row],[1Y Return vs Nifty]]-AVERAGE(Table2[1Y Return vs Nifty]))/_xlfn.STDEV.P(Table2[1Y Return vs Nifty])</f>
        <v>0.10461058800492438</v>
      </c>
      <c r="I281">
        <v>-0.63552443670845804</v>
      </c>
      <c r="J281">
        <f>(Table2[[#This Row],[1M Return vs Nifty]]-AVERAGE(Table2[1M Return vs Nifty]))/_xlfn.STDEV.P(Table2[1M Return vs Nifty])</f>
        <v>9.99952742801807E-3</v>
      </c>
      <c r="K281">
        <v>-5.6443304700555297</v>
      </c>
      <c r="L281">
        <f>(Table2[[#This Row],[6M Return vs Nifty]]-AVERAGE(Table2[6M Return vs Nifty]))/_xlfn.STDEV.P(Table2[6M Return vs Nifty])</f>
        <v>-0.26533836837339858</v>
      </c>
      <c r="M281">
        <v>-7.6802034993408805E-2</v>
      </c>
      <c r="N281">
        <f>(Table2[[#This Row],[1W Return vs Nifty]]-AVERAGE(Table2[1W Return vs Nifty]))/_xlfn.STDEV.P(Table2[1W Return vs Nifty])</f>
        <v>0.3762274888459069</v>
      </c>
      <c r="O281">
        <v>4994.8</v>
      </c>
      <c r="P281">
        <v>4884.9737845232103</v>
      </c>
      <c r="Q281">
        <v>4362.5160909242304</v>
      </c>
      <c r="R281">
        <v>41.902678869511703</v>
      </c>
      <c r="S281" s="1">
        <f>(Table2[[#This Row],[Close Price]]-Table2[[#This Row],[20D EMA]])/Table2[[#This Row],[20D EMA]]</f>
        <v>-2.7588692239929564E-2</v>
      </c>
      <c r="T281" s="1">
        <f>(Table2[[#This Row],[Close Price]]-Table2[[#This Row],[50D EMA]])/Table2[[#This Row],[50D EMA]]</f>
        <v>-5.7264963451468358E-3</v>
      </c>
      <c r="U281" s="1">
        <f>(Table2[[#This Row],[Close Price]]-Table2[[#This Row],[200D EMA]])/Table2[[#This Row],[200D EMA]]</f>
        <v>0.11334832898484727</v>
      </c>
      <c r="V281">
        <v>0.61125605241783898</v>
      </c>
      <c r="W281">
        <v>4633.1000000000004</v>
      </c>
      <c r="X281">
        <v>4940.6000000000004</v>
      </c>
      <c r="Y281">
        <v>4633.1000000000004</v>
      </c>
      <c r="Z281">
        <v>5170.05</v>
      </c>
      <c r="AA281">
        <v>4633.1000000000004</v>
      </c>
      <c r="AB281">
        <v>5465.9</v>
      </c>
      <c r="AC281" s="1">
        <f>(Table2[[#This Row],[Close Price]]/Table2[[#This Row],[Day Low]])-1</f>
        <v>4.8326174699445223E-2</v>
      </c>
      <c r="AD281" s="1">
        <f>(Table2[[#This Row],[Day High]]/Table2[[#This Row],[Close Price]])-1</f>
        <v>1.7212270949145569E-2</v>
      </c>
      <c r="AE281" s="1">
        <f>(Table2[[#This Row],[Close Price]]/Table2[[#This Row],[Current Week Low]])-1</f>
        <v>4.8326174699445223E-2</v>
      </c>
      <c r="AF281" s="1">
        <f>(Table2[[#This Row],[Current Week High]]/Table2[[#This Row],[Close Price]])-1</f>
        <v>6.4453366275478707E-2</v>
      </c>
      <c r="AG281" s="1">
        <f>(Table2[[#This Row],[Close Price]]/Table2[[#This Row],[Current Month Low]])-1</f>
        <v>4.8326174699445223E-2</v>
      </c>
      <c r="AH281" s="1">
        <f>(Table2[[#This Row],[Current Month High]]/Table2[[#This Row],[Close Price]])-1</f>
        <v>0.12536545192505644</v>
      </c>
      <c r="AI281">
        <v>13.976734609841399</v>
      </c>
      <c r="AJ281">
        <v>65.052502803547696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0.19</v>
      </c>
      <c r="AM281" t="s">
        <v>3142</v>
      </c>
      <c r="AN281">
        <v>-8.32</v>
      </c>
      <c r="AO281" t="s">
        <v>3143</v>
      </c>
      <c r="AP281">
        <v>8.6288401942221996E-2</v>
      </c>
      <c r="AQ281">
        <f>(Table2[[#This Row],[Sharpe Ratio]]-AVERAGE(Table2[Sharpe Ratio]))/_xlfn.STDEV.P(Table2[Sharpe Ratio])</f>
        <v>0.34909604300517466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0.57459527891062545</v>
      </c>
      <c r="AS281">
        <f>_xlfn.RANK.AVG(Table2[[#This Row],[1Y Return vs Nifty Z-Score]],Table2[1Y Return vs Nifty Z-Score])</f>
        <v>259</v>
      </c>
      <c r="AT281">
        <f>_xlfn.RANK.AVG(Table2[[#This Row],[6M Return vs Nifty Z-Score]],Table2[6M Return vs Nifty Z-Score])</f>
        <v>414</v>
      </c>
      <c r="AU281">
        <f>_xlfn.RANK.AVG(Table2[[#This Row],[Sharpe Ratio Z-Score]],Table2[Sharpe Ratio Z-Score])</f>
        <v>252</v>
      </c>
      <c r="AV281">
        <f>(Table2[[#This Row],[Rank 1Y]]+Table2[[#This Row],[Rank 6M]]+Table2[[#This Row],[Rank Sharpe]])/3</f>
        <v>308.33333333333331</v>
      </c>
    </row>
    <row r="282" spans="1:48" x14ac:dyDescent="0.3">
      <c r="A282" t="s">
        <v>1557</v>
      </c>
      <c r="B282" t="s">
        <v>1558</v>
      </c>
      <c r="C282" t="s">
        <v>3115</v>
      </c>
      <c r="D282" t="s">
        <v>166</v>
      </c>
      <c r="E282">
        <v>5891.7205138170002</v>
      </c>
      <c r="F282">
        <v>160.53</v>
      </c>
      <c r="G282">
        <v>127.74987579382601</v>
      </c>
      <c r="H282">
        <f>(Table2[[#This Row],[1Y Return vs Nifty]]-AVERAGE(Table2[1Y Return vs Nifty]))/_xlfn.STDEV.P(Table2[1Y Return vs Nifty])</f>
        <v>1.8872572365466789</v>
      </c>
      <c r="I282">
        <v>-12.1786608122652</v>
      </c>
      <c r="J282">
        <f>(Table2[[#This Row],[1M Return vs Nifty]]-AVERAGE(Table2[1M Return vs Nifty]))/_xlfn.STDEV.P(Table2[1M Return vs Nifty])</f>
        <v>-1.3370553676417103</v>
      </c>
      <c r="K282">
        <v>-1.4538766977450801</v>
      </c>
      <c r="L282">
        <f>(Table2[[#This Row],[6M Return vs Nifty]]-AVERAGE(Table2[6M Return vs Nifty]))/_xlfn.STDEV.P(Table2[6M Return vs Nifty])</f>
        <v>-0.11217923326842723</v>
      </c>
      <c r="M282">
        <v>-4.6736996047405501</v>
      </c>
      <c r="N282">
        <f>(Table2[[#This Row],[1W Return vs Nifty]]-AVERAGE(Table2[1W Return vs Nifty]))/_xlfn.STDEV.P(Table2[1W Return vs Nifty])</f>
        <v>-0.62658096573546074</v>
      </c>
      <c r="O282">
        <v>184.38</v>
      </c>
      <c r="P282">
        <v>188.965520310969</v>
      </c>
      <c r="Q282">
        <v>156.939560365098</v>
      </c>
      <c r="R282">
        <v>20.4716392089612</v>
      </c>
      <c r="S282" s="1">
        <f>(Table2[[#This Row],[Close Price]]-Table2[[#This Row],[20D EMA]])/Table2[[#This Row],[20D EMA]]</f>
        <v>-0.12935242434103481</v>
      </c>
      <c r="T282" s="1">
        <f>(Table2[[#This Row],[Close Price]]-Table2[[#This Row],[50D EMA]])/Table2[[#This Row],[50D EMA]]</f>
        <v>-0.15047994080705518</v>
      </c>
      <c r="U282" s="1">
        <f>(Table2[[#This Row],[Close Price]]-Table2[[#This Row],[200D EMA]])/Table2[[#This Row],[200D EMA]]</f>
        <v>2.2877849450765254E-2</v>
      </c>
      <c r="V282">
        <v>0.35695215751708298</v>
      </c>
      <c r="W282">
        <v>156.69999999999999</v>
      </c>
      <c r="X282">
        <v>169.8</v>
      </c>
      <c r="Y282">
        <v>156.69999999999999</v>
      </c>
      <c r="Z282">
        <v>187.18</v>
      </c>
      <c r="AA282">
        <v>156.69999999999999</v>
      </c>
      <c r="AB282">
        <v>212.64</v>
      </c>
      <c r="AC282" s="1">
        <f>(Table2[[#This Row],[Close Price]]/Table2[[#This Row],[Day Low]])-1</f>
        <v>2.4441608168474849E-2</v>
      </c>
      <c r="AD282" s="1">
        <f>(Table2[[#This Row],[Day High]]/Table2[[#This Row],[Close Price]])-1</f>
        <v>5.7746215660624323E-2</v>
      </c>
      <c r="AE282" s="1">
        <f>(Table2[[#This Row],[Close Price]]/Table2[[#This Row],[Current Week Low]])-1</f>
        <v>2.4441608168474849E-2</v>
      </c>
      <c r="AF282" s="1">
        <f>(Table2[[#This Row],[Current Week High]]/Table2[[#This Row],[Close Price]])-1</f>
        <v>0.16601258331775992</v>
      </c>
      <c r="AG282" s="1">
        <f>(Table2[[#This Row],[Close Price]]/Table2[[#This Row],[Current Month Low]])-1</f>
        <v>2.4441608168474849E-2</v>
      </c>
      <c r="AH282" s="1">
        <f>(Table2[[#This Row],[Current Month High]]/Table2[[#This Row],[Close Price]])-1</f>
        <v>0.32461222201457662</v>
      </c>
      <c r="AI282">
        <v>39.942689839905299</v>
      </c>
      <c r="AJ282">
        <v>165.778145695364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-0.03</v>
      </c>
      <c r="AM282" t="s">
        <v>3143</v>
      </c>
      <c r="AN282">
        <v>-17.5</v>
      </c>
      <c r="AO282" t="s">
        <v>3143</v>
      </c>
      <c r="AQ282">
        <f>(Table2[[#This Row],[Sharpe Ratio]]-AVERAGE(Table2[Sharpe Ratio]))/_xlfn.STDEV.P(Table2[Sharpe Ratio])</f>
        <v>-0.66967788397470163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40</v>
      </c>
      <c r="AT282">
        <f>_xlfn.RANK.AVG(Table2[[#This Row],[6M Return vs Nifty Z-Score]],Table2[6M Return vs Nifty Z-Score])</f>
        <v>369</v>
      </c>
      <c r="AU282">
        <f>_xlfn.RANK.AVG(Table2[[#This Row],[Sharpe Ratio Z-Score]],Table2[Sharpe Ratio Z-Score])</f>
        <v>520.5</v>
      </c>
      <c r="AV282">
        <f>(Table2[[#This Row],[Rank 1Y]]+Table2[[#This Row],[Rank 6M]]+Table2[[#This Row],[Rank Sharpe]])/3</f>
        <v>309.83333333333331</v>
      </c>
    </row>
    <row r="283" spans="1:48" x14ac:dyDescent="0.3">
      <c r="A283" t="s">
        <v>912</v>
      </c>
      <c r="B283" t="s">
        <v>913</v>
      </c>
      <c r="C283" t="s">
        <v>3096</v>
      </c>
      <c r="D283" t="s">
        <v>21</v>
      </c>
      <c r="E283">
        <v>15563.3283433049</v>
      </c>
      <c r="F283">
        <v>686.05</v>
      </c>
      <c r="G283">
        <v>17.8860168383877</v>
      </c>
      <c r="H283">
        <f>(Table2[[#This Row],[1Y Return vs Nifty]]-AVERAGE(Table2[1Y Return vs Nifty]))/_xlfn.STDEV.P(Table2[1Y Return vs Nifty])</f>
        <v>-5.0286144004332282E-2</v>
      </c>
      <c r="I283">
        <v>3.0646732609475298</v>
      </c>
      <c r="J283">
        <f>(Table2[[#This Row],[1M Return vs Nifty]]-AVERAGE(Table2[1M Return vs Nifty]))/_xlfn.STDEV.P(Table2[1M Return vs Nifty])</f>
        <v>0.44180326422765664</v>
      </c>
      <c r="K283">
        <v>12.240080237510201</v>
      </c>
      <c r="L283">
        <f>(Table2[[#This Row],[6M Return vs Nifty]]-AVERAGE(Table2[6M Return vs Nifty]))/_xlfn.STDEV.P(Table2[6M Return vs Nifty])</f>
        <v>0.38832851943063784</v>
      </c>
      <c r="M283">
        <v>2.1581293234712602</v>
      </c>
      <c r="N283">
        <f>(Table2[[#This Row],[1W Return vs Nifty]]-AVERAGE(Table2[1W Return vs Nifty]))/_xlfn.STDEV.P(Table2[1W Return vs Nifty])</f>
        <v>0.86377545520197963</v>
      </c>
      <c r="O283">
        <v>694.58</v>
      </c>
      <c r="P283">
        <v>714.53280168141498</v>
      </c>
      <c r="Q283">
        <v>661.79362863362906</v>
      </c>
      <c r="R283">
        <v>47.638349956712801</v>
      </c>
      <c r="S283" s="1">
        <f>(Table2[[#This Row],[Close Price]]-Table2[[#This Row],[20D EMA]])/Table2[[#This Row],[20D EMA]]</f>
        <v>-1.2280802787296043E-2</v>
      </c>
      <c r="T283" s="1">
        <f>(Table2[[#This Row],[Close Price]]-Table2[[#This Row],[50D EMA]])/Table2[[#This Row],[50D EMA]]</f>
        <v>-3.9862133151046725E-2</v>
      </c>
      <c r="U283" s="1">
        <f>(Table2[[#This Row],[Close Price]]-Table2[[#This Row],[200D EMA]])/Table2[[#This Row],[200D EMA]]</f>
        <v>3.6652470372753168E-2</v>
      </c>
      <c r="V283">
        <v>0.80155728544764504</v>
      </c>
      <c r="W283">
        <v>671.95</v>
      </c>
      <c r="X283">
        <v>689</v>
      </c>
      <c r="Y283">
        <v>636.4</v>
      </c>
      <c r="Z283">
        <v>701.9</v>
      </c>
      <c r="AA283">
        <v>636.4</v>
      </c>
      <c r="AB283">
        <v>726</v>
      </c>
      <c r="AC283" s="1">
        <f>(Table2[[#This Row],[Close Price]]/Table2[[#This Row],[Day Low]])-1</f>
        <v>2.0983704144653448E-2</v>
      </c>
      <c r="AD283" s="1">
        <f>(Table2[[#This Row],[Day High]]/Table2[[#This Row],[Close Price]])-1</f>
        <v>4.2999781357044853E-3</v>
      </c>
      <c r="AE283" s="1">
        <f>(Table2[[#This Row],[Close Price]]/Table2[[#This Row],[Current Week Low]])-1</f>
        <v>7.8016970458830937E-2</v>
      </c>
      <c r="AF283" s="1">
        <f>(Table2[[#This Row],[Current Week High]]/Table2[[#This Row],[Close Price]])-1</f>
        <v>2.3103272356242321E-2</v>
      </c>
      <c r="AG283" s="1">
        <f>(Table2[[#This Row],[Close Price]]/Table2[[#This Row],[Current Month Low]])-1</f>
        <v>7.8016970458830937E-2</v>
      </c>
      <c r="AH283" s="1">
        <f>(Table2[[#This Row],[Current Month High]]/Table2[[#This Row],[Close Price]])-1</f>
        <v>5.8231907295386742E-2</v>
      </c>
      <c r="AI283">
        <v>22.3671744041979</v>
      </c>
      <c r="AJ283">
        <v>50.350646504492602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-0.14000000000000001</v>
      </c>
      <c r="AM283" t="s">
        <v>3143</v>
      </c>
      <c r="AN283">
        <v>-0.27</v>
      </c>
      <c r="AO283" t="s">
        <v>3143</v>
      </c>
      <c r="AP283">
        <v>3.5518073524115998E-2</v>
      </c>
      <c r="AQ283">
        <f>(Table2[[#This Row],[Sharpe Ratio]]-AVERAGE(Table2[Sharpe Ratio]))/_xlfn.STDEV.P(Table2[Sharpe Ratio])</f>
        <v>-0.25032966998004763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316</v>
      </c>
      <c r="AT283">
        <f>_xlfn.RANK.AVG(Table2[[#This Row],[6M Return vs Nifty Z-Score]],Table2[6M Return vs Nifty Z-Score])</f>
        <v>210</v>
      </c>
      <c r="AU283">
        <f>_xlfn.RANK.AVG(Table2[[#This Row],[Sharpe Ratio Z-Score]],Table2[Sharpe Ratio Z-Score])</f>
        <v>409</v>
      </c>
      <c r="AV283">
        <f>(Table2[[#This Row],[Rank 1Y]]+Table2[[#This Row],[Rank 6M]]+Table2[[#This Row],[Rank Sharpe]])/3</f>
        <v>311.66666666666669</v>
      </c>
    </row>
    <row r="284" spans="1:48" x14ac:dyDescent="0.3">
      <c r="A284" t="s">
        <v>618</v>
      </c>
      <c r="B284" t="s">
        <v>619</v>
      </c>
      <c r="C284" t="s">
        <v>3101</v>
      </c>
      <c r="D284" t="s">
        <v>51</v>
      </c>
      <c r="E284">
        <v>29383.932849519999</v>
      </c>
      <c r="F284">
        <v>1891.9</v>
      </c>
      <c r="G284">
        <v>19.362394740867899</v>
      </c>
      <c r="H284">
        <f>(Table2[[#This Row],[1Y Return vs Nifty]]-AVERAGE(Table2[1Y Return vs Nifty]))/_xlfn.STDEV.P(Table2[1Y Return vs Nifty])</f>
        <v>-2.4248953436480886E-2</v>
      </c>
      <c r="I284">
        <v>5.4883167780137496</v>
      </c>
      <c r="J284">
        <f>(Table2[[#This Row],[1M Return vs Nifty]]-AVERAGE(Table2[1M Return vs Nifty]))/_xlfn.STDEV.P(Table2[1M Return vs Nifty])</f>
        <v>0.72463634852538927</v>
      </c>
      <c r="K284">
        <v>-5.5730815360942696</v>
      </c>
      <c r="L284">
        <f>(Table2[[#This Row],[6M Return vs Nifty]]-AVERAGE(Table2[6M Return vs Nifty]))/_xlfn.STDEV.P(Table2[6M Return vs Nifty])</f>
        <v>-0.26273425299697689</v>
      </c>
      <c r="M284">
        <v>3.3880753597942399</v>
      </c>
      <c r="N284">
        <f>(Table2[[#This Row],[1W Return vs Nifty]]-AVERAGE(Table2[1W Return vs Nifty]))/_xlfn.STDEV.P(Table2[1W Return vs Nifty])</f>
        <v>1.1320869120464205</v>
      </c>
      <c r="O284">
        <v>1871</v>
      </c>
      <c r="P284">
        <v>1870.0041897240101</v>
      </c>
      <c r="Q284">
        <v>1757.46581839904</v>
      </c>
      <c r="R284">
        <v>56.189484107999803</v>
      </c>
      <c r="S284" s="1">
        <f>(Table2[[#This Row],[Close Price]]-Table2[[#This Row],[20D EMA]])/Table2[[#This Row],[20D EMA]]</f>
        <v>1.117049706039556E-2</v>
      </c>
      <c r="T284" s="1">
        <f>(Table2[[#This Row],[Close Price]]-Table2[[#This Row],[50D EMA]])/Table2[[#This Row],[50D EMA]]</f>
        <v>1.17089632185378E-2</v>
      </c>
      <c r="U284" s="1">
        <f>(Table2[[#This Row],[Close Price]]-Table2[[#This Row],[200D EMA]])/Table2[[#This Row],[200D EMA]]</f>
        <v>7.6493198441505178E-2</v>
      </c>
      <c r="V284">
        <v>0.85935768683694402</v>
      </c>
      <c r="W284">
        <v>1852</v>
      </c>
      <c r="X284">
        <v>1917.75</v>
      </c>
      <c r="Y284">
        <v>1852</v>
      </c>
      <c r="Z284">
        <v>1935</v>
      </c>
      <c r="AA284">
        <v>1666</v>
      </c>
      <c r="AB284">
        <v>1935</v>
      </c>
      <c r="AC284" s="1">
        <f>(Table2[[#This Row],[Close Price]]/Table2[[#This Row],[Day Low]])-1</f>
        <v>2.1544276457883482E-2</v>
      </c>
      <c r="AD284" s="1">
        <f>(Table2[[#This Row],[Day High]]/Table2[[#This Row],[Close Price]])-1</f>
        <v>1.3663512870659034E-2</v>
      </c>
      <c r="AE284" s="1">
        <f>(Table2[[#This Row],[Close Price]]/Table2[[#This Row],[Current Week Low]])-1</f>
        <v>2.1544276457883482E-2</v>
      </c>
      <c r="AF284" s="1">
        <f>(Table2[[#This Row],[Current Week High]]/Table2[[#This Row],[Close Price]])-1</f>
        <v>2.2781330937153177E-2</v>
      </c>
      <c r="AG284" s="1">
        <f>(Table2[[#This Row],[Close Price]]/Table2[[#This Row],[Current Month Low]])-1</f>
        <v>0.13559423769507806</v>
      </c>
      <c r="AH284" s="1">
        <f>(Table2[[#This Row],[Current Month High]]/Table2[[#This Row],[Close Price]])-1</f>
        <v>2.2781330937153177E-2</v>
      </c>
      <c r="AI284">
        <v>7.2995401448279402</v>
      </c>
      <c r="AJ284">
        <v>52.026999879464803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-0.04</v>
      </c>
      <c r="AM284" t="s">
        <v>3143</v>
      </c>
      <c r="AN284">
        <v>5.71</v>
      </c>
      <c r="AO284" t="s">
        <v>3142</v>
      </c>
      <c r="AP284">
        <v>9.8430214964113999E-2</v>
      </c>
      <c r="AQ284">
        <f>(Table2[[#This Row],[Sharpe Ratio]]-AVERAGE(Table2[Sharpe Ratio]))/_xlfn.STDEV.P(Table2[Sharpe Ratio])</f>
        <v>0.4924497528264668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2.0621898069648186</v>
      </c>
      <c r="AS284">
        <f>_xlfn.RANK.AVG(Table2[[#This Row],[1Y Return vs Nifty Z-Score]],Table2[1Y Return vs Nifty Z-Score])</f>
        <v>306</v>
      </c>
      <c r="AT284">
        <f>_xlfn.RANK.AVG(Table2[[#This Row],[6M Return vs Nifty Z-Score]],Table2[6M Return vs Nifty Z-Score])</f>
        <v>411</v>
      </c>
      <c r="AU284">
        <f>_xlfn.RANK.AVG(Table2[[#This Row],[Sharpe Ratio Z-Score]],Table2[Sharpe Ratio Z-Score])</f>
        <v>219</v>
      </c>
      <c r="AV284">
        <f>(Table2[[#This Row],[Rank 1Y]]+Table2[[#This Row],[Rank 6M]]+Table2[[#This Row],[Rank Sharpe]])/3</f>
        <v>312</v>
      </c>
    </row>
    <row r="285" spans="1:48" x14ac:dyDescent="0.3">
      <c r="A285" t="s">
        <v>1523</v>
      </c>
      <c r="B285" t="s">
        <v>1524</v>
      </c>
      <c r="C285" t="s">
        <v>3101</v>
      </c>
      <c r="D285" t="s">
        <v>51</v>
      </c>
      <c r="E285">
        <v>6175.9868033749999</v>
      </c>
      <c r="F285">
        <v>1508.75</v>
      </c>
      <c r="G285">
        <v>11.4569348114874</v>
      </c>
      <c r="H285">
        <f>(Table2[[#This Row],[1Y Return vs Nifty]]-AVERAGE(Table2[1Y Return vs Nifty]))/_xlfn.STDEV.P(Table2[1Y Return vs Nifty])</f>
        <v>-0.16366851963427137</v>
      </c>
      <c r="I285">
        <v>-2.6367407213936298</v>
      </c>
      <c r="J285">
        <f>(Table2[[#This Row],[1M Return vs Nifty]]-AVERAGE(Table2[1M Return vs Nifty]))/_xlfn.STDEV.P(Table2[1M Return vs Nifty])</f>
        <v>-0.22353736451123152</v>
      </c>
      <c r="K285">
        <v>16.305130335415399</v>
      </c>
      <c r="L285">
        <f>(Table2[[#This Row],[6M Return vs Nifty]]-AVERAGE(Table2[6M Return vs Nifty]))/_xlfn.STDEV.P(Table2[6M Return vs Nifty])</f>
        <v>0.53690420860003829</v>
      </c>
      <c r="M285">
        <v>0.29494458890490799</v>
      </c>
      <c r="N285">
        <f>(Table2[[#This Row],[1W Return vs Nifty]]-AVERAGE(Table2[1W Return vs Nifty]))/_xlfn.STDEV.P(Table2[1W Return vs Nifty])</f>
        <v>0.45732363070051379</v>
      </c>
      <c r="O285">
        <v>1587.21</v>
      </c>
      <c r="P285">
        <v>1533.1190558027999</v>
      </c>
      <c r="Q285">
        <v>1342.7337816178699</v>
      </c>
      <c r="R285">
        <v>33.681904881757298</v>
      </c>
      <c r="S285" s="1">
        <f>(Table2[[#This Row],[Close Price]]-Table2[[#This Row],[20D EMA]])/Table2[[#This Row],[20D EMA]]</f>
        <v>-4.9432652264035655E-2</v>
      </c>
      <c r="T285" s="1">
        <f>(Table2[[#This Row],[Close Price]]-Table2[[#This Row],[50D EMA]])/Table2[[#This Row],[50D EMA]]</f>
        <v>-1.589508375788818E-2</v>
      </c>
      <c r="U285" s="1">
        <f>(Table2[[#This Row],[Close Price]]-Table2[[#This Row],[200D EMA]])/Table2[[#This Row],[200D EMA]]</f>
        <v>0.12364045699520267</v>
      </c>
      <c r="V285">
        <v>0.524514722549005</v>
      </c>
      <c r="W285">
        <v>1491.5</v>
      </c>
      <c r="X285">
        <v>1553.9</v>
      </c>
      <c r="Y285">
        <v>1453.25</v>
      </c>
      <c r="Z285">
        <v>1600</v>
      </c>
      <c r="AA285">
        <v>1453.25</v>
      </c>
      <c r="AB285">
        <v>1780.8</v>
      </c>
      <c r="AC285" s="1">
        <f>(Table2[[#This Row],[Close Price]]/Table2[[#This Row],[Day Low]])-1</f>
        <v>1.1565538048944113E-2</v>
      </c>
      <c r="AD285" s="1">
        <f>(Table2[[#This Row],[Day High]]/Table2[[#This Row],[Close Price]])-1</f>
        <v>2.9925434962717601E-2</v>
      </c>
      <c r="AE285" s="1">
        <f>(Table2[[#This Row],[Close Price]]/Table2[[#This Row],[Current Week Low]])-1</f>
        <v>3.8190263203165209E-2</v>
      </c>
      <c r="AF285" s="1">
        <f>(Table2[[#This Row],[Current Week High]]/Table2[[#This Row],[Close Price]])-1</f>
        <v>6.0480530240265118E-2</v>
      </c>
      <c r="AG285" s="1">
        <f>(Table2[[#This Row],[Close Price]]/Table2[[#This Row],[Current Month Low]])-1</f>
        <v>3.8190263203165209E-2</v>
      </c>
      <c r="AH285" s="1">
        <f>(Table2[[#This Row],[Current Month High]]/Table2[[#This Row],[Close Price]])-1</f>
        <v>0.18031483015741512</v>
      </c>
      <c r="AI285">
        <v>20.8285004142502</v>
      </c>
      <c r="AJ285">
        <v>50.206580715814603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0.14000000000000001</v>
      </c>
      <c r="AM285" t="s">
        <v>3142</v>
      </c>
      <c r="AN285">
        <v>-10.119999999999999</v>
      </c>
      <c r="AO285" t="s">
        <v>3143</v>
      </c>
      <c r="AP285">
        <v>3.4693128342491997E-2</v>
      </c>
      <c r="AQ285">
        <f>(Table2[[#This Row],[Sharpe Ratio]]-AVERAGE(Table2[Sharpe Ratio]))/_xlfn.STDEV.P(Table2[Sharpe Ratio])</f>
        <v>-0.26006948000444646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0.34695247515060273</v>
      </c>
      <c r="AS285">
        <f>_xlfn.RANK.AVG(Table2[[#This Row],[1Y Return vs Nifty Z-Score]],Table2[1Y Return vs Nifty Z-Score])</f>
        <v>357</v>
      </c>
      <c r="AT285">
        <f>_xlfn.RANK.AVG(Table2[[#This Row],[6M Return vs Nifty Z-Score]],Table2[6M Return vs Nifty Z-Score])</f>
        <v>168</v>
      </c>
      <c r="AU285">
        <f>_xlfn.RANK.AVG(Table2[[#This Row],[Sharpe Ratio Z-Score]],Table2[Sharpe Ratio Z-Score])</f>
        <v>411</v>
      </c>
      <c r="AV285">
        <f>(Table2[[#This Row],[Rank 1Y]]+Table2[[#This Row],[Rank 6M]]+Table2[[#This Row],[Rank Sharpe]])/3</f>
        <v>312</v>
      </c>
    </row>
    <row r="286" spans="1:48" x14ac:dyDescent="0.3">
      <c r="A286" t="s">
        <v>1881</v>
      </c>
      <c r="B286" t="s">
        <v>1882</v>
      </c>
      <c r="C286" t="s">
        <v>3108</v>
      </c>
      <c r="D286" t="s">
        <v>117</v>
      </c>
      <c r="E286">
        <v>3720.58140465</v>
      </c>
      <c r="F286">
        <v>1833.15</v>
      </c>
      <c r="G286">
        <v>14.546292513827</v>
      </c>
      <c r="H286">
        <f>(Table2[[#This Row],[1Y Return vs Nifty]]-AVERAGE(Table2[1Y Return vs Nifty]))/_xlfn.STDEV.P(Table2[1Y Return vs Nifty])</f>
        <v>-0.10918504687777328</v>
      </c>
      <c r="I286">
        <v>-8.4267110213859606</v>
      </c>
      <c r="J286">
        <f>(Table2[[#This Row],[1M Return vs Nifty]]-AVERAGE(Table2[1M Return vs Nifty]))/_xlfn.STDEV.P(Table2[1M Return vs Nifty])</f>
        <v>-0.89921229211831666</v>
      </c>
      <c r="K286">
        <v>-20.698524027966101</v>
      </c>
      <c r="L286">
        <f>(Table2[[#This Row],[6M Return vs Nifty]]-AVERAGE(Table2[6M Return vs Nifty]))/_xlfn.STDEV.P(Table2[6M Return vs Nifty])</f>
        <v>-0.81556213656477283</v>
      </c>
      <c r="M286">
        <v>2.6258541736433799E-2</v>
      </c>
      <c r="N286">
        <f>(Table2[[#This Row],[1W Return vs Nifty]]-AVERAGE(Table2[1W Return vs Nifty]))/_xlfn.STDEV.P(Table2[1W Return vs Nifty])</f>
        <v>0.39871004716064501</v>
      </c>
      <c r="O286">
        <v>1958.06</v>
      </c>
      <c r="P286">
        <v>2068.0681707387198</v>
      </c>
      <c r="Q286">
        <v>1935.2294022829701</v>
      </c>
      <c r="R286">
        <v>35.278378992456098</v>
      </c>
      <c r="S286" s="1">
        <f>(Table2[[#This Row],[Close Price]]-Table2[[#This Row],[20D EMA]])/Table2[[#This Row],[20D EMA]]</f>
        <v>-6.379273362409725E-2</v>
      </c>
      <c r="T286" s="1">
        <f>(Table2[[#This Row],[Close Price]]-Table2[[#This Row],[50D EMA]])/Table2[[#This Row],[50D EMA]]</f>
        <v>-0.11359304981460368</v>
      </c>
      <c r="U286" s="1">
        <f>(Table2[[#This Row],[Close Price]]-Table2[[#This Row],[200D EMA]])/Table2[[#This Row],[200D EMA]]</f>
        <v>-5.2747959576548396E-2</v>
      </c>
      <c r="V286">
        <v>0.87857526287936005</v>
      </c>
      <c r="W286">
        <v>1804.45</v>
      </c>
      <c r="X286">
        <v>1886</v>
      </c>
      <c r="Y286">
        <v>1729</v>
      </c>
      <c r="Z286">
        <v>1894.75</v>
      </c>
      <c r="AA286">
        <v>1729</v>
      </c>
      <c r="AB286">
        <v>2189.15</v>
      </c>
      <c r="AC286" s="1">
        <f>(Table2[[#This Row],[Close Price]]/Table2[[#This Row],[Day Low]])-1</f>
        <v>1.5905123444817093E-2</v>
      </c>
      <c r="AD286" s="1">
        <f>(Table2[[#This Row],[Day High]]/Table2[[#This Row],[Close Price]])-1</f>
        <v>2.8830155742846975E-2</v>
      </c>
      <c r="AE286" s="1">
        <f>(Table2[[#This Row],[Close Price]]/Table2[[#This Row],[Current Week Low]])-1</f>
        <v>6.0237131289762935E-2</v>
      </c>
      <c r="AF286" s="1">
        <f>(Table2[[#This Row],[Current Week High]]/Table2[[#This Row],[Close Price]])-1</f>
        <v>3.3603360336033505E-2</v>
      </c>
      <c r="AG286" s="1">
        <f>(Table2[[#This Row],[Close Price]]/Table2[[#This Row],[Current Month Low]])-1</f>
        <v>6.0237131289762935E-2</v>
      </c>
      <c r="AH286" s="1">
        <f>(Table2[[#This Row],[Current Month High]]/Table2[[#This Row],[Close Price]])-1</f>
        <v>0.19420123830564884</v>
      </c>
      <c r="AI286">
        <v>33.668821427597202</v>
      </c>
      <c r="AJ286">
        <v>45.488095238095198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-0.12</v>
      </c>
      <c r="AM286" t="s">
        <v>3143</v>
      </c>
      <c r="AN286">
        <v>-9.89</v>
      </c>
      <c r="AO286" t="s">
        <v>3143</v>
      </c>
      <c r="AP286">
        <v>0.24618601670934201</v>
      </c>
      <c r="AQ286">
        <f>(Table2[[#This Row],[Sharpe Ratio]]-AVERAGE(Table2[Sharpe Ratio]))/_xlfn.STDEV.P(Table2[Sharpe Ratio])</f>
        <v>2.2369455945600927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335</v>
      </c>
      <c r="AT286">
        <f>_xlfn.RANK.AVG(Table2[[#This Row],[6M Return vs Nifty Z-Score]],Table2[6M Return vs Nifty Z-Score])</f>
        <v>594</v>
      </c>
      <c r="AU286">
        <f>_xlfn.RANK.AVG(Table2[[#This Row],[Sharpe Ratio Z-Score]],Table2[Sharpe Ratio Z-Score])</f>
        <v>8</v>
      </c>
      <c r="AV286">
        <f>(Table2[[#This Row],[Rank 1Y]]+Table2[[#This Row],[Rank 6M]]+Table2[[#This Row],[Rank Sharpe]])/3</f>
        <v>312.33333333333331</v>
      </c>
    </row>
    <row r="287" spans="1:48" x14ac:dyDescent="0.3">
      <c r="A287" t="s">
        <v>830</v>
      </c>
      <c r="B287" t="s">
        <v>831</v>
      </c>
      <c r="C287" t="s">
        <v>3106</v>
      </c>
      <c r="D287" t="s">
        <v>238</v>
      </c>
      <c r="E287">
        <v>17884.718983929899</v>
      </c>
      <c r="F287">
        <v>411.1</v>
      </c>
      <c r="G287">
        <v>10.7618886438977</v>
      </c>
      <c r="H287">
        <f>(Table2[[#This Row],[1Y Return vs Nifty]]-AVERAGE(Table2[1Y Return vs Nifty]))/_xlfn.STDEV.P(Table2[1Y Return vs Nifty])</f>
        <v>-0.17592625492588349</v>
      </c>
      <c r="I287">
        <v>1.1551024958181499</v>
      </c>
      <c r="J287">
        <f>(Table2[[#This Row],[1M Return vs Nifty]]-AVERAGE(Table2[1M Return vs Nifty]))/_xlfn.STDEV.P(Table2[1M Return vs Nifty])</f>
        <v>0.21896117322572023</v>
      </c>
      <c r="K287">
        <v>12.7714187025143</v>
      </c>
      <c r="L287">
        <f>(Table2[[#This Row],[6M Return vs Nifty]]-AVERAGE(Table2[6M Return vs Nifty]))/_xlfn.STDEV.P(Table2[6M Return vs Nifty])</f>
        <v>0.40774869303707795</v>
      </c>
      <c r="M287">
        <v>-0.659002035492394</v>
      </c>
      <c r="N287">
        <f>(Table2[[#This Row],[1W Return vs Nifty]]-AVERAGE(Table2[1W Return vs Nifty]))/_xlfn.STDEV.P(Table2[1W Return vs Nifty])</f>
        <v>0.24922116036037281</v>
      </c>
      <c r="O287">
        <v>434.92</v>
      </c>
      <c r="P287">
        <v>444.33920429177999</v>
      </c>
      <c r="Q287">
        <v>400.83199680997598</v>
      </c>
      <c r="R287">
        <v>26.256496469322599</v>
      </c>
      <c r="S287" s="1">
        <f>(Table2[[#This Row],[Close Price]]-Table2[[#This Row],[20D EMA]])/Table2[[#This Row],[20D EMA]]</f>
        <v>-5.4768693092982601E-2</v>
      </c>
      <c r="T287" s="1">
        <f>(Table2[[#This Row],[Close Price]]-Table2[[#This Row],[50D EMA]])/Table2[[#This Row],[50D EMA]]</f>
        <v>-7.4805922976702049E-2</v>
      </c>
      <c r="U287" s="1">
        <f>(Table2[[#This Row],[Close Price]]-Table2[[#This Row],[200D EMA]])/Table2[[#This Row],[200D EMA]]</f>
        <v>2.5616725390542709E-2</v>
      </c>
      <c r="V287">
        <v>0.40829051455847198</v>
      </c>
      <c r="W287">
        <v>406.05</v>
      </c>
      <c r="X287">
        <v>421.95</v>
      </c>
      <c r="Y287">
        <v>406.05</v>
      </c>
      <c r="Z287">
        <v>443.2</v>
      </c>
      <c r="AA287">
        <v>406.05</v>
      </c>
      <c r="AB287">
        <v>453.8</v>
      </c>
      <c r="AC287" s="1">
        <f>(Table2[[#This Row],[Close Price]]/Table2[[#This Row],[Day Low]])-1</f>
        <v>1.2436892008373279E-2</v>
      </c>
      <c r="AD287" s="1">
        <f>(Table2[[#This Row],[Day High]]/Table2[[#This Row],[Close Price]])-1</f>
        <v>2.6392605205546094E-2</v>
      </c>
      <c r="AE287" s="1">
        <f>(Table2[[#This Row],[Close Price]]/Table2[[#This Row],[Current Week Low]])-1</f>
        <v>1.2436892008373279E-2</v>
      </c>
      <c r="AF287" s="1">
        <f>(Table2[[#This Row],[Current Week High]]/Table2[[#This Row],[Close Price]])-1</f>
        <v>7.8083191437606336E-2</v>
      </c>
      <c r="AG287" s="1">
        <f>(Table2[[#This Row],[Close Price]]/Table2[[#This Row],[Current Month Low]])-1</f>
        <v>1.2436892008373279E-2</v>
      </c>
      <c r="AH287" s="1">
        <f>(Table2[[#This Row],[Current Month High]]/Table2[[#This Row],[Close Price]])-1</f>
        <v>0.10386767209924597</v>
      </c>
      <c r="AI287">
        <v>40.464607151544598</v>
      </c>
      <c r="AJ287">
        <v>45.2137054044507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-0.08</v>
      </c>
      <c r="AM287" t="s">
        <v>3143</v>
      </c>
      <c r="AN287">
        <v>-6.47</v>
      </c>
      <c r="AO287" t="s">
        <v>3143</v>
      </c>
      <c r="AP287">
        <v>4.6463088681071997E-2</v>
      </c>
      <c r="AQ287">
        <f>(Table2[[#This Row],[Sharpe Ratio]]-AVERAGE(Table2[Sharpe Ratio]))/_xlfn.STDEV.P(Table2[Sharpe Ratio])</f>
        <v>-0.12110609159262295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363</v>
      </c>
      <c r="AT287">
        <f>_xlfn.RANK.AVG(Table2[[#This Row],[6M Return vs Nifty Z-Score]],Table2[6M Return vs Nifty Z-Score])</f>
        <v>203</v>
      </c>
      <c r="AU287">
        <f>_xlfn.RANK.AVG(Table2[[#This Row],[Sharpe Ratio Z-Score]],Table2[Sharpe Ratio Z-Score])</f>
        <v>373</v>
      </c>
      <c r="AV287">
        <f>(Table2[[#This Row],[Rank 1Y]]+Table2[[#This Row],[Rank 6M]]+Table2[[#This Row],[Rank Sharpe]])/3</f>
        <v>313</v>
      </c>
    </row>
    <row r="288" spans="1:48" x14ac:dyDescent="0.3">
      <c r="A288" t="s">
        <v>1665</v>
      </c>
      <c r="B288" t="s">
        <v>1666</v>
      </c>
      <c r="C288" t="s">
        <v>3106</v>
      </c>
      <c r="D288" t="s">
        <v>1626</v>
      </c>
      <c r="E288">
        <v>4989.96988134</v>
      </c>
      <c r="F288">
        <v>417.85</v>
      </c>
      <c r="G288">
        <v>7.9646465547454302</v>
      </c>
      <c r="H288">
        <f>(Table2[[#This Row],[1Y Return vs Nifty]]-AVERAGE(Table2[1Y Return vs Nifty]))/_xlfn.STDEV.P(Table2[1Y Return vs Nifty])</f>
        <v>-0.2252580183025365</v>
      </c>
      <c r="I288">
        <v>13.029377954210499</v>
      </c>
      <c r="J288">
        <f>(Table2[[#This Row],[1M Return vs Nifty]]-AVERAGE(Table2[1M Return vs Nifty]))/_xlfn.STDEV.P(Table2[1M Return vs Nifty])</f>
        <v>1.6046591638952867</v>
      </c>
      <c r="K288">
        <v>10.386902763907299</v>
      </c>
      <c r="L288">
        <f>(Table2[[#This Row],[6M Return vs Nifty]]-AVERAGE(Table2[6M Return vs Nifty]))/_xlfn.STDEV.P(Table2[6M Return vs Nifty])</f>
        <v>0.32059574525507567</v>
      </c>
      <c r="M288">
        <v>1.48944083708839</v>
      </c>
      <c r="N288">
        <f>(Table2[[#This Row],[1W Return vs Nifty]]-AVERAGE(Table2[1W Return vs Nifty]))/_xlfn.STDEV.P(Table2[1W Return vs Nifty])</f>
        <v>0.71790175289478519</v>
      </c>
      <c r="O288">
        <v>427.07</v>
      </c>
      <c r="P288">
        <v>415.52788793366301</v>
      </c>
      <c r="Q288">
        <v>380.42353472239</v>
      </c>
      <c r="R288">
        <v>42.431296654461299</v>
      </c>
      <c r="S288" s="1">
        <f>(Table2[[#This Row],[Close Price]]-Table2[[#This Row],[20D EMA]])/Table2[[#This Row],[20D EMA]]</f>
        <v>-2.1588966679935304E-2</v>
      </c>
      <c r="T288" s="1">
        <f>(Table2[[#This Row],[Close Price]]-Table2[[#This Row],[50D EMA]])/Table2[[#This Row],[50D EMA]]</f>
        <v>5.5883422840387713E-3</v>
      </c>
      <c r="U288" s="1">
        <f>(Table2[[#This Row],[Close Price]]-Table2[[#This Row],[200D EMA]])/Table2[[#This Row],[200D EMA]]</f>
        <v>9.8381046022616825E-2</v>
      </c>
      <c r="V288">
        <v>1.11418548676041</v>
      </c>
      <c r="W288">
        <v>410.05</v>
      </c>
      <c r="X288">
        <v>433.4</v>
      </c>
      <c r="Y288">
        <v>408.25</v>
      </c>
      <c r="Z288">
        <v>448</v>
      </c>
      <c r="AA288">
        <v>390.1</v>
      </c>
      <c r="AB288">
        <v>459</v>
      </c>
      <c r="AC288" s="1">
        <f>(Table2[[#This Row],[Close Price]]/Table2[[#This Row],[Day Low]])-1</f>
        <v>1.9022070479209896E-2</v>
      </c>
      <c r="AD288" s="1">
        <f>(Table2[[#This Row],[Day High]]/Table2[[#This Row],[Close Price]])-1</f>
        <v>3.7214311355749485E-2</v>
      </c>
      <c r="AE288" s="1">
        <f>(Table2[[#This Row],[Close Price]]/Table2[[#This Row],[Current Week Low]])-1</f>
        <v>2.3515003061849393E-2</v>
      </c>
      <c r="AF288" s="1">
        <f>(Table2[[#This Row],[Current Week High]]/Table2[[#This Row],[Close Price]])-1</f>
        <v>7.2155079574009795E-2</v>
      </c>
      <c r="AG288" s="1">
        <f>(Table2[[#This Row],[Close Price]]/Table2[[#This Row],[Current Month Low]])-1</f>
        <v>7.1135606254806527E-2</v>
      </c>
      <c r="AH288" s="1">
        <f>(Table2[[#This Row],[Current Month High]]/Table2[[#This Row],[Close Price]])-1</f>
        <v>9.8480315902835791E-2</v>
      </c>
      <c r="AI288">
        <v>9.8480315902835702</v>
      </c>
      <c r="AJ288">
        <v>46.4855390008764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</v>
      </c>
      <c r="AM288" t="s">
        <v>3142</v>
      </c>
      <c r="AN288">
        <v>-7.0000000000000007E-2</v>
      </c>
      <c r="AO288" t="s">
        <v>3143</v>
      </c>
      <c r="AP288">
        <v>5.9130353878813997E-2</v>
      </c>
      <c r="AQ288">
        <f>(Table2[[#This Row],[Sharpe Ratio]]-AVERAGE(Table2[Sharpe Ratio]))/_xlfn.STDEV.P(Table2[Sharpe Ratio])</f>
        <v>2.8451429686311758E-2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2.4463500734289227</v>
      </c>
      <c r="AS288">
        <f>_xlfn.RANK.AVG(Table2[[#This Row],[1Y Return vs Nifty Z-Score]],Table2[1Y Return vs Nifty Z-Score])</f>
        <v>380</v>
      </c>
      <c r="AT288">
        <f>_xlfn.RANK.AVG(Table2[[#This Row],[6M Return vs Nifty Z-Score]],Table2[6M Return vs Nifty Z-Score])</f>
        <v>226</v>
      </c>
      <c r="AU288">
        <f>_xlfn.RANK.AVG(Table2[[#This Row],[Sharpe Ratio Z-Score]],Table2[Sharpe Ratio Z-Score])</f>
        <v>334</v>
      </c>
      <c r="AV288">
        <f>(Table2[[#This Row],[Rank 1Y]]+Table2[[#This Row],[Rank 6M]]+Table2[[#This Row],[Rank Sharpe]])/3</f>
        <v>313.33333333333331</v>
      </c>
    </row>
    <row r="289" spans="1:48" x14ac:dyDescent="0.3">
      <c r="A289" t="s">
        <v>1711</v>
      </c>
      <c r="B289" t="s">
        <v>1712</v>
      </c>
      <c r="C289" t="s">
        <v>3109</v>
      </c>
      <c r="D289" t="s">
        <v>122</v>
      </c>
      <c r="E289">
        <v>4646.7603503999999</v>
      </c>
      <c r="F289">
        <v>982.4</v>
      </c>
      <c r="G289">
        <v>26.234440794044598</v>
      </c>
      <c r="H289">
        <f>(Table2[[#This Row],[1Y Return vs Nifty]]-AVERAGE(Table2[1Y Return vs Nifty]))/_xlfn.STDEV.P(Table2[1Y Return vs Nifty])</f>
        <v>9.6945472717572603E-2</v>
      </c>
      <c r="I289">
        <v>7.2454102895618098</v>
      </c>
      <c r="J289">
        <f>(Table2[[#This Row],[1M Return vs Nifty]]-AVERAGE(Table2[1M Return vs Nifty]))/_xlfn.STDEV.P(Table2[1M Return vs Nifty])</f>
        <v>0.92968472868991059</v>
      </c>
      <c r="K289">
        <v>29.309198424777001</v>
      </c>
      <c r="L289">
        <f>(Table2[[#This Row],[6M Return vs Nifty]]-AVERAGE(Table2[6M Return vs Nifty]))/_xlfn.STDEV.P(Table2[6M Return vs Nifty])</f>
        <v>1.0121968450618504</v>
      </c>
      <c r="M289">
        <v>-0.16070408105867701</v>
      </c>
      <c r="N289">
        <f>(Table2[[#This Row],[1W Return vs Nifty]]-AVERAGE(Table2[1W Return vs Nifty]))/_xlfn.STDEV.P(Table2[1W Return vs Nifty])</f>
        <v>0.35792434419794938</v>
      </c>
      <c r="O289">
        <v>972.73</v>
      </c>
      <c r="P289">
        <v>941.38872257203695</v>
      </c>
      <c r="Q289">
        <v>833.07700615122803</v>
      </c>
      <c r="R289">
        <v>50.734005044593999</v>
      </c>
      <c r="S289" s="1">
        <f>(Table2[[#This Row],[Close Price]]-Table2[[#This Row],[20D EMA]])/Table2[[#This Row],[20D EMA]]</f>
        <v>9.9410936231019483E-3</v>
      </c>
      <c r="T289" s="1">
        <f>(Table2[[#This Row],[Close Price]]-Table2[[#This Row],[50D EMA]])/Table2[[#This Row],[50D EMA]]</f>
        <v>4.3564657664384498E-2</v>
      </c>
      <c r="U289" s="1">
        <f>(Table2[[#This Row],[Close Price]]-Table2[[#This Row],[200D EMA]])/Table2[[#This Row],[200D EMA]]</f>
        <v>0.17924272635807861</v>
      </c>
      <c r="V289">
        <v>0.58049203112501702</v>
      </c>
      <c r="W289">
        <v>970.65</v>
      </c>
      <c r="X289">
        <v>994.45</v>
      </c>
      <c r="Y289">
        <v>957.05</v>
      </c>
      <c r="Z289">
        <v>1053.95</v>
      </c>
      <c r="AA289">
        <v>837.2</v>
      </c>
      <c r="AB289">
        <v>1054.5999999999999</v>
      </c>
      <c r="AC289" s="1">
        <f>(Table2[[#This Row],[Close Price]]/Table2[[#This Row],[Day Low]])-1</f>
        <v>1.210529026940721E-2</v>
      </c>
      <c r="AD289" s="1">
        <f>(Table2[[#This Row],[Day High]]/Table2[[#This Row],[Close Price]])-1</f>
        <v>1.2265879478827513E-2</v>
      </c>
      <c r="AE289" s="1">
        <f>(Table2[[#This Row],[Close Price]]/Table2[[#This Row],[Current Week Low]])-1</f>
        <v>2.6487644323702986E-2</v>
      </c>
      <c r="AF289" s="1">
        <f>(Table2[[#This Row],[Current Week High]]/Table2[[#This Row],[Close Price]])-1</f>
        <v>7.2831840390879643E-2</v>
      </c>
      <c r="AG289" s="1">
        <f>(Table2[[#This Row],[Close Price]]/Table2[[#This Row],[Current Month Low]])-1</f>
        <v>0.17343526039178214</v>
      </c>
      <c r="AH289" s="1">
        <f>(Table2[[#This Row],[Current Month High]]/Table2[[#This Row],[Close Price]])-1</f>
        <v>7.3493485342019493E-2</v>
      </c>
      <c r="AI289">
        <v>7.3493485342019396</v>
      </c>
      <c r="AJ289">
        <v>58.4899572477212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0.02</v>
      </c>
      <c r="AM289" t="s">
        <v>3142</v>
      </c>
      <c r="AN289">
        <v>9.7899999999999991</v>
      </c>
      <c r="AO289" t="s">
        <v>3142</v>
      </c>
      <c r="AP289">
        <v>-1.7258714058416998E-2</v>
      </c>
      <c r="AQ289">
        <f>(Table2[[#This Row],[Sharpe Ratio]]-AVERAGE(Table2[Sharpe Ratio]))/_xlfn.STDEV.P(Table2[Sharpe Ratio])</f>
        <v>-0.8734448735139162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1.5233065171533666</v>
      </c>
      <c r="AS289">
        <f>_xlfn.RANK.AVG(Table2[[#This Row],[1Y Return vs Nifty Z-Score]],Table2[1Y Return vs Nifty Z-Score])</f>
        <v>260</v>
      </c>
      <c r="AT289">
        <f>_xlfn.RANK.AVG(Table2[[#This Row],[6M Return vs Nifty Z-Score]],Table2[6M Return vs Nifty Z-Score])</f>
        <v>91</v>
      </c>
      <c r="AU289">
        <f>_xlfn.RANK.AVG(Table2[[#This Row],[Sharpe Ratio Z-Score]],Table2[Sharpe Ratio Z-Score])</f>
        <v>590</v>
      </c>
      <c r="AV289">
        <f>(Table2[[#This Row],[Rank 1Y]]+Table2[[#This Row],[Rank 6M]]+Table2[[#This Row],[Rank Sharpe]])/3</f>
        <v>313.66666666666669</v>
      </c>
    </row>
    <row r="290" spans="1:48" x14ac:dyDescent="0.3">
      <c r="A290" t="s">
        <v>400</v>
      </c>
      <c r="B290" t="s">
        <v>401</v>
      </c>
      <c r="C290" t="s">
        <v>3105</v>
      </c>
      <c r="D290" t="s">
        <v>117</v>
      </c>
      <c r="E290">
        <v>54671.939470259997</v>
      </c>
      <c r="F290">
        <v>663.95</v>
      </c>
      <c r="G290">
        <v>19.516799555856402</v>
      </c>
      <c r="H290">
        <f>(Table2[[#This Row],[1Y Return vs Nifty]]-AVERAGE(Table2[1Y Return vs Nifty]))/_xlfn.STDEV.P(Table2[1Y Return vs Nifty])</f>
        <v>-2.1525892094465569E-2</v>
      </c>
      <c r="I290">
        <v>-10.0903723374721</v>
      </c>
      <c r="J290">
        <f>(Table2[[#This Row],[1M Return vs Nifty]]-AVERAGE(Table2[1M Return vs Nifty]))/_xlfn.STDEV.P(Table2[1M Return vs Nifty])</f>
        <v>-1.0933573707745403</v>
      </c>
      <c r="K290">
        <v>-16.145798301427</v>
      </c>
      <c r="L290">
        <f>(Table2[[#This Row],[6M Return vs Nifty]]-AVERAGE(Table2[6M Return vs Nifty]))/_xlfn.STDEV.P(Table2[6M Return vs Nifty])</f>
        <v>-0.64916213013720581</v>
      </c>
      <c r="M290">
        <v>-8.8719579950084704</v>
      </c>
      <c r="N290">
        <f>(Table2[[#This Row],[1W Return vs Nifty]]-AVERAGE(Table2[1W Return vs Nifty]))/_xlfn.STDEV.P(Table2[1W Return vs Nifty])</f>
        <v>-1.5424266952519905</v>
      </c>
      <c r="O290">
        <v>722</v>
      </c>
      <c r="P290">
        <v>737.70835272488705</v>
      </c>
      <c r="Q290">
        <v>688.64093911825796</v>
      </c>
      <c r="R290">
        <v>21.489936277255701</v>
      </c>
      <c r="S290" s="1">
        <f>(Table2[[#This Row],[Close Price]]-Table2[[#This Row],[20D EMA]])/Table2[[#This Row],[20D EMA]]</f>
        <v>-8.0401662049861433E-2</v>
      </c>
      <c r="T290" s="1">
        <f>(Table2[[#This Row],[Close Price]]-Table2[[#This Row],[50D EMA]])/Table2[[#This Row],[50D EMA]]</f>
        <v>-9.9983079292032428E-2</v>
      </c>
      <c r="U290" s="1">
        <f>(Table2[[#This Row],[Close Price]]-Table2[[#This Row],[200D EMA]])/Table2[[#This Row],[200D EMA]]</f>
        <v>-3.5854590855246588E-2</v>
      </c>
      <c r="V290">
        <v>0.85948329993574302</v>
      </c>
      <c r="W290">
        <v>637.4</v>
      </c>
      <c r="X290">
        <v>668.4</v>
      </c>
      <c r="Y290">
        <v>631.85</v>
      </c>
      <c r="Z290">
        <v>742.25</v>
      </c>
      <c r="AA290">
        <v>631.85</v>
      </c>
      <c r="AB290">
        <v>793.7</v>
      </c>
      <c r="AC290" s="1">
        <f>(Table2[[#This Row],[Close Price]]/Table2[[#This Row],[Day Low]])-1</f>
        <v>4.1653592720426902E-2</v>
      </c>
      <c r="AD290" s="1">
        <f>(Table2[[#This Row],[Day High]]/Table2[[#This Row],[Close Price]])-1</f>
        <v>6.7023119210782856E-3</v>
      </c>
      <c r="AE290" s="1">
        <f>(Table2[[#This Row],[Close Price]]/Table2[[#This Row],[Current Week Low]])-1</f>
        <v>5.0803196961304087E-2</v>
      </c>
      <c r="AF290" s="1">
        <f>(Table2[[#This Row],[Current Week High]]/Table2[[#This Row],[Close Price]])-1</f>
        <v>0.11793056706077265</v>
      </c>
      <c r="AG290" s="1">
        <f>(Table2[[#This Row],[Close Price]]/Table2[[#This Row],[Current Month Low]])-1</f>
        <v>5.0803196961304087E-2</v>
      </c>
      <c r="AH290" s="1">
        <f>(Table2[[#This Row],[Current Month High]]/Table2[[#This Row],[Close Price]])-1</f>
        <v>0.19542134196852179</v>
      </c>
      <c r="AI290">
        <v>27.7204608780781</v>
      </c>
      <c r="AJ290">
        <v>55.4372000468219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-0.01</v>
      </c>
      <c r="AM290" t="s">
        <v>3143</v>
      </c>
      <c r="AN290">
        <v>-10.71</v>
      </c>
      <c r="AO290" t="s">
        <v>3143</v>
      </c>
      <c r="AP290">
        <v>0.14441756162305699</v>
      </c>
      <c r="AQ290">
        <f>(Table2[[#This Row],[Sharpe Ratio]]-AVERAGE(Table2[Sharpe Ratio]))/_xlfn.STDEV.P(Table2[Sharpe Ratio])</f>
        <v>1.0354046423895753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302</v>
      </c>
      <c r="AT290">
        <f>_xlfn.RANK.AVG(Table2[[#This Row],[6M Return vs Nifty Z-Score]],Table2[6M Return vs Nifty Z-Score])</f>
        <v>536</v>
      </c>
      <c r="AU290">
        <f>_xlfn.RANK.AVG(Table2[[#This Row],[Sharpe Ratio Z-Score]],Table2[Sharpe Ratio Z-Score])</f>
        <v>106</v>
      </c>
      <c r="AV290">
        <f>(Table2[[#This Row],[Rank 1Y]]+Table2[[#This Row],[Rank 6M]]+Table2[[#This Row],[Rank Sharpe]])/3</f>
        <v>314.66666666666669</v>
      </c>
    </row>
    <row r="291" spans="1:48" x14ac:dyDescent="0.3">
      <c r="A291" t="s">
        <v>548</v>
      </c>
      <c r="B291" t="s">
        <v>549</v>
      </c>
      <c r="C291" t="s">
        <v>3101</v>
      </c>
      <c r="D291" t="s">
        <v>169</v>
      </c>
      <c r="E291">
        <v>35097.787392325001</v>
      </c>
      <c r="F291">
        <v>874.85</v>
      </c>
      <c r="G291">
        <v>-0.58575719691302497</v>
      </c>
      <c r="H291">
        <f>(Table2[[#This Row],[1Y Return vs Nifty]]-AVERAGE(Table2[1Y Return vs Nifty]))/_xlfn.STDEV.P(Table2[1Y Return vs Nifty])</f>
        <v>-0.37605172196066117</v>
      </c>
      <c r="I291">
        <v>5.6329189525333199</v>
      </c>
      <c r="J291">
        <f>(Table2[[#This Row],[1M Return vs Nifty]]-AVERAGE(Table2[1M Return vs Nifty]))/_xlfn.STDEV.P(Table2[1M Return vs Nifty])</f>
        <v>0.74151105750281998</v>
      </c>
      <c r="K291">
        <v>18.0042190067951</v>
      </c>
      <c r="L291">
        <f>(Table2[[#This Row],[6M Return vs Nifty]]-AVERAGE(Table2[6M Return vs Nifty]))/_xlfn.STDEV.P(Table2[6M Return vs Nifty])</f>
        <v>0.59900510876858704</v>
      </c>
      <c r="M291">
        <v>3.2344382351738399</v>
      </c>
      <c r="N291">
        <f>(Table2[[#This Row],[1W Return vs Nifty]]-AVERAGE(Table2[1W Return vs Nifty]))/_xlfn.STDEV.P(Table2[1W Return vs Nifty])</f>
        <v>1.0985711320732368</v>
      </c>
      <c r="O291">
        <v>874.06</v>
      </c>
      <c r="P291">
        <v>863.32797628598303</v>
      </c>
      <c r="Q291">
        <v>786.17845944410601</v>
      </c>
      <c r="R291">
        <v>52.2363256135394</v>
      </c>
      <c r="S291" s="1">
        <f>(Table2[[#This Row],[Close Price]]-Table2[[#This Row],[20D EMA]])/Table2[[#This Row],[20D EMA]]</f>
        <v>9.0382811248664551E-4</v>
      </c>
      <c r="T291" s="1">
        <f>(Table2[[#This Row],[Close Price]]-Table2[[#This Row],[50D EMA]])/Table2[[#This Row],[50D EMA]]</f>
        <v>1.3346056227187812E-2</v>
      </c>
      <c r="U291" s="1">
        <f>(Table2[[#This Row],[Close Price]]-Table2[[#This Row],[200D EMA]])/Table2[[#This Row],[200D EMA]]</f>
        <v>0.11278805656745189</v>
      </c>
      <c r="V291">
        <v>0.839286516823887</v>
      </c>
      <c r="W291">
        <v>863.55</v>
      </c>
      <c r="X291">
        <v>894.5</v>
      </c>
      <c r="Y291">
        <v>828.65</v>
      </c>
      <c r="Z291">
        <v>895</v>
      </c>
      <c r="AA291">
        <v>828.65</v>
      </c>
      <c r="AB291">
        <v>911.95</v>
      </c>
      <c r="AC291" s="1">
        <f>(Table2[[#This Row],[Close Price]]/Table2[[#This Row],[Day Low]])-1</f>
        <v>1.3085519078223751E-2</v>
      </c>
      <c r="AD291" s="1">
        <f>(Table2[[#This Row],[Day High]]/Table2[[#This Row],[Close Price]])-1</f>
        <v>2.2460993313139443E-2</v>
      </c>
      <c r="AE291" s="1">
        <f>(Table2[[#This Row],[Close Price]]/Table2[[#This Row],[Current Week Low]])-1</f>
        <v>5.5753333735593991E-2</v>
      </c>
      <c r="AF291" s="1">
        <f>(Table2[[#This Row],[Current Week High]]/Table2[[#This Row],[Close Price]])-1</f>
        <v>2.303251986054744E-2</v>
      </c>
      <c r="AG291" s="1">
        <f>(Table2[[#This Row],[Close Price]]/Table2[[#This Row],[Current Month Low]])-1</f>
        <v>5.5753333735593991E-2</v>
      </c>
      <c r="AH291" s="1">
        <f>(Table2[[#This Row],[Current Month High]]/Table2[[#This Row],[Close Price]])-1</f>
        <v>4.2407269817682947E-2</v>
      </c>
      <c r="AI291">
        <v>8.0470937875064301</v>
      </c>
      <c r="AJ291">
        <v>43.9726816423928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</v>
      </c>
      <c r="AM291" t="s">
        <v>3144</v>
      </c>
      <c r="AN291">
        <v>-1.3</v>
      </c>
      <c r="AO291" t="s">
        <v>3143</v>
      </c>
      <c r="AP291">
        <v>5.0000200520272001E-2</v>
      </c>
      <c r="AQ291">
        <f>(Table2[[#This Row],[Sharpe Ratio]]-AVERAGE(Table2[Sharpe Ratio]))/_xlfn.STDEV.P(Table2[Sharpe Ratio])</f>
        <v>-7.9344774457538139E-2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1.9836908019264445</v>
      </c>
      <c r="AS291">
        <f>_xlfn.RANK.AVG(Table2[[#This Row],[1Y Return vs Nifty Z-Score]],Table2[1Y Return vs Nifty Z-Score])</f>
        <v>433</v>
      </c>
      <c r="AT291">
        <f>_xlfn.RANK.AVG(Table2[[#This Row],[6M Return vs Nifty Z-Score]],Table2[6M Return vs Nifty Z-Score])</f>
        <v>156</v>
      </c>
      <c r="AU291">
        <f>_xlfn.RANK.AVG(Table2[[#This Row],[Sharpe Ratio Z-Score]],Table2[Sharpe Ratio Z-Score])</f>
        <v>358</v>
      </c>
      <c r="AV291">
        <f>(Table2[[#This Row],[Rank 1Y]]+Table2[[#This Row],[Rank 6M]]+Table2[[#This Row],[Rank Sharpe]])/3</f>
        <v>315.66666666666669</v>
      </c>
    </row>
    <row r="292" spans="1:48" x14ac:dyDescent="0.3">
      <c r="A292" t="s">
        <v>470</v>
      </c>
      <c r="B292" t="s">
        <v>471</v>
      </c>
      <c r="C292" t="s">
        <v>3097</v>
      </c>
      <c r="D292" t="s">
        <v>43</v>
      </c>
      <c r="E292">
        <v>43996.956580934901</v>
      </c>
      <c r="F292">
        <v>1274.8499999999999</v>
      </c>
      <c r="G292">
        <v>17.612726488337401</v>
      </c>
      <c r="H292">
        <f>(Table2[[#This Row],[1Y Return vs Nifty]]-AVERAGE(Table2[1Y Return vs Nifty]))/_xlfn.STDEV.P(Table2[1Y Return vs Nifty])</f>
        <v>-5.5105853722732037E-2</v>
      </c>
      <c r="I292">
        <v>15.746514448197599</v>
      </c>
      <c r="J292">
        <f>(Table2[[#This Row],[1M Return vs Nifty]]-AVERAGE(Table2[1M Return vs Nifty]))/_xlfn.STDEV.P(Table2[1M Return vs Nifty])</f>
        <v>1.9217421382027255</v>
      </c>
      <c r="K292">
        <v>18.126360465225702</v>
      </c>
      <c r="L292">
        <f>(Table2[[#This Row],[6M Return vs Nifty]]-AVERAGE(Table2[6M Return vs Nifty]))/_xlfn.STDEV.P(Table2[6M Return vs Nifty])</f>
        <v>0.60346932222854754</v>
      </c>
      <c r="M292">
        <v>12.122577862748701</v>
      </c>
      <c r="N292">
        <f>(Table2[[#This Row],[1W Return vs Nifty]]-AVERAGE(Table2[1W Return vs Nifty]))/_xlfn.STDEV.P(Table2[1W Return vs Nifty])</f>
        <v>3.0375096071635217</v>
      </c>
      <c r="O292">
        <v>1202.06</v>
      </c>
      <c r="P292">
        <v>1156.0045571906001</v>
      </c>
      <c r="Q292">
        <v>1042.8839100930199</v>
      </c>
      <c r="R292">
        <v>69.955471684295603</v>
      </c>
      <c r="S292" s="1">
        <f>(Table2[[#This Row],[Close Price]]-Table2[[#This Row],[20D EMA]])/Table2[[#This Row],[20D EMA]]</f>
        <v>6.0554381644842989E-2</v>
      </c>
      <c r="T292" s="1">
        <f>(Table2[[#This Row],[Close Price]]-Table2[[#This Row],[50D EMA]])/Table2[[#This Row],[50D EMA]]</f>
        <v>0.10280707119202544</v>
      </c>
      <c r="U292" s="1">
        <f>(Table2[[#This Row],[Close Price]]-Table2[[#This Row],[200D EMA]])/Table2[[#This Row],[200D EMA]]</f>
        <v>0.22242752780248548</v>
      </c>
      <c r="V292">
        <v>1.1497271668946301</v>
      </c>
      <c r="W292">
        <v>1262.9000000000001</v>
      </c>
      <c r="X292">
        <v>1306.45</v>
      </c>
      <c r="Y292">
        <v>1164.1500000000001</v>
      </c>
      <c r="Z292">
        <v>1306.45</v>
      </c>
      <c r="AA292">
        <v>1132.3499999999999</v>
      </c>
      <c r="AB292">
        <v>1306.45</v>
      </c>
      <c r="AC292" s="1">
        <f>(Table2[[#This Row],[Close Price]]/Table2[[#This Row],[Day Low]])-1</f>
        <v>9.4623485628313464E-3</v>
      </c>
      <c r="AD292" s="1">
        <f>(Table2[[#This Row],[Day High]]/Table2[[#This Row],[Close Price]])-1</f>
        <v>2.4787229870181005E-2</v>
      </c>
      <c r="AE292" s="1">
        <f>(Table2[[#This Row],[Close Price]]/Table2[[#This Row],[Current Week Low]])-1</f>
        <v>9.5090838809431588E-2</v>
      </c>
      <c r="AF292" s="1">
        <f>(Table2[[#This Row],[Current Week High]]/Table2[[#This Row],[Close Price]])-1</f>
        <v>2.4787229870181005E-2</v>
      </c>
      <c r="AG292" s="1">
        <f>(Table2[[#This Row],[Close Price]]/Table2[[#This Row],[Current Month Low]])-1</f>
        <v>0.12584448271294213</v>
      </c>
      <c r="AH292" s="1">
        <f>(Table2[[#This Row],[Current Month High]]/Table2[[#This Row],[Close Price]])-1</f>
        <v>2.4787229870181005E-2</v>
      </c>
      <c r="AI292">
        <v>2.4787229870181</v>
      </c>
      <c r="AJ292">
        <v>49.236172080772597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0.13</v>
      </c>
      <c r="AM292" t="s">
        <v>3142</v>
      </c>
      <c r="AN292">
        <v>7.15</v>
      </c>
      <c r="AO292" t="s">
        <v>3142</v>
      </c>
      <c r="AP292">
        <v>1.0671990640389E-2</v>
      </c>
      <c r="AQ292">
        <f>(Table2[[#This Row],[Sharpe Ratio]]-AVERAGE(Table2[Sharpe Ratio]))/_xlfn.STDEV.P(Table2[Sharpe Ratio])</f>
        <v>-0.54367780089654216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4.96393741297552</v>
      </c>
      <c r="AS292">
        <f>_xlfn.RANK.AVG(Table2[[#This Row],[1Y Return vs Nifty Z-Score]],Table2[1Y Return vs Nifty Z-Score])</f>
        <v>318</v>
      </c>
      <c r="AT292">
        <f>_xlfn.RANK.AVG(Table2[[#This Row],[6M Return vs Nifty Z-Score]],Table2[6M Return vs Nifty Z-Score])</f>
        <v>155</v>
      </c>
      <c r="AU292">
        <f>_xlfn.RANK.AVG(Table2[[#This Row],[Sharpe Ratio Z-Score]],Table2[Sharpe Ratio Z-Score])</f>
        <v>477</v>
      </c>
      <c r="AV292">
        <f>(Table2[[#This Row],[Rank 1Y]]+Table2[[#This Row],[Rank 6M]]+Table2[[#This Row],[Rank Sharpe]])/3</f>
        <v>316.66666666666669</v>
      </c>
    </row>
    <row r="293" spans="1:48" x14ac:dyDescent="0.3">
      <c r="A293" t="s">
        <v>561</v>
      </c>
      <c r="B293" t="s">
        <v>562</v>
      </c>
      <c r="C293" t="s">
        <v>3103</v>
      </c>
      <c r="D293" t="s">
        <v>192</v>
      </c>
      <c r="E293">
        <v>33422.899313280002</v>
      </c>
      <c r="F293">
        <v>2376.1</v>
      </c>
      <c r="G293">
        <v>21.9312868889985</v>
      </c>
      <c r="H293">
        <f>(Table2[[#This Row],[1Y Return vs Nifty]]-AVERAGE(Table2[1Y Return vs Nifty]))/_xlfn.STDEV.P(Table2[1Y Return vs Nifty])</f>
        <v>2.105566287941572E-2</v>
      </c>
      <c r="I293">
        <v>5.8806324390578597</v>
      </c>
      <c r="J293">
        <f>(Table2[[#This Row],[1M Return vs Nifty]]-AVERAGE(Table2[1M Return vs Nifty]))/_xlfn.STDEV.P(Table2[1M Return vs Nifty])</f>
        <v>0.77041859647154132</v>
      </c>
      <c r="K293">
        <v>14.2615761332984</v>
      </c>
      <c r="L293">
        <f>(Table2[[#This Row],[6M Return vs Nifty]]-AVERAGE(Table2[6M Return vs Nifty]))/_xlfn.STDEV.P(Table2[6M Return vs Nifty])</f>
        <v>0.46221325360024135</v>
      </c>
      <c r="M293">
        <v>3.3411935682057998</v>
      </c>
      <c r="N293">
        <f>(Table2[[#This Row],[1W Return vs Nifty]]-AVERAGE(Table2[1W Return vs Nifty]))/_xlfn.STDEV.P(Table2[1W Return vs Nifty])</f>
        <v>1.1218596976572612</v>
      </c>
      <c r="O293">
        <v>2374.42</v>
      </c>
      <c r="P293">
        <v>2410.6046214101402</v>
      </c>
      <c r="Q293">
        <v>2241.6274919095499</v>
      </c>
      <c r="R293">
        <v>51.383179442129602</v>
      </c>
      <c r="S293" s="1">
        <f>(Table2[[#This Row],[Close Price]]-Table2[[#This Row],[20D EMA]])/Table2[[#This Row],[20D EMA]]</f>
        <v>7.0754121006386247E-4</v>
      </c>
      <c r="T293" s="1">
        <f>(Table2[[#This Row],[Close Price]]-Table2[[#This Row],[50D EMA]])/Table2[[#This Row],[50D EMA]]</f>
        <v>-1.4313679275183677E-2</v>
      </c>
      <c r="U293" s="1">
        <f>(Table2[[#This Row],[Close Price]]-Table2[[#This Row],[200D EMA]])/Table2[[#This Row],[200D EMA]]</f>
        <v>5.9988784298812471E-2</v>
      </c>
      <c r="V293">
        <v>1.16515044389638</v>
      </c>
      <c r="W293">
        <v>2352.5500000000002</v>
      </c>
      <c r="X293">
        <v>2410.4499999999998</v>
      </c>
      <c r="Y293">
        <v>2320</v>
      </c>
      <c r="Z293">
        <v>2410.4499999999998</v>
      </c>
      <c r="AA293">
        <v>2158.25</v>
      </c>
      <c r="AB293">
        <v>2459</v>
      </c>
      <c r="AC293" s="1">
        <f>(Table2[[#This Row],[Close Price]]/Table2[[#This Row],[Day Low]])-1</f>
        <v>1.0010414231365949E-2</v>
      </c>
      <c r="AD293" s="1">
        <f>(Table2[[#This Row],[Day High]]/Table2[[#This Row],[Close Price]])-1</f>
        <v>1.445646227010644E-2</v>
      </c>
      <c r="AE293" s="1">
        <f>(Table2[[#This Row],[Close Price]]/Table2[[#This Row],[Current Week Low]])-1</f>
        <v>2.4181034482758657E-2</v>
      </c>
      <c r="AF293" s="1">
        <f>(Table2[[#This Row],[Current Week High]]/Table2[[#This Row],[Close Price]])-1</f>
        <v>1.445646227010644E-2</v>
      </c>
      <c r="AG293" s="1">
        <f>(Table2[[#This Row],[Close Price]]/Table2[[#This Row],[Current Month Low]])-1</f>
        <v>0.10093826016448504</v>
      </c>
      <c r="AH293" s="1">
        <f>(Table2[[#This Row],[Current Month High]]/Table2[[#This Row],[Close Price]])-1</f>
        <v>3.488910399393963E-2</v>
      </c>
      <c r="AI293">
        <v>28.8371701527713</v>
      </c>
      <c r="AJ293">
        <v>52.3775932279475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-0.02</v>
      </c>
      <c r="AM293" t="s">
        <v>3143</v>
      </c>
      <c r="AN293">
        <v>2.42</v>
      </c>
      <c r="AO293" t="s">
        <v>3142</v>
      </c>
      <c r="AP293">
        <v>1.0925993758490999E-2</v>
      </c>
      <c r="AQ293">
        <f>(Table2[[#This Row],[Sharpe Ratio]]-AVERAGE(Table2[Sharpe Ratio]))/_xlfn.STDEV.P(Table2[Sharpe Ratio])</f>
        <v>-0.54067888391269092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287</v>
      </c>
      <c r="AT293">
        <f>_xlfn.RANK.AVG(Table2[[#This Row],[6M Return vs Nifty Z-Score]],Table2[6M Return vs Nifty Z-Score])</f>
        <v>189</v>
      </c>
      <c r="AU293">
        <f>_xlfn.RANK.AVG(Table2[[#This Row],[Sharpe Ratio Z-Score]],Table2[Sharpe Ratio Z-Score])</f>
        <v>475</v>
      </c>
      <c r="AV293">
        <f>(Table2[[#This Row],[Rank 1Y]]+Table2[[#This Row],[Rank 6M]]+Table2[[#This Row],[Rank Sharpe]])/3</f>
        <v>317</v>
      </c>
    </row>
    <row r="294" spans="1:48" x14ac:dyDescent="0.3">
      <c r="A294" t="s">
        <v>1827</v>
      </c>
      <c r="B294" t="s">
        <v>1828</v>
      </c>
      <c r="C294" t="s">
        <v>3108</v>
      </c>
      <c r="D294" t="s">
        <v>276</v>
      </c>
      <c r="E294">
        <v>3960.0913359239998</v>
      </c>
      <c r="F294">
        <v>170.34</v>
      </c>
      <c r="G294">
        <v>9.9267051432921907</v>
      </c>
      <c r="H294">
        <f>(Table2[[#This Row],[1Y Return vs Nifty]]-AVERAGE(Table2[1Y Return vs Nifty]))/_xlfn.STDEV.P(Table2[1Y Return vs Nifty])</f>
        <v>-0.19065543227800968</v>
      </c>
      <c r="I294">
        <v>8.3189549722323903</v>
      </c>
      <c r="J294">
        <f>(Table2[[#This Row],[1M Return vs Nifty]]-AVERAGE(Table2[1M Return vs Nifty]))/_xlfn.STDEV.P(Table2[1M Return vs Nifty])</f>
        <v>1.0549646849182486</v>
      </c>
      <c r="K294">
        <v>18.5305599559873</v>
      </c>
      <c r="L294">
        <f>(Table2[[#This Row],[6M Return vs Nifty]]-AVERAGE(Table2[6M Return vs Nifty]))/_xlfn.STDEV.P(Table2[6M Return vs Nifty])</f>
        <v>0.61824262549798881</v>
      </c>
      <c r="M294">
        <v>-0.785362316250518</v>
      </c>
      <c r="N294">
        <f>(Table2[[#This Row],[1W Return vs Nifty]]-AVERAGE(Table2[1W Return vs Nifty]))/_xlfn.STDEV.P(Table2[1W Return vs Nifty])</f>
        <v>0.22165579568889238</v>
      </c>
      <c r="O294">
        <v>179.99</v>
      </c>
      <c r="P294">
        <v>174.85187843991599</v>
      </c>
      <c r="Q294">
        <v>157.35328312257701</v>
      </c>
      <c r="R294">
        <v>35.612470404626499</v>
      </c>
      <c r="S294" s="1">
        <f>(Table2[[#This Row],[Close Price]]-Table2[[#This Row],[20D EMA]])/Table2[[#This Row],[20D EMA]]</f>
        <v>-5.3614089671648456E-2</v>
      </c>
      <c r="T294" s="1">
        <f>(Table2[[#This Row],[Close Price]]-Table2[[#This Row],[50D EMA]])/Table2[[#This Row],[50D EMA]]</f>
        <v>-2.5804003252194955E-2</v>
      </c>
      <c r="U294" s="1">
        <f>(Table2[[#This Row],[Close Price]]-Table2[[#This Row],[200D EMA]])/Table2[[#This Row],[200D EMA]]</f>
        <v>8.253222697175272E-2</v>
      </c>
      <c r="V294">
        <v>1.21089497864147</v>
      </c>
      <c r="W294">
        <v>169</v>
      </c>
      <c r="X294">
        <v>180.44</v>
      </c>
      <c r="Y294">
        <v>169</v>
      </c>
      <c r="Z294">
        <v>199</v>
      </c>
      <c r="AA294">
        <v>159</v>
      </c>
      <c r="AB294">
        <v>199</v>
      </c>
      <c r="AC294" s="1">
        <f>(Table2[[#This Row],[Close Price]]/Table2[[#This Row],[Day Low]])-1</f>
        <v>7.9289940828402017E-3</v>
      </c>
      <c r="AD294" s="1">
        <f>(Table2[[#This Row],[Day High]]/Table2[[#This Row],[Close Price]])-1</f>
        <v>5.9293178349183906E-2</v>
      </c>
      <c r="AE294" s="1">
        <f>(Table2[[#This Row],[Close Price]]/Table2[[#This Row],[Current Week Low]])-1</f>
        <v>7.9289940828402017E-3</v>
      </c>
      <c r="AF294" s="1">
        <f>(Table2[[#This Row],[Current Week High]]/Table2[[#This Row],[Close Price]])-1</f>
        <v>0.16825173183045661</v>
      </c>
      <c r="AG294" s="1">
        <f>(Table2[[#This Row],[Close Price]]/Table2[[#This Row],[Current Month Low]])-1</f>
        <v>7.1320754716981183E-2</v>
      </c>
      <c r="AH294" s="1">
        <f>(Table2[[#This Row],[Current Month High]]/Table2[[#This Row],[Close Price]])-1</f>
        <v>0.16825173183045661</v>
      </c>
      <c r="AI294">
        <v>16.8251731830456</v>
      </c>
      <c r="AJ294">
        <v>52.021419009370803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0.13</v>
      </c>
      <c r="AM294" t="s">
        <v>3142</v>
      </c>
      <c r="AN294">
        <v>-1.1000000000000001</v>
      </c>
      <c r="AO294" t="s">
        <v>3143</v>
      </c>
      <c r="AP294">
        <v>2.3791348785004E-2</v>
      </c>
      <c r="AQ294">
        <f>(Table2[[#This Row],[Sharpe Ratio]]-AVERAGE(Table2[Sharpe Ratio]))/_xlfn.STDEV.P(Table2[Sharpe Ratio])</f>
        <v>-0.3887825923215314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1.3154250815055888</v>
      </c>
      <c r="AS294">
        <f>_xlfn.RANK.AVG(Table2[[#This Row],[1Y Return vs Nifty Z-Score]],Table2[1Y Return vs Nifty Z-Score])</f>
        <v>369</v>
      </c>
      <c r="AT294">
        <f>_xlfn.RANK.AVG(Table2[[#This Row],[6M Return vs Nifty Z-Score]],Table2[6M Return vs Nifty Z-Score])</f>
        <v>151</v>
      </c>
      <c r="AU294">
        <f>_xlfn.RANK.AVG(Table2[[#This Row],[Sharpe Ratio Z-Score]],Table2[Sharpe Ratio Z-Score])</f>
        <v>432</v>
      </c>
      <c r="AV294">
        <f>(Table2[[#This Row],[Rank 1Y]]+Table2[[#This Row],[Rank 6M]]+Table2[[#This Row],[Rank Sharpe]])/3</f>
        <v>317.33333333333331</v>
      </c>
    </row>
    <row r="295" spans="1:48" x14ac:dyDescent="0.3">
      <c r="A295" t="s">
        <v>1521</v>
      </c>
      <c r="B295" t="s">
        <v>1522</v>
      </c>
      <c r="C295" t="s">
        <v>3111</v>
      </c>
      <c r="D295" t="s">
        <v>432</v>
      </c>
      <c r="E295">
        <v>6235.6449578499996</v>
      </c>
      <c r="F295">
        <v>320.64999999999998</v>
      </c>
      <c r="G295">
        <v>28.7864620361945</v>
      </c>
      <c r="H295">
        <f>(Table2[[#This Row],[1Y Return vs Nifty]]-AVERAGE(Table2[1Y Return vs Nifty]))/_xlfn.STDEV.P(Table2[1Y Return vs Nifty])</f>
        <v>0.14195255613668592</v>
      </c>
      <c r="I295">
        <v>9.6883916357866795</v>
      </c>
      <c r="J295">
        <f>(Table2[[#This Row],[1M Return vs Nifty]]-AVERAGE(Table2[1M Return vs Nifty]))/_xlfn.STDEV.P(Table2[1M Return vs Nifty])</f>
        <v>1.2147744888667693</v>
      </c>
      <c r="K295">
        <v>11.734077427969201</v>
      </c>
      <c r="L295">
        <f>(Table2[[#This Row],[6M Return vs Nifty]]-AVERAGE(Table2[6M Return vs Nifty]))/_xlfn.STDEV.P(Table2[6M Return vs Nifty])</f>
        <v>0.36983435223994349</v>
      </c>
      <c r="M295">
        <v>-4.7266517123374703</v>
      </c>
      <c r="N295">
        <f>(Table2[[#This Row],[1W Return vs Nifty]]-AVERAGE(Table2[1W Return vs Nifty]))/_xlfn.STDEV.P(Table2[1W Return vs Nifty])</f>
        <v>-0.63813241328903647</v>
      </c>
      <c r="O295">
        <v>331.7</v>
      </c>
      <c r="P295">
        <v>330.58455754700498</v>
      </c>
      <c r="Q295">
        <v>301.08009612008101</v>
      </c>
      <c r="R295">
        <v>40.162220026655802</v>
      </c>
      <c r="S295" s="1">
        <f>(Table2[[#This Row],[Close Price]]-Table2[[#This Row],[20D EMA]])/Table2[[#This Row],[20D EMA]]</f>
        <v>-3.33132348507688E-2</v>
      </c>
      <c r="T295" s="1">
        <f>(Table2[[#This Row],[Close Price]]-Table2[[#This Row],[50D EMA]])/Table2[[#This Row],[50D EMA]]</f>
        <v>-3.0051487040777546E-2</v>
      </c>
      <c r="U295" s="1">
        <f>(Table2[[#This Row],[Close Price]]-Table2[[#This Row],[200D EMA]])/Table2[[#This Row],[200D EMA]]</f>
        <v>6.499899572276549E-2</v>
      </c>
      <c r="V295">
        <v>3.1461700406715098</v>
      </c>
      <c r="W295">
        <v>316.35000000000002</v>
      </c>
      <c r="X295">
        <v>336.5</v>
      </c>
      <c r="Y295">
        <v>316.35000000000002</v>
      </c>
      <c r="Z295">
        <v>358.3</v>
      </c>
      <c r="AA295">
        <v>304.3</v>
      </c>
      <c r="AB295">
        <v>378.7</v>
      </c>
      <c r="AC295" s="1">
        <f>(Table2[[#This Row],[Close Price]]/Table2[[#This Row],[Day Low]])-1</f>
        <v>1.3592539908329204E-2</v>
      </c>
      <c r="AD295" s="1">
        <f>(Table2[[#This Row],[Day High]]/Table2[[#This Row],[Close Price]])-1</f>
        <v>4.9430843598939678E-2</v>
      </c>
      <c r="AE295" s="1">
        <f>(Table2[[#This Row],[Close Price]]/Table2[[#This Row],[Current Week Low]])-1</f>
        <v>1.3592539908329204E-2</v>
      </c>
      <c r="AF295" s="1">
        <f>(Table2[[#This Row],[Current Week High]]/Table2[[#This Row],[Close Price]])-1</f>
        <v>0.11741774520505244</v>
      </c>
      <c r="AG295" s="1">
        <f>(Table2[[#This Row],[Close Price]]/Table2[[#This Row],[Current Month Low]])-1</f>
        <v>5.3729871837002952E-2</v>
      </c>
      <c r="AH295" s="1">
        <f>(Table2[[#This Row],[Current Month High]]/Table2[[#This Row],[Close Price]])-1</f>
        <v>0.18103851551535954</v>
      </c>
      <c r="AI295">
        <v>18.1038515515359</v>
      </c>
      <c r="AJ295">
        <v>56.338371526084799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-0.06</v>
      </c>
      <c r="AM295" t="s">
        <v>3143</v>
      </c>
      <c r="AN295">
        <v>2.31</v>
      </c>
      <c r="AO295" t="s">
        <v>3142</v>
      </c>
      <c r="AP295">
        <v>3.8655156832E-3</v>
      </c>
      <c r="AQ295">
        <f>(Table2[[#This Row],[Sharpe Ratio]]-AVERAGE(Table2[Sharpe Ratio]))/_xlfn.STDEV.P(Table2[Sharpe Ratio])</f>
        <v>-0.62403922914119492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0.46438975481316724</v>
      </c>
      <c r="AS295">
        <f>_xlfn.RANK.AVG(Table2[[#This Row],[1Y Return vs Nifty Z-Score]],Table2[1Y Return vs Nifty Z-Score])</f>
        <v>249</v>
      </c>
      <c r="AT295">
        <f>_xlfn.RANK.AVG(Table2[[#This Row],[6M Return vs Nifty Z-Score]],Table2[6M Return vs Nifty Z-Score])</f>
        <v>217</v>
      </c>
      <c r="AU295">
        <f>_xlfn.RANK.AVG(Table2[[#This Row],[Sharpe Ratio Z-Score]],Table2[Sharpe Ratio Z-Score])</f>
        <v>488</v>
      </c>
      <c r="AV295">
        <f>(Table2[[#This Row],[Rank 1Y]]+Table2[[#This Row],[Rank 6M]]+Table2[[#This Row],[Rank Sharpe]])/3</f>
        <v>318</v>
      </c>
    </row>
    <row r="296" spans="1:48" x14ac:dyDescent="0.3">
      <c r="A296" t="s">
        <v>1917</v>
      </c>
      <c r="B296" t="s">
        <v>1918</v>
      </c>
      <c r="C296" t="s">
        <v>3108</v>
      </c>
      <c r="D296" t="s">
        <v>117</v>
      </c>
      <c r="E296">
        <v>3591.3338490000001</v>
      </c>
      <c r="F296">
        <v>623.45000000000005</v>
      </c>
      <c r="G296">
        <v>-5.2785008096139396</v>
      </c>
      <c r="H296">
        <f>(Table2[[#This Row],[1Y Return vs Nifty]]-AVERAGE(Table2[1Y Return vs Nifty]))/_xlfn.STDEV.P(Table2[1Y Return vs Nifty])</f>
        <v>-0.45881228043603434</v>
      </c>
      <c r="I296">
        <v>15.9575332959423</v>
      </c>
      <c r="J296">
        <f>(Table2[[#This Row],[1M Return vs Nifty]]-AVERAGE(Table2[1M Return vs Nifty]))/_xlfn.STDEV.P(Table2[1M Return vs Nifty])</f>
        <v>1.9463675053956833</v>
      </c>
      <c r="K296">
        <v>0.830811647663105</v>
      </c>
      <c r="L296">
        <f>(Table2[[#This Row],[6M Return vs Nifty]]-AVERAGE(Table2[6M Return vs Nifty]))/_xlfn.STDEV.P(Table2[6M Return vs Nifty])</f>
        <v>-2.8674937557227172E-2</v>
      </c>
      <c r="M296">
        <v>-3.6990233891116602</v>
      </c>
      <c r="N296">
        <f>(Table2[[#This Row],[1W Return vs Nifty]]-AVERAGE(Table2[1W Return vs Nifty]))/_xlfn.STDEV.P(Table2[1W Return vs Nifty])</f>
        <v>-0.41395635648931939</v>
      </c>
      <c r="O296">
        <v>653.08000000000004</v>
      </c>
      <c r="P296">
        <v>629.22058585949401</v>
      </c>
      <c r="Q296">
        <v>585.797812381364</v>
      </c>
      <c r="R296">
        <v>33.766004837638199</v>
      </c>
      <c r="S296" s="1">
        <f>(Table2[[#This Row],[Close Price]]-Table2[[#This Row],[20D EMA]])/Table2[[#This Row],[20D EMA]]</f>
        <v>-4.5369633123047703E-2</v>
      </c>
      <c r="T296" s="1">
        <f>(Table2[[#This Row],[Close Price]]-Table2[[#This Row],[50D EMA]])/Table2[[#This Row],[50D EMA]]</f>
        <v>-9.1710061450254975E-3</v>
      </c>
      <c r="U296" s="1">
        <f>(Table2[[#This Row],[Close Price]]-Table2[[#This Row],[200D EMA]])/Table2[[#This Row],[200D EMA]]</f>
        <v>6.427505672234203E-2</v>
      </c>
      <c r="V296">
        <v>0.85807302710326505</v>
      </c>
      <c r="W296">
        <v>612.75</v>
      </c>
      <c r="X296">
        <v>647.9</v>
      </c>
      <c r="Y296">
        <v>612.75</v>
      </c>
      <c r="Z296">
        <v>703.95</v>
      </c>
      <c r="AA296">
        <v>600</v>
      </c>
      <c r="AB296">
        <v>729.8</v>
      </c>
      <c r="AC296" s="1">
        <f>(Table2[[#This Row],[Close Price]]/Table2[[#This Row],[Day Low]])-1</f>
        <v>1.7462260301917665E-2</v>
      </c>
      <c r="AD296" s="1">
        <f>(Table2[[#This Row],[Day High]]/Table2[[#This Row],[Close Price]])-1</f>
        <v>3.921725880182847E-2</v>
      </c>
      <c r="AE296" s="1">
        <f>(Table2[[#This Row],[Close Price]]/Table2[[#This Row],[Current Week Low]])-1</f>
        <v>1.7462260301917665E-2</v>
      </c>
      <c r="AF296" s="1">
        <f>(Table2[[#This Row],[Current Week High]]/Table2[[#This Row],[Close Price]])-1</f>
        <v>0.12912021814098962</v>
      </c>
      <c r="AG296" s="1">
        <f>(Table2[[#This Row],[Close Price]]/Table2[[#This Row],[Current Month Low]])-1</f>
        <v>3.9083333333333359E-2</v>
      </c>
      <c r="AH296" s="1">
        <f>(Table2[[#This Row],[Current Month High]]/Table2[[#This Row],[Close Price]])-1</f>
        <v>0.17058304595396567</v>
      </c>
      <c r="AI296">
        <v>17.0583045953965</v>
      </c>
      <c r="AJ296">
        <v>35.532608695652101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0.14000000000000001</v>
      </c>
      <c r="AM296" t="s">
        <v>3142</v>
      </c>
      <c r="AN296">
        <v>-6.3</v>
      </c>
      <c r="AO296" t="s">
        <v>3143</v>
      </c>
      <c r="AP296">
        <v>0.125361437663873</v>
      </c>
      <c r="AQ296">
        <f>(Table2[[#This Row],[Sharpe Ratio]]-AVERAGE(Table2[Sharpe Ratio]))/_xlfn.STDEV.P(Table2[Sharpe Ratio])</f>
        <v>0.81041632644054928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1.8553402573536519</v>
      </c>
      <c r="AS296">
        <f>_xlfn.RANK.AVG(Table2[[#This Row],[1Y Return vs Nifty Z-Score]],Table2[1Y Return vs Nifty Z-Score])</f>
        <v>463</v>
      </c>
      <c r="AT296">
        <f>_xlfn.RANK.AVG(Table2[[#This Row],[6M Return vs Nifty Z-Score]],Table2[6M Return vs Nifty Z-Score])</f>
        <v>341</v>
      </c>
      <c r="AU296">
        <f>_xlfn.RANK.AVG(Table2[[#This Row],[Sharpe Ratio Z-Score]],Table2[Sharpe Ratio Z-Score])</f>
        <v>151</v>
      </c>
      <c r="AV296">
        <f>(Table2[[#This Row],[Rank 1Y]]+Table2[[#This Row],[Rank 6M]]+Table2[[#This Row],[Rank Sharpe]])/3</f>
        <v>318.33333333333331</v>
      </c>
    </row>
    <row r="297" spans="1:48" x14ac:dyDescent="0.3">
      <c r="A297" t="s">
        <v>435</v>
      </c>
      <c r="B297" t="s">
        <v>436</v>
      </c>
      <c r="C297" t="s">
        <v>3095</v>
      </c>
      <c r="D297" t="s">
        <v>437</v>
      </c>
      <c r="E297">
        <v>50632.50297044</v>
      </c>
      <c r="F297">
        <v>337.55</v>
      </c>
      <c r="G297">
        <v>27.082102419949099</v>
      </c>
      <c r="H297">
        <f>(Table2[[#This Row],[1Y Return vs Nifty]]-AVERAGE(Table2[1Y Return vs Nifty]))/_xlfn.STDEV.P(Table2[1Y Return vs Nifty])</f>
        <v>0.1118947125115665</v>
      </c>
      <c r="I297">
        <v>9.8051463315249396</v>
      </c>
      <c r="J297">
        <f>(Table2[[#This Row],[1M Return vs Nifty]]-AVERAGE(Table2[1M Return vs Nifty]))/_xlfn.STDEV.P(Table2[1M Return vs Nifty])</f>
        <v>1.2283994673214673</v>
      </c>
      <c r="K297">
        <v>4.4146548395526803</v>
      </c>
      <c r="L297">
        <f>(Table2[[#This Row],[6M Return vs Nifty]]-AVERAGE(Table2[6M Return vs Nifty]))/_xlfn.STDEV.P(Table2[6M Return vs Nifty])</f>
        <v>0.10231286315510628</v>
      </c>
      <c r="M297">
        <v>-0.354893889136083</v>
      </c>
      <c r="N297">
        <f>(Table2[[#This Row],[1W Return vs Nifty]]-AVERAGE(Table2[1W Return vs Nifty]))/_xlfn.STDEV.P(Table2[1W Return vs Nifty])</f>
        <v>0.3155620382342193</v>
      </c>
      <c r="O297">
        <v>346.74</v>
      </c>
      <c r="P297">
        <v>347.244084013708</v>
      </c>
      <c r="Q297">
        <v>315.21186963814398</v>
      </c>
      <c r="R297">
        <v>27.147678280844001</v>
      </c>
      <c r="S297" s="1">
        <f>(Table2[[#This Row],[Close Price]]-Table2[[#This Row],[20D EMA]])/Table2[[#This Row],[20D EMA]]</f>
        <v>-2.6504008767376123E-2</v>
      </c>
      <c r="T297" s="1">
        <f>(Table2[[#This Row],[Close Price]]-Table2[[#This Row],[50D EMA]])/Table2[[#This Row],[50D EMA]]</f>
        <v>-2.7917204237597044E-2</v>
      </c>
      <c r="U297" s="1">
        <f>(Table2[[#This Row],[Close Price]]-Table2[[#This Row],[200D EMA]])/Table2[[#This Row],[200D EMA]]</f>
        <v>7.0867034250644473E-2</v>
      </c>
      <c r="V297">
        <v>0.676470817115576</v>
      </c>
      <c r="W297">
        <v>333.3</v>
      </c>
      <c r="X297">
        <v>344.6</v>
      </c>
      <c r="Y297">
        <v>333.3</v>
      </c>
      <c r="Z297">
        <v>356.8</v>
      </c>
      <c r="AA297">
        <v>333.3</v>
      </c>
      <c r="AB297">
        <v>368.65</v>
      </c>
      <c r="AC297" s="1">
        <f>(Table2[[#This Row],[Close Price]]/Table2[[#This Row],[Day Low]])-1</f>
        <v>1.2751275127512729E-2</v>
      </c>
      <c r="AD297" s="1">
        <f>(Table2[[#This Row],[Day High]]/Table2[[#This Row],[Close Price]])-1</f>
        <v>2.0885794697081961E-2</v>
      </c>
      <c r="AE297" s="1">
        <f>(Table2[[#This Row],[Close Price]]/Table2[[#This Row],[Current Week Low]])-1</f>
        <v>1.2751275127512729E-2</v>
      </c>
      <c r="AF297" s="1">
        <f>(Table2[[#This Row],[Current Week High]]/Table2[[#This Row],[Close Price]])-1</f>
        <v>5.7028588357280308E-2</v>
      </c>
      <c r="AG297" s="1">
        <f>(Table2[[#This Row],[Close Price]]/Table2[[#This Row],[Current Month Low]])-1</f>
        <v>1.2751275127512729E-2</v>
      </c>
      <c r="AH297" s="1">
        <f>(Table2[[#This Row],[Current Month High]]/Table2[[#This Row],[Close Price]])-1</f>
        <v>9.2134498592800984E-2</v>
      </c>
      <c r="AI297">
        <v>13.820174788920101</v>
      </c>
      <c r="AJ297">
        <v>76.082420448617597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0.03</v>
      </c>
      <c r="AM297" t="s">
        <v>3142</v>
      </c>
      <c r="AN297">
        <v>-4.1100000000000003</v>
      </c>
      <c r="AO297" t="s">
        <v>3143</v>
      </c>
      <c r="AP297">
        <v>3.9427814800628E-2</v>
      </c>
      <c r="AQ297">
        <f>(Table2[[#This Row],[Sharpe Ratio]]-AVERAGE(Table2[Sharpe Ratio]))/_xlfn.STDEV.P(Table2[Sharpe Ratio])</f>
        <v>-0.20416886060018996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255</v>
      </c>
      <c r="AT297">
        <f>_xlfn.RANK.AVG(Table2[[#This Row],[6M Return vs Nifty Z-Score]],Table2[6M Return vs Nifty Z-Score])</f>
        <v>300</v>
      </c>
      <c r="AU297">
        <f>_xlfn.RANK.AVG(Table2[[#This Row],[Sharpe Ratio Z-Score]],Table2[Sharpe Ratio Z-Score])</f>
        <v>401</v>
      </c>
      <c r="AV297">
        <f>(Table2[[#This Row],[Rank 1Y]]+Table2[[#This Row],[Rank 6M]]+Table2[[#This Row],[Rank Sharpe]])/3</f>
        <v>318.66666666666669</v>
      </c>
    </row>
    <row r="298" spans="1:48" x14ac:dyDescent="0.3">
      <c r="A298" t="s">
        <v>533</v>
      </c>
      <c r="B298" t="s">
        <v>534</v>
      </c>
      <c r="C298" t="s">
        <v>3097</v>
      </c>
      <c r="D298" t="s">
        <v>397</v>
      </c>
      <c r="E298">
        <v>37149.862200000003</v>
      </c>
      <c r="F298">
        <v>5080</v>
      </c>
      <c r="G298">
        <v>2.8422316749032102</v>
      </c>
      <c r="H298">
        <f>(Table2[[#This Row],[1Y Return vs Nifty]]-AVERAGE(Table2[1Y Return vs Nifty]))/_xlfn.STDEV.P(Table2[1Y Return vs Nifty])</f>
        <v>-0.31559619809376266</v>
      </c>
      <c r="I298">
        <v>16.5865315834622</v>
      </c>
      <c r="J298">
        <f>(Table2[[#This Row],[1M Return vs Nifty]]-AVERAGE(Table2[1M Return vs Nifty]))/_xlfn.STDEV.P(Table2[1M Return vs Nifty])</f>
        <v>2.0197700187705019</v>
      </c>
      <c r="K298">
        <v>9.5377366057043709</v>
      </c>
      <c r="L298">
        <f>(Table2[[#This Row],[6M Return vs Nifty]]-AVERAGE(Table2[6M Return vs Nifty]))/_xlfn.STDEV.P(Table2[6M Return vs Nifty])</f>
        <v>0.28955911738194123</v>
      </c>
      <c r="M298">
        <v>10.523384997285</v>
      </c>
      <c r="N298">
        <f>(Table2[[#This Row],[1W Return vs Nifty]]-AVERAGE(Table2[1W Return vs Nifty]))/_xlfn.STDEV.P(Table2[1W Return vs Nifty])</f>
        <v>2.6886473361076506</v>
      </c>
      <c r="O298">
        <v>4767.58</v>
      </c>
      <c r="P298">
        <v>4637.5785226608004</v>
      </c>
      <c r="Q298">
        <v>4425.6885579241398</v>
      </c>
      <c r="R298">
        <v>77.373457381015797</v>
      </c>
      <c r="S298" s="1">
        <f>(Table2[[#This Row],[Close Price]]-Table2[[#This Row],[20D EMA]])/Table2[[#This Row],[20D EMA]]</f>
        <v>6.5530101225359627E-2</v>
      </c>
      <c r="T298" s="1">
        <f>(Table2[[#This Row],[Close Price]]-Table2[[#This Row],[50D EMA]])/Table2[[#This Row],[50D EMA]]</f>
        <v>9.539924233678769E-2</v>
      </c>
      <c r="U298" s="1">
        <f>(Table2[[#This Row],[Close Price]]-Table2[[#This Row],[200D EMA]])/Table2[[#This Row],[200D EMA]]</f>
        <v>0.14784398710214794</v>
      </c>
      <c r="V298">
        <v>2.9672719460885402</v>
      </c>
      <c r="W298">
        <v>4950.2</v>
      </c>
      <c r="X298">
        <v>5147.95</v>
      </c>
      <c r="Y298">
        <v>4705</v>
      </c>
      <c r="Z298">
        <v>5147.95</v>
      </c>
      <c r="AA298">
        <v>4260</v>
      </c>
      <c r="AB298">
        <v>5180</v>
      </c>
      <c r="AC298" s="1">
        <f>(Table2[[#This Row],[Close Price]]/Table2[[#This Row],[Day Low]])-1</f>
        <v>2.6221162781301821E-2</v>
      </c>
      <c r="AD298" s="1">
        <f>(Table2[[#This Row],[Day High]]/Table2[[#This Row],[Close Price]])-1</f>
        <v>1.3375984251968509E-2</v>
      </c>
      <c r="AE298" s="1">
        <f>(Table2[[#This Row],[Close Price]]/Table2[[#This Row],[Current Week Low]])-1</f>
        <v>7.9702444208288981E-2</v>
      </c>
      <c r="AF298" s="1">
        <f>(Table2[[#This Row],[Current Week High]]/Table2[[#This Row],[Close Price]])-1</f>
        <v>1.3375984251968509E-2</v>
      </c>
      <c r="AG298" s="1">
        <f>(Table2[[#This Row],[Close Price]]/Table2[[#This Row],[Current Month Low]])-1</f>
        <v>0.19248826291079801</v>
      </c>
      <c r="AH298" s="1">
        <f>(Table2[[#This Row],[Current Month High]]/Table2[[#This Row],[Close Price]])-1</f>
        <v>1.9685039370078705E-2</v>
      </c>
      <c r="AI298">
        <v>3.7106299212598302</v>
      </c>
      <c r="AJ298">
        <v>38.7712732537492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0.15</v>
      </c>
      <c r="AM298" t="s">
        <v>3142</v>
      </c>
      <c r="AN298">
        <v>12.49</v>
      </c>
      <c r="AO298" t="s">
        <v>3142</v>
      </c>
      <c r="AP298">
        <v>6.6492064653978999E-2</v>
      </c>
      <c r="AQ298">
        <f>(Table2[[#This Row],[Sharpe Ratio]]-AVERAGE(Table2[Sharpe Ratio]))/_xlfn.STDEV.P(Table2[Sharpe Ratio])</f>
        <v>0.11536831337975184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4.7977485875460832</v>
      </c>
      <c r="AS298">
        <f>_xlfn.RANK.AVG(Table2[[#This Row],[1Y Return vs Nifty Z-Score]],Table2[1Y Return vs Nifty Z-Score])</f>
        <v>412</v>
      </c>
      <c r="AT298">
        <f>_xlfn.RANK.AVG(Table2[[#This Row],[6M Return vs Nifty Z-Score]],Table2[6M Return vs Nifty Z-Score])</f>
        <v>239</v>
      </c>
      <c r="AU298">
        <f>_xlfn.RANK.AVG(Table2[[#This Row],[Sharpe Ratio Z-Score]],Table2[Sharpe Ratio Z-Score])</f>
        <v>310</v>
      </c>
      <c r="AV298">
        <f>(Table2[[#This Row],[Rank 1Y]]+Table2[[#This Row],[Rank 6M]]+Table2[[#This Row],[Rank Sharpe]])/3</f>
        <v>320.33333333333331</v>
      </c>
    </row>
    <row r="299" spans="1:48" x14ac:dyDescent="0.3">
      <c r="A299" t="s">
        <v>490</v>
      </c>
      <c r="B299" t="s">
        <v>491</v>
      </c>
      <c r="C299" t="s">
        <v>3102</v>
      </c>
      <c r="D299" t="s">
        <v>111</v>
      </c>
      <c r="E299">
        <v>42158.842637399997</v>
      </c>
      <c r="F299">
        <v>107.28</v>
      </c>
      <c r="G299">
        <v>34.385180469280101</v>
      </c>
      <c r="H299">
        <f>(Table2[[#This Row],[1Y Return vs Nifty]]-AVERAGE(Table2[1Y Return vs Nifty]))/_xlfn.STDEV.P(Table2[1Y Return vs Nifty])</f>
        <v>0.24069075760468531</v>
      </c>
      <c r="I299">
        <v>-6.9794660139863698</v>
      </c>
      <c r="J299">
        <f>(Table2[[#This Row],[1M Return vs Nifty]]-AVERAGE(Table2[1M Return vs Nifty]))/_xlfn.STDEV.P(Table2[1M Return vs Nifty])</f>
        <v>-0.73032245073074875</v>
      </c>
      <c r="K299">
        <v>-26.4432565499419</v>
      </c>
      <c r="L299">
        <f>(Table2[[#This Row],[6M Return vs Nifty]]-AVERAGE(Table2[6M Return vs Nifty]))/_xlfn.STDEV.P(Table2[6M Return vs Nifty])</f>
        <v>-1.0255294365954077</v>
      </c>
      <c r="M299">
        <v>-2.2869378551781399</v>
      </c>
      <c r="N299">
        <f>(Table2[[#This Row],[1W Return vs Nifty]]-AVERAGE(Table2[1W Return vs Nifty]))/_xlfn.STDEV.P(Table2[1W Return vs Nifty])</f>
        <v>-0.10591135645716272</v>
      </c>
      <c r="O299">
        <v>119.13</v>
      </c>
      <c r="P299">
        <v>125.84880612596599</v>
      </c>
      <c r="Q299">
        <v>121.49019928113</v>
      </c>
      <c r="R299">
        <v>22.327255957964699</v>
      </c>
      <c r="S299" s="1">
        <f>(Table2[[#This Row],[Close Price]]-Table2[[#This Row],[20D EMA]])/Table2[[#This Row],[20D EMA]]</f>
        <v>-9.947116595316037E-2</v>
      </c>
      <c r="T299" s="1">
        <f>(Table2[[#This Row],[Close Price]]-Table2[[#This Row],[50D EMA]])/Table2[[#This Row],[50D EMA]]</f>
        <v>-0.14754852825047776</v>
      </c>
      <c r="U299" s="1">
        <f>(Table2[[#This Row],[Close Price]]-Table2[[#This Row],[200D EMA]])/Table2[[#This Row],[200D EMA]]</f>
        <v>-0.11696580765537641</v>
      </c>
      <c r="V299">
        <v>0.52024357092006202</v>
      </c>
      <c r="W299">
        <v>106.52</v>
      </c>
      <c r="X299">
        <v>112.15</v>
      </c>
      <c r="Y299">
        <v>106.2</v>
      </c>
      <c r="Z299">
        <v>122.98</v>
      </c>
      <c r="AA299">
        <v>106.2</v>
      </c>
      <c r="AB299">
        <v>133.25</v>
      </c>
      <c r="AC299" s="1">
        <f>(Table2[[#This Row],[Close Price]]/Table2[[#This Row],[Day Low]])-1</f>
        <v>7.1348103642507876E-3</v>
      </c>
      <c r="AD299" s="1">
        <f>(Table2[[#This Row],[Day High]]/Table2[[#This Row],[Close Price]])-1</f>
        <v>4.5395227442207364E-2</v>
      </c>
      <c r="AE299" s="1">
        <f>(Table2[[#This Row],[Close Price]]/Table2[[#This Row],[Current Week Low]])-1</f>
        <v>1.0169491525423791E-2</v>
      </c>
      <c r="AF299" s="1">
        <f>(Table2[[#This Row],[Current Week High]]/Table2[[#This Row],[Close Price]])-1</f>
        <v>0.14634601043997009</v>
      </c>
      <c r="AG299" s="1">
        <f>(Table2[[#This Row],[Close Price]]/Table2[[#This Row],[Current Month Low]])-1</f>
        <v>1.0169491525423791E-2</v>
      </c>
      <c r="AH299" s="1">
        <f>(Table2[[#This Row],[Current Month High]]/Table2[[#This Row],[Close Price]])-1</f>
        <v>0.2420768083519762</v>
      </c>
      <c r="AI299">
        <v>58.9299030574198</v>
      </c>
      <c r="AJ299">
        <v>69.211356466876893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-0.15</v>
      </c>
      <c r="AM299" t="s">
        <v>3143</v>
      </c>
      <c r="AN299">
        <v>-11.35</v>
      </c>
      <c r="AO299" t="s">
        <v>3143</v>
      </c>
      <c r="AP299">
        <v>0.15311668091473099</v>
      </c>
      <c r="AQ299">
        <f>(Table2[[#This Row],[Sharpe Ratio]]-AVERAGE(Table2[Sharpe Ratio]))/_xlfn.STDEV.P(Table2[Sharpe Ratio])</f>
        <v>1.1381117933225515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231</v>
      </c>
      <c r="AT299">
        <f>_xlfn.RANK.AVG(Table2[[#This Row],[6M Return vs Nifty Z-Score]],Table2[6M Return vs Nifty Z-Score])</f>
        <v>638</v>
      </c>
      <c r="AU299">
        <f>_xlfn.RANK.AVG(Table2[[#This Row],[Sharpe Ratio Z-Score]],Table2[Sharpe Ratio Z-Score])</f>
        <v>96</v>
      </c>
      <c r="AV299">
        <f>(Table2[[#This Row],[Rank 1Y]]+Table2[[#This Row],[Rank 6M]]+Table2[[#This Row],[Rank Sharpe]])/3</f>
        <v>321.66666666666669</v>
      </c>
    </row>
    <row r="300" spans="1:48" x14ac:dyDescent="0.3">
      <c r="A300" t="s">
        <v>28</v>
      </c>
      <c r="B300" t="s">
        <v>29</v>
      </c>
      <c r="C300" t="s">
        <v>3097</v>
      </c>
      <c r="D300" t="s">
        <v>24</v>
      </c>
      <c r="E300">
        <v>884923.15494604001</v>
      </c>
      <c r="F300">
        <v>1255.45</v>
      </c>
      <c r="G300">
        <v>10.5884995061921</v>
      </c>
      <c r="H300">
        <f>(Table2[[#This Row],[1Y Return vs Nifty]]-AVERAGE(Table2[1Y Return vs Nifty]))/_xlfn.STDEV.P(Table2[1Y Return vs Nifty])</f>
        <v>-0.17898412108146061</v>
      </c>
      <c r="I300">
        <v>2.5868178806356101</v>
      </c>
      <c r="J300">
        <f>(Table2[[#This Row],[1M Return vs Nifty]]-AVERAGE(Table2[1M Return vs Nifty]))/_xlfn.STDEV.P(Table2[1M Return vs Nifty])</f>
        <v>0.38603874683465028</v>
      </c>
      <c r="K300">
        <v>5.5875373697826598</v>
      </c>
      <c r="L300">
        <f>(Table2[[#This Row],[6M Return vs Nifty]]-AVERAGE(Table2[6M Return vs Nifty]))/_xlfn.STDEV.P(Table2[6M Return vs Nifty])</f>
        <v>0.14518117376546508</v>
      </c>
      <c r="M300">
        <v>4.7076741769631596</v>
      </c>
      <c r="N300">
        <f>(Table2[[#This Row],[1W Return vs Nifty]]-AVERAGE(Table2[1W Return vs Nifty]))/_xlfn.STDEV.P(Table2[1W Return vs Nifty])</f>
        <v>1.4199560303886323</v>
      </c>
      <c r="O300">
        <v>1254.6600000000001</v>
      </c>
      <c r="P300">
        <v>1244.68284663898</v>
      </c>
      <c r="Q300">
        <v>1155.4142176340299</v>
      </c>
      <c r="R300">
        <v>51.045591127559298</v>
      </c>
      <c r="S300" s="1">
        <f>(Table2[[#This Row],[Close Price]]-Table2[[#This Row],[20D EMA]])/Table2[[#This Row],[20D EMA]]</f>
        <v>6.296526549024944E-4</v>
      </c>
      <c r="T300" s="1">
        <f>(Table2[[#This Row],[Close Price]]-Table2[[#This Row],[50D EMA]])/Table2[[#This Row],[50D EMA]]</f>
        <v>8.6505196003099378E-3</v>
      </c>
      <c r="U300" s="1">
        <f>(Table2[[#This Row],[Close Price]]-Table2[[#This Row],[200D EMA]])/Table2[[#This Row],[200D EMA]]</f>
        <v>8.6580016793298478E-2</v>
      </c>
      <c r="V300">
        <v>0.82241283622152705</v>
      </c>
      <c r="W300">
        <v>1234.2</v>
      </c>
      <c r="X300">
        <v>1268.9000000000001</v>
      </c>
      <c r="Y300">
        <v>1234.2</v>
      </c>
      <c r="Z300">
        <v>1284.9000000000001</v>
      </c>
      <c r="AA300">
        <v>1217.4000000000001</v>
      </c>
      <c r="AB300">
        <v>1284.9000000000001</v>
      </c>
      <c r="AC300" s="1">
        <f>(Table2[[#This Row],[Close Price]]/Table2[[#This Row],[Day Low]])-1</f>
        <v>1.7217630853994415E-2</v>
      </c>
      <c r="AD300" s="1">
        <f>(Table2[[#This Row],[Day High]]/Table2[[#This Row],[Close Price]])-1</f>
        <v>1.0713290055358593E-2</v>
      </c>
      <c r="AE300" s="1">
        <f>(Table2[[#This Row],[Close Price]]/Table2[[#This Row],[Current Week Low]])-1</f>
        <v>1.7217630853994415E-2</v>
      </c>
      <c r="AF300" s="1">
        <f>(Table2[[#This Row],[Current Week High]]/Table2[[#This Row],[Close Price]])-1</f>
        <v>2.3457724321956253E-2</v>
      </c>
      <c r="AG300" s="1">
        <f>(Table2[[#This Row],[Close Price]]/Table2[[#This Row],[Current Month Low]])-1</f>
        <v>3.125513389190071E-2</v>
      </c>
      <c r="AH300" s="1">
        <f>(Table2[[#This Row],[Current Month High]]/Table2[[#This Row],[Close Price]])-1</f>
        <v>2.3457724321956253E-2</v>
      </c>
      <c r="AI300">
        <v>8.5148751443705208</v>
      </c>
      <c r="AJ300">
        <v>39.649610678531701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0.06</v>
      </c>
      <c r="AM300" t="s">
        <v>3142</v>
      </c>
      <c r="AN300">
        <v>0.91</v>
      </c>
      <c r="AO300" t="s">
        <v>3142</v>
      </c>
      <c r="AP300">
        <v>6.3566907794315994E-2</v>
      </c>
      <c r="AQ300">
        <f>(Table2[[#This Row],[Sharpe Ratio]]-AVERAGE(Table2[Sharpe Ratio]))/_xlfn.STDEV.P(Table2[Sharpe Ratio])</f>
        <v>8.0832112988111299E-2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1.8530239428953983</v>
      </c>
      <c r="AS300">
        <f>_xlfn.RANK.AVG(Table2[[#This Row],[1Y Return vs Nifty Z-Score]],Table2[1Y Return vs Nifty Z-Score])</f>
        <v>365</v>
      </c>
      <c r="AT300">
        <f>_xlfn.RANK.AVG(Table2[[#This Row],[6M Return vs Nifty Z-Score]],Table2[6M Return vs Nifty Z-Score])</f>
        <v>286</v>
      </c>
      <c r="AU300">
        <f>_xlfn.RANK.AVG(Table2[[#This Row],[Sharpe Ratio Z-Score]],Table2[Sharpe Ratio Z-Score])</f>
        <v>318</v>
      </c>
      <c r="AV300">
        <f>(Table2[[#This Row],[Rank 1Y]]+Table2[[#This Row],[Rank 6M]]+Table2[[#This Row],[Rank Sharpe]])/3</f>
        <v>323</v>
      </c>
    </row>
    <row r="301" spans="1:48" x14ac:dyDescent="0.3">
      <c r="A301" t="s">
        <v>1284</v>
      </c>
      <c r="B301" t="s">
        <v>1285</v>
      </c>
      <c r="C301" t="s">
        <v>3101</v>
      </c>
      <c r="D301" t="s">
        <v>51</v>
      </c>
      <c r="E301">
        <v>8407.5127377600002</v>
      </c>
      <c r="F301">
        <v>516.4</v>
      </c>
      <c r="G301">
        <v>18.7853696307814</v>
      </c>
      <c r="H301">
        <f>(Table2[[#This Row],[1Y Return vs Nifty]]-AVERAGE(Table2[1Y Return vs Nifty]))/_xlfn.STDEV.P(Table2[1Y Return vs Nifty])</f>
        <v>-3.4425286154898226E-2</v>
      </c>
      <c r="I301">
        <v>-1.30680296146317</v>
      </c>
      <c r="J301">
        <f>(Table2[[#This Row],[1M Return vs Nifty]]-AVERAGE(Table2[1M Return vs Nifty]))/_xlfn.STDEV.P(Table2[1M Return vs Nifty])</f>
        <v>-6.8336982971427623E-2</v>
      </c>
      <c r="K301">
        <v>5.8749301484035001</v>
      </c>
      <c r="L301">
        <f>(Table2[[#This Row],[6M Return vs Nifty]]-AVERAGE(Table2[6M Return vs Nifty]))/_xlfn.STDEV.P(Table2[6M Return vs Nifty])</f>
        <v>0.15568524606900305</v>
      </c>
      <c r="M301">
        <v>-2.3462318150980002</v>
      </c>
      <c r="N301">
        <f>(Table2[[#This Row],[1W Return vs Nifty]]-AVERAGE(Table2[1W Return vs Nifty]))/_xlfn.STDEV.P(Table2[1W Return vs Nifty])</f>
        <v>-0.11884627254155905</v>
      </c>
      <c r="O301">
        <v>535.73</v>
      </c>
      <c r="P301">
        <v>534.25402372360395</v>
      </c>
      <c r="Q301">
        <v>481.50468316614098</v>
      </c>
      <c r="R301">
        <v>33.175372273544902</v>
      </c>
      <c r="S301" s="1">
        <f>(Table2[[#This Row],[Close Price]]-Table2[[#This Row],[20D EMA]])/Table2[[#This Row],[20D EMA]]</f>
        <v>-3.608160827282407E-2</v>
      </c>
      <c r="T301" s="1">
        <f>(Table2[[#This Row],[Close Price]]-Table2[[#This Row],[50D EMA]])/Table2[[#This Row],[50D EMA]]</f>
        <v>-3.3418604129860037E-2</v>
      </c>
      <c r="U301" s="1">
        <f>(Table2[[#This Row],[Close Price]]-Table2[[#This Row],[200D EMA]])/Table2[[#This Row],[200D EMA]]</f>
        <v>7.2471396548844214E-2</v>
      </c>
      <c r="V301">
        <v>0.25170451011624001</v>
      </c>
      <c r="W301">
        <v>506.45</v>
      </c>
      <c r="X301">
        <v>524</v>
      </c>
      <c r="Y301">
        <v>506.45</v>
      </c>
      <c r="Z301">
        <v>542.20000000000005</v>
      </c>
      <c r="AA301">
        <v>500.55</v>
      </c>
      <c r="AB301">
        <v>569.95000000000005</v>
      </c>
      <c r="AC301" s="1">
        <f>(Table2[[#This Row],[Close Price]]/Table2[[#This Row],[Day Low]])-1</f>
        <v>1.9646559383946993E-2</v>
      </c>
      <c r="AD301" s="1">
        <f>(Table2[[#This Row],[Day High]]/Table2[[#This Row],[Close Price]])-1</f>
        <v>1.4717273431448463E-2</v>
      </c>
      <c r="AE301" s="1">
        <f>(Table2[[#This Row],[Close Price]]/Table2[[#This Row],[Current Week Low]])-1</f>
        <v>1.9646559383946993E-2</v>
      </c>
      <c r="AF301" s="1">
        <f>(Table2[[#This Row],[Current Week High]]/Table2[[#This Row],[Close Price]])-1</f>
        <v>4.9961270333075181E-2</v>
      </c>
      <c r="AG301" s="1">
        <f>(Table2[[#This Row],[Close Price]]/Table2[[#This Row],[Current Month Low]])-1</f>
        <v>3.1665168314853664E-2</v>
      </c>
      <c r="AH301" s="1">
        <f>(Table2[[#This Row],[Current Month High]]/Table2[[#This Row],[Close Price]])-1</f>
        <v>0.10369868319132469</v>
      </c>
      <c r="AI301">
        <v>27.585205267234699</v>
      </c>
      <c r="AJ301">
        <v>50.422371103990599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-0.03</v>
      </c>
      <c r="AM301" t="s">
        <v>3143</v>
      </c>
      <c r="AN301">
        <v>-3</v>
      </c>
      <c r="AO301" t="s">
        <v>3143</v>
      </c>
      <c r="AP301">
        <v>4.5003614563170001E-2</v>
      </c>
      <c r="AQ301">
        <f>(Table2[[#This Row],[Sharpe Ratio]]-AVERAGE(Table2[Sharpe Ratio]))/_xlfn.STDEV.P(Table2[Sharpe Ratio])</f>
        <v>-0.13833754037314511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-0.20426083597202696</v>
      </c>
      <c r="AS301">
        <f>_xlfn.RANK.AVG(Table2[[#This Row],[1Y Return vs Nifty Z-Score]],Table2[1Y Return vs Nifty Z-Score])</f>
        <v>309</v>
      </c>
      <c r="AT301">
        <f>_xlfn.RANK.AVG(Table2[[#This Row],[6M Return vs Nifty Z-Score]],Table2[6M Return vs Nifty Z-Score])</f>
        <v>282</v>
      </c>
      <c r="AU301">
        <f>_xlfn.RANK.AVG(Table2[[#This Row],[Sharpe Ratio Z-Score]],Table2[Sharpe Ratio Z-Score])</f>
        <v>379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1327</v>
      </c>
      <c r="B302" t="s">
        <v>1328</v>
      </c>
      <c r="C302" t="s">
        <v>3108</v>
      </c>
      <c r="D302" t="s">
        <v>1329</v>
      </c>
      <c r="E302">
        <v>8050.8351536199998</v>
      </c>
      <c r="F302">
        <v>252.7</v>
      </c>
      <c r="G302">
        <v>12.6592804135276</v>
      </c>
      <c r="H302">
        <f>(Table2[[#This Row],[1Y Return vs Nifty]]-AVERAGE(Table2[1Y Return vs Nifty]))/_xlfn.STDEV.P(Table2[1Y Return vs Nifty])</f>
        <v>-0.14246412371629699</v>
      </c>
      <c r="I302">
        <v>12.314579749790999</v>
      </c>
      <c r="J302">
        <f>(Table2[[#This Row],[1M Return vs Nifty]]-AVERAGE(Table2[1M Return vs Nifty]))/_xlfn.STDEV.P(Table2[1M Return vs Nifty])</f>
        <v>1.5212440166663863</v>
      </c>
      <c r="K302">
        <v>35.110743285145404</v>
      </c>
      <c r="L302">
        <f>(Table2[[#This Row],[6M Return vs Nifty]]-AVERAGE(Table2[6M Return vs Nifty]))/_xlfn.STDEV.P(Table2[6M Return vs Nifty])</f>
        <v>1.2242406096197875</v>
      </c>
      <c r="M302">
        <v>0.293263952668463</v>
      </c>
      <c r="N302">
        <f>(Table2[[#This Row],[1W Return vs Nifty]]-AVERAGE(Table2[1W Return vs Nifty]))/_xlfn.STDEV.P(Table2[1W Return vs Nifty])</f>
        <v>0.4569570016422389</v>
      </c>
      <c r="O302">
        <v>261.22000000000003</v>
      </c>
      <c r="P302">
        <v>252.85023923893201</v>
      </c>
      <c r="Q302">
        <v>221.99498559251401</v>
      </c>
      <c r="R302">
        <v>34.021189242322002</v>
      </c>
      <c r="S302" s="1">
        <f>(Table2[[#This Row],[Close Price]]-Table2[[#This Row],[20D EMA]])/Table2[[#This Row],[20D EMA]]</f>
        <v>-3.2616185590689982E-2</v>
      </c>
      <c r="T302" s="1">
        <f>(Table2[[#This Row],[Close Price]]-Table2[[#This Row],[50D EMA]])/Table2[[#This Row],[50D EMA]]</f>
        <v>-5.9418270429258775E-4</v>
      </c>
      <c r="U302" s="1">
        <f>(Table2[[#This Row],[Close Price]]-Table2[[#This Row],[200D EMA]])/Table2[[#This Row],[200D EMA]]</f>
        <v>0.13831399986595641</v>
      </c>
      <c r="V302">
        <v>0.56798320485422704</v>
      </c>
      <c r="W302">
        <v>249.7</v>
      </c>
      <c r="X302">
        <v>258.55</v>
      </c>
      <c r="Y302">
        <v>249.7</v>
      </c>
      <c r="Z302">
        <v>276.39999999999998</v>
      </c>
      <c r="AA302">
        <v>249.7</v>
      </c>
      <c r="AB302">
        <v>277.3</v>
      </c>
      <c r="AC302" s="1">
        <f>(Table2[[#This Row],[Close Price]]/Table2[[#This Row],[Day Low]])-1</f>
        <v>1.2014417300760805E-2</v>
      </c>
      <c r="AD302" s="1">
        <f>(Table2[[#This Row],[Day High]]/Table2[[#This Row],[Close Price]])-1</f>
        <v>2.3149980213692301E-2</v>
      </c>
      <c r="AE302" s="1">
        <f>(Table2[[#This Row],[Close Price]]/Table2[[#This Row],[Current Week Low]])-1</f>
        <v>1.2014417300760805E-2</v>
      </c>
      <c r="AF302" s="1">
        <f>(Table2[[#This Row],[Current Week High]]/Table2[[#This Row],[Close Price]])-1</f>
        <v>9.3787099327265588E-2</v>
      </c>
      <c r="AG302" s="1">
        <f>(Table2[[#This Row],[Close Price]]/Table2[[#This Row],[Current Month Low]])-1</f>
        <v>1.2014417300760805E-2</v>
      </c>
      <c r="AH302" s="1">
        <f>(Table2[[#This Row],[Current Month High]]/Table2[[#This Row],[Close Price]])-1</f>
        <v>9.7348634744756746E-2</v>
      </c>
      <c r="AI302">
        <v>9.7348634744756701</v>
      </c>
      <c r="AJ302">
        <v>48.997641509433898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0.18</v>
      </c>
      <c r="AM302" t="s">
        <v>3142</v>
      </c>
      <c r="AN302">
        <v>-6.13</v>
      </c>
      <c r="AO302" t="s">
        <v>3143</v>
      </c>
      <c r="AP302">
        <v>-1.745167662999E-3</v>
      </c>
      <c r="AQ302">
        <f>(Table2[[#This Row],[Sharpe Ratio]]-AVERAGE(Table2[Sharpe Ratio]))/_xlfn.STDEV.P(Table2[Sharpe Ratio])</f>
        <v>-0.6902824064047528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2.3696950978073628</v>
      </c>
      <c r="AS302">
        <f>_xlfn.RANK.AVG(Table2[[#This Row],[1Y Return vs Nifty Z-Score]],Table2[1Y Return vs Nifty Z-Score])</f>
        <v>347</v>
      </c>
      <c r="AT302">
        <f>_xlfn.RANK.AVG(Table2[[#This Row],[6M Return vs Nifty Z-Score]],Table2[6M Return vs Nifty Z-Score])</f>
        <v>75</v>
      </c>
      <c r="AU302">
        <f>_xlfn.RANK.AVG(Table2[[#This Row],[Sharpe Ratio Z-Score]],Table2[Sharpe Ratio Z-Score])</f>
        <v>550</v>
      </c>
      <c r="AV302">
        <f>(Table2[[#This Row],[Rank 1Y]]+Table2[[#This Row],[Rank 6M]]+Table2[[#This Row],[Rank Sharpe]])/3</f>
        <v>324</v>
      </c>
    </row>
    <row r="303" spans="1:48" x14ac:dyDescent="0.3">
      <c r="A303" t="s">
        <v>1699</v>
      </c>
      <c r="B303" t="s">
        <v>1700</v>
      </c>
      <c r="C303" t="s">
        <v>3108</v>
      </c>
      <c r="D303" t="s">
        <v>192</v>
      </c>
      <c r="E303">
        <v>4683.4809644449997</v>
      </c>
      <c r="F303">
        <v>6896.15</v>
      </c>
      <c r="G303">
        <v>47.368177042376203</v>
      </c>
      <c r="H303">
        <f>(Table2[[#This Row],[1Y Return vs Nifty]]-AVERAGE(Table2[1Y Return vs Nifty]))/_xlfn.STDEV.P(Table2[1Y Return vs Nifty])</f>
        <v>0.46965703740850995</v>
      </c>
      <c r="I303">
        <v>1.71613894836945</v>
      </c>
      <c r="J303">
        <f>(Table2[[#This Row],[1M Return vs Nifty]]-AVERAGE(Table2[1M Return vs Nifty]))/_xlfn.STDEV.P(Table2[1M Return vs Nifty])</f>
        <v>0.28443271190753999</v>
      </c>
      <c r="K303">
        <v>-21.611679804213701</v>
      </c>
      <c r="L303">
        <f>(Table2[[#This Row],[6M Return vs Nifty]]-AVERAGE(Table2[6M Return vs Nifty]))/_xlfn.STDEV.P(Table2[6M Return vs Nifty])</f>
        <v>-0.84893755519612513</v>
      </c>
      <c r="M303">
        <v>-2.77401160782872</v>
      </c>
      <c r="N303">
        <f>(Table2[[#This Row],[1W Return vs Nifty]]-AVERAGE(Table2[1W Return vs Nifty]))/_xlfn.STDEV.P(Table2[1W Return vs Nifty])</f>
        <v>-0.21216599227441088</v>
      </c>
      <c r="O303">
        <v>7564.48</v>
      </c>
      <c r="P303">
        <v>7589.2546358551799</v>
      </c>
      <c r="Q303">
        <v>6997.6543566597702</v>
      </c>
      <c r="R303">
        <v>20.508142802982899</v>
      </c>
      <c r="S303" s="1">
        <f>(Table2[[#This Row],[Close Price]]-Table2[[#This Row],[20D EMA]])/Table2[[#This Row],[20D EMA]]</f>
        <v>-8.835108295613181E-2</v>
      </c>
      <c r="T303" s="1">
        <f>(Table2[[#This Row],[Close Price]]-Table2[[#This Row],[50D EMA]])/Table2[[#This Row],[50D EMA]]</f>
        <v>-9.1327102477314515E-2</v>
      </c>
      <c r="U303" s="1">
        <f>(Table2[[#This Row],[Close Price]]-Table2[[#This Row],[200D EMA]])/Table2[[#This Row],[200D EMA]]</f>
        <v>-1.4505483049926205E-2</v>
      </c>
      <c r="V303">
        <v>0.69369900741643498</v>
      </c>
      <c r="W303">
        <v>6854.85</v>
      </c>
      <c r="X303">
        <v>7301.95</v>
      </c>
      <c r="Y303">
        <v>6854.85</v>
      </c>
      <c r="Z303">
        <v>7850</v>
      </c>
      <c r="AA303">
        <v>6854.85</v>
      </c>
      <c r="AB303">
        <v>8356.9</v>
      </c>
      <c r="AC303" s="1">
        <f>(Table2[[#This Row],[Close Price]]/Table2[[#This Row],[Day Low]])-1</f>
        <v>6.0249312530542554E-3</v>
      </c>
      <c r="AD303" s="1">
        <f>(Table2[[#This Row],[Day High]]/Table2[[#This Row],[Close Price]])-1</f>
        <v>5.8844427687912759E-2</v>
      </c>
      <c r="AE303" s="1">
        <f>(Table2[[#This Row],[Close Price]]/Table2[[#This Row],[Current Week Low]])-1</f>
        <v>6.0249312530542554E-3</v>
      </c>
      <c r="AF303" s="1">
        <f>(Table2[[#This Row],[Current Week High]]/Table2[[#This Row],[Close Price]])-1</f>
        <v>0.13831630692487851</v>
      </c>
      <c r="AG303" s="1">
        <f>(Table2[[#This Row],[Close Price]]/Table2[[#This Row],[Current Month Low]])-1</f>
        <v>6.0249312530542554E-3</v>
      </c>
      <c r="AH303" s="1">
        <f>(Table2[[#This Row],[Current Month High]]/Table2[[#This Row],[Close Price]])-1</f>
        <v>0.21182108857840976</v>
      </c>
      <c r="AI303">
        <v>31.7097220913118</v>
      </c>
      <c r="AJ303">
        <v>82.677050635090893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0.09</v>
      </c>
      <c r="AM303" t="s">
        <v>3142</v>
      </c>
      <c r="AN303">
        <v>-12.73</v>
      </c>
      <c r="AO303" t="s">
        <v>3143</v>
      </c>
      <c r="AP303">
        <v>0.10336900865387701</v>
      </c>
      <c r="AQ303">
        <f>(Table2[[#This Row],[Sharpe Ratio]]-AVERAGE(Table2[Sharpe Ratio]))/_xlfn.STDEV.P(Table2[Sharpe Ratio])</f>
        <v>0.55076018770081248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172</v>
      </c>
      <c r="AT303">
        <f>_xlfn.RANK.AVG(Table2[[#This Row],[6M Return vs Nifty Z-Score]],Table2[6M Return vs Nifty Z-Score])</f>
        <v>602</v>
      </c>
      <c r="AU303">
        <f>_xlfn.RANK.AVG(Table2[[#This Row],[Sharpe Ratio Z-Score]],Table2[Sharpe Ratio Z-Score])</f>
        <v>199</v>
      </c>
      <c r="AV303">
        <f>(Table2[[#This Row],[Rank 1Y]]+Table2[[#This Row],[Rank 6M]]+Table2[[#This Row],[Rank Sharpe]])/3</f>
        <v>324.33333333333331</v>
      </c>
    </row>
    <row r="304" spans="1:48" x14ac:dyDescent="0.3">
      <c r="A304" t="s">
        <v>1551</v>
      </c>
      <c r="B304" t="s">
        <v>1552</v>
      </c>
      <c r="C304" t="s">
        <v>3101</v>
      </c>
      <c r="D304" t="s">
        <v>243</v>
      </c>
      <c r="E304">
        <v>5967.8429733949997</v>
      </c>
      <c r="F304">
        <v>428.15</v>
      </c>
      <c r="G304">
        <v>-7.9517703467594103</v>
      </c>
      <c r="H304">
        <f>(Table2[[#This Row],[1Y Return vs Nifty]]-AVERAGE(Table2[1Y Return vs Nifty]))/_xlfn.STDEV.P(Table2[1Y Return vs Nifty])</f>
        <v>-0.50595768152945253</v>
      </c>
      <c r="I304">
        <v>8.7251058527665606</v>
      </c>
      <c r="J304">
        <f>(Table2[[#This Row],[1M Return vs Nifty]]-AVERAGE(Table2[1M Return vs Nifty]))/_xlfn.STDEV.P(Table2[1M Return vs Nifty])</f>
        <v>1.1023614680766773</v>
      </c>
      <c r="K304">
        <v>12.694029099280201</v>
      </c>
      <c r="L304">
        <f>(Table2[[#This Row],[6M Return vs Nifty]]-AVERAGE(Table2[6M Return vs Nifty]))/_xlfn.STDEV.P(Table2[6M Return vs Nifty])</f>
        <v>0.40492013905665397</v>
      </c>
      <c r="M304">
        <v>2.4885752712523801</v>
      </c>
      <c r="N304">
        <f>(Table2[[#This Row],[1W Return vs Nifty]]-AVERAGE(Table2[1W Return vs Nifty]))/_xlfn.STDEV.P(Table2[1W Return vs Nifty])</f>
        <v>0.93586189724016655</v>
      </c>
      <c r="O304">
        <v>429.09</v>
      </c>
      <c r="P304">
        <v>414.31678108540399</v>
      </c>
      <c r="Q304">
        <v>379.75119424928602</v>
      </c>
      <c r="R304">
        <v>47.395463991352202</v>
      </c>
      <c r="S304" s="1">
        <f>(Table2[[#This Row],[Close Price]]-Table2[[#This Row],[20D EMA]])/Table2[[#This Row],[20D EMA]]</f>
        <v>-2.1906826073784004E-3</v>
      </c>
      <c r="T304" s="1">
        <f>(Table2[[#This Row],[Close Price]]-Table2[[#This Row],[50D EMA]])/Table2[[#This Row],[50D EMA]]</f>
        <v>3.3388024685740446E-2</v>
      </c>
      <c r="U304" s="1">
        <f>(Table2[[#This Row],[Close Price]]-Table2[[#This Row],[200D EMA]])/Table2[[#This Row],[200D EMA]]</f>
        <v>0.12744872559621967</v>
      </c>
      <c r="V304">
        <v>0.49896756095778899</v>
      </c>
      <c r="W304">
        <v>415.5</v>
      </c>
      <c r="X304">
        <v>432</v>
      </c>
      <c r="Y304">
        <v>404.8</v>
      </c>
      <c r="Z304">
        <v>445.6</v>
      </c>
      <c r="AA304">
        <v>404.7</v>
      </c>
      <c r="AB304">
        <v>461.7</v>
      </c>
      <c r="AC304" s="1">
        <f>(Table2[[#This Row],[Close Price]]/Table2[[#This Row],[Day Low]])-1</f>
        <v>3.0445246690733896E-2</v>
      </c>
      <c r="AD304" s="1">
        <f>(Table2[[#This Row],[Day High]]/Table2[[#This Row],[Close Price]])-1</f>
        <v>8.9921756393787078E-3</v>
      </c>
      <c r="AE304" s="1">
        <f>(Table2[[#This Row],[Close Price]]/Table2[[#This Row],[Current Week Low]])-1</f>
        <v>5.7682806324110603E-2</v>
      </c>
      <c r="AF304" s="1">
        <f>(Table2[[#This Row],[Current Week High]]/Table2[[#This Row],[Close Price]])-1</f>
        <v>4.0756744131729583E-2</v>
      </c>
      <c r="AG304" s="1">
        <f>(Table2[[#This Row],[Close Price]]/Table2[[#This Row],[Current Month Low]])-1</f>
        <v>5.7944156165060434E-2</v>
      </c>
      <c r="AH304" s="1">
        <f>(Table2[[#This Row],[Current Month High]]/Table2[[#This Row],[Close Price]])-1</f>
        <v>7.8360387714585977E-2</v>
      </c>
      <c r="AI304">
        <v>7.8360387714585897</v>
      </c>
      <c r="AJ304">
        <v>36.353503184713297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0.14000000000000001</v>
      </c>
      <c r="AM304" t="s">
        <v>3142</v>
      </c>
      <c r="AN304">
        <v>-2.97</v>
      </c>
      <c r="AO304" t="s">
        <v>3143</v>
      </c>
      <c r="AP304">
        <v>7.3124191905202002E-2</v>
      </c>
      <c r="AQ304">
        <f>(Table2[[#This Row],[Sharpe Ratio]]-AVERAGE(Table2[Sharpe Ratio]))/_xlfn.STDEV.P(Table2[Sharpe Ratio])</f>
        <v>0.19367128541164669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2.1308571082556922</v>
      </c>
      <c r="AS304">
        <f>_xlfn.RANK.AVG(Table2[[#This Row],[1Y Return vs Nifty Z-Score]],Table2[1Y Return vs Nifty Z-Score])</f>
        <v>483</v>
      </c>
      <c r="AT304">
        <f>_xlfn.RANK.AVG(Table2[[#This Row],[6M Return vs Nifty Z-Score]],Table2[6M Return vs Nifty Z-Score])</f>
        <v>204</v>
      </c>
      <c r="AU304">
        <f>_xlfn.RANK.AVG(Table2[[#This Row],[Sharpe Ratio Z-Score]],Table2[Sharpe Ratio Z-Score])</f>
        <v>287</v>
      </c>
      <c r="AV304">
        <f>(Table2[[#This Row],[Rank 1Y]]+Table2[[#This Row],[Rank 6M]]+Table2[[#This Row],[Rank Sharpe]])/3</f>
        <v>324.66666666666669</v>
      </c>
    </row>
    <row r="305" spans="1:48" x14ac:dyDescent="0.3">
      <c r="A305" t="s">
        <v>943</v>
      </c>
      <c r="B305" t="s">
        <v>944</v>
      </c>
      <c r="C305" t="s">
        <v>3097</v>
      </c>
      <c r="D305" t="s">
        <v>219</v>
      </c>
      <c r="E305">
        <v>14633.2126125</v>
      </c>
      <c r="F305">
        <v>1147.5</v>
      </c>
      <c r="G305">
        <v>34.853358482310298</v>
      </c>
      <c r="H305">
        <f>(Table2[[#This Row],[1Y Return vs Nifty]]-AVERAGE(Table2[1Y Return vs Nifty]))/_xlfn.STDEV.P(Table2[1Y Return vs Nifty])</f>
        <v>0.24894747841069775</v>
      </c>
      <c r="I305">
        <v>3.8883736400333402</v>
      </c>
      <c r="J305">
        <f>(Table2[[#This Row],[1M Return vs Nifty]]-AVERAGE(Table2[1M Return vs Nifty]))/_xlfn.STDEV.P(Table2[1M Return vs Nifty])</f>
        <v>0.53792702051177277</v>
      </c>
      <c r="K305">
        <v>13.9793246700787</v>
      </c>
      <c r="L305">
        <f>(Table2[[#This Row],[6M Return vs Nifty]]-AVERAGE(Table2[6M Return vs Nifty]))/_xlfn.STDEV.P(Table2[6M Return vs Nifty])</f>
        <v>0.45189709398180294</v>
      </c>
      <c r="M305">
        <v>-1.77206026047827</v>
      </c>
      <c r="N305">
        <f>(Table2[[#This Row],[1W Return vs Nifty]]-AVERAGE(Table2[1W Return vs Nifty]))/_xlfn.STDEV.P(Table2[1W Return vs Nifty])</f>
        <v>6.4086587717059407E-3</v>
      </c>
      <c r="O305">
        <v>1234.5</v>
      </c>
      <c r="P305">
        <v>1203.0137012515499</v>
      </c>
      <c r="Q305">
        <v>1038.69855670025</v>
      </c>
      <c r="R305">
        <v>27.224206793459199</v>
      </c>
      <c r="S305" s="1">
        <f>(Table2[[#This Row],[Close Price]]-Table2[[#This Row],[20D EMA]])/Table2[[#This Row],[20D EMA]]</f>
        <v>-7.0473876063183477E-2</v>
      </c>
      <c r="T305" s="1">
        <f>(Table2[[#This Row],[Close Price]]-Table2[[#This Row],[50D EMA]])/Table2[[#This Row],[50D EMA]]</f>
        <v>-4.6145527015857356E-2</v>
      </c>
      <c r="U305" s="1">
        <f>(Table2[[#This Row],[Close Price]]-Table2[[#This Row],[200D EMA]])/Table2[[#This Row],[200D EMA]]</f>
        <v>0.10474785258717571</v>
      </c>
      <c r="V305">
        <v>1.2585428145855599</v>
      </c>
      <c r="W305">
        <v>1140</v>
      </c>
      <c r="X305">
        <v>1227</v>
      </c>
      <c r="Y305">
        <v>1140</v>
      </c>
      <c r="Z305">
        <v>1325.9</v>
      </c>
      <c r="AA305">
        <v>1140</v>
      </c>
      <c r="AB305">
        <v>1342.1</v>
      </c>
      <c r="AC305" s="1">
        <f>(Table2[[#This Row],[Close Price]]/Table2[[#This Row],[Day Low]])-1</f>
        <v>6.5789473684210176E-3</v>
      </c>
      <c r="AD305" s="1">
        <f>(Table2[[#This Row],[Day High]]/Table2[[#This Row],[Close Price]])-1</f>
        <v>6.9281045751633963E-2</v>
      </c>
      <c r="AE305" s="1">
        <f>(Table2[[#This Row],[Close Price]]/Table2[[#This Row],[Current Week Low]])-1</f>
        <v>6.5789473684210176E-3</v>
      </c>
      <c r="AF305" s="1">
        <f>(Table2[[#This Row],[Current Week High]]/Table2[[#This Row],[Close Price]])-1</f>
        <v>0.15546840958605679</v>
      </c>
      <c r="AG305" s="1">
        <f>(Table2[[#This Row],[Close Price]]/Table2[[#This Row],[Current Month Low]])-1</f>
        <v>6.5789473684210176E-3</v>
      </c>
      <c r="AH305" s="1">
        <f>(Table2[[#This Row],[Current Month High]]/Table2[[#This Row],[Close Price]])-1</f>
        <v>0.16958605664488013</v>
      </c>
      <c r="AI305">
        <v>16.958605664488001</v>
      </c>
      <c r="AJ305">
        <v>54.858299595141702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0.12</v>
      </c>
      <c r="AM305" t="s">
        <v>3142</v>
      </c>
      <c r="AN305">
        <v>-7.32</v>
      </c>
      <c r="AO305" t="s">
        <v>3143</v>
      </c>
      <c r="AP305">
        <v>-2.4824802527100001E-3</v>
      </c>
      <c r="AQ305">
        <f>(Table2[[#This Row],[Sharpe Ratio]]-AVERAGE(Table2[Sharpe Ratio]))/_xlfn.STDEV.P(Table2[Sharpe Ratio])</f>
        <v>-0.69898757216891361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0.54619267950706585</v>
      </c>
      <c r="AS305">
        <f>_xlfn.RANK.AVG(Table2[[#This Row],[1Y Return vs Nifty Z-Score]],Table2[1Y Return vs Nifty Z-Score])</f>
        <v>230</v>
      </c>
      <c r="AT305">
        <f>_xlfn.RANK.AVG(Table2[[#This Row],[6M Return vs Nifty Z-Score]],Table2[6M Return vs Nifty Z-Score])</f>
        <v>191</v>
      </c>
      <c r="AU305">
        <f>_xlfn.RANK.AVG(Table2[[#This Row],[Sharpe Ratio Z-Score]],Table2[Sharpe Ratio Z-Score])</f>
        <v>555</v>
      </c>
      <c r="AV305">
        <f>(Table2[[#This Row],[Rank 1Y]]+Table2[[#This Row],[Rank 6M]]+Table2[[#This Row],[Rank Sharpe]])/3</f>
        <v>325.33333333333331</v>
      </c>
    </row>
    <row r="306" spans="1:48" x14ac:dyDescent="0.3">
      <c r="A306" t="s">
        <v>814</v>
      </c>
      <c r="B306" t="s">
        <v>815</v>
      </c>
      <c r="C306" t="s">
        <v>3111</v>
      </c>
      <c r="D306" t="s">
        <v>432</v>
      </c>
      <c r="E306">
        <v>18377.9208633899</v>
      </c>
      <c r="F306">
        <v>458.7</v>
      </c>
      <c r="G306">
        <v>39.891928455214597</v>
      </c>
      <c r="H306">
        <f>(Table2[[#This Row],[1Y Return vs Nifty]]-AVERAGE(Table2[1Y Return vs Nifty]))/_xlfn.STDEV.P(Table2[1Y Return vs Nifty])</f>
        <v>0.33780698135609805</v>
      </c>
      <c r="I306">
        <v>1.2675096854929699</v>
      </c>
      <c r="J306">
        <f>(Table2[[#This Row],[1M Return vs Nifty]]-AVERAGE(Table2[1M Return vs Nifty]))/_xlfn.STDEV.P(Table2[1M Return vs Nifty])</f>
        <v>0.2320788086903012</v>
      </c>
      <c r="K306">
        <v>5.05748970248007</v>
      </c>
      <c r="L306">
        <f>(Table2[[#This Row],[6M Return vs Nifty]]-AVERAGE(Table2[6M Return vs Nifty]))/_xlfn.STDEV.P(Table2[6M Return vs Nifty])</f>
        <v>0.12580817821426682</v>
      </c>
      <c r="M306">
        <v>-2.75210778722575</v>
      </c>
      <c r="N306">
        <f>(Table2[[#This Row],[1W Return vs Nifty]]-AVERAGE(Table2[1W Return vs Nifty]))/_xlfn.STDEV.P(Table2[1W Return vs Nifty])</f>
        <v>-0.20738769644444743</v>
      </c>
      <c r="O306">
        <v>491.25</v>
      </c>
      <c r="P306">
        <v>497.54756883144199</v>
      </c>
      <c r="Q306">
        <v>445.137271347921</v>
      </c>
      <c r="R306">
        <v>21.199720104629701</v>
      </c>
      <c r="S306" s="1">
        <f>(Table2[[#This Row],[Close Price]]-Table2[[#This Row],[20D EMA]])/Table2[[#This Row],[20D EMA]]</f>
        <v>-6.6259541984732842E-2</v>
      </c>
      <c r="T306" s="1">
        <f>(Table2[[#This Row],[Close Price]]-Table2[[#This Row],[50D EMA]])/Table2[[#This Row],[50D EMA]]</f>
        <v>-7.8078099994902589E-2</v>
      </c>
      <c r="U306" s="1">
        <f>(Table2[[#This Row],[Close Price]]-Table2[[#This Row],[200D EMA]])/Table2[[#This Row],[200D EMA]]</f>
        <v>3.0468643101957436E-2</v>
      </c>
      <c r="V306">
        <v>0.42911939093249402</v>
      </c>
      <c r="W306">
        <v>454.2</v>
      </c>
      <c r="X306">
        <v>473.55</v>
      </c>
      <c r="Y306">
        <v>454.2</v>
      </c>
      <c r="Z306">
        <v>496</v>
      </c>
      <c r="AA306">
        <v>454.2</v>
      </c>
      <c r="AB306">
        <v>551.95000000000005</v>
      </c>
      <c r="AC306" s="1">
        <f>(Table2[[#This Row],[Close Price]]/Table2[[#This Row],[Day Low]])-1</f>
        <v>9.9075297225892367E-3</v>
      </c>
      <c r="AD306" s="1">
        <f>(Table2[[#This Row],[Day High]]/Table2[[#This Row],[Close Price]])-1</f>
        <v>3.2374100719424481E-2</v>
      </c>
      <c r="AE306" s="1">
        <f>(Table2[[#This Row],[Close Price]]/Table2[[#This Row],[Current Week Low]])-1</f>
        <v>9.9075297225892367E-3</v>
      </c>
      <c r="AF306" s="1">
        <f>(Table2[[#This Row],[Current Week High]]/Table2[[#This Row],[Close Price]])-1</f>
        <v>8.1316764770002159E-2</v>
      </c>
      <c r="AG306" s="1">
        <f>(Table2[[#This Row],[Close Price]]/Table2[[#This Row],[Current Month Low]])-1</f>
        <v>9.9075297225892367E-3</v>
      </c>
      <c r="AH306" s="1">
        <f>(Table2[[#This Row],[Current Month High]]/Table2[[#This Row],[Close Price]])-1</f>
        <v>0.20329191192500562</v>
      </c>
      <c r="AI306">
        <v>25.212557226945702</v>
      </c>
      <c r="AJ306">
        <v>74.112734864300606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-0.05</v>
      </c>
      <c r="AM306" t="s">
        <v>3143</v>
      </c>
      <c r="AN306">
        <v>-7.41</v>
      </c>
      <c r="AO306" t="s">
        <v>3143</v>
      </c>
      <c r="AP306">
        <v>9.9559186323479997E-3</v>
      </c>
      <c r="AQ306">
        <f>(Table2[[#This Row],[Sharpe Ratio]]-AVERAGE(Table2[Sharpe Ratio]))/_xlfn.STDEV.P(Table2[Sharpe Ratio])</f>
        <v>-0.55213218729392577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206</v>
      </c>
      <c r="AT306">
        <f>_xlfn.RANK.AVG(Table2[[#This Row],[6M Return vs Nifty Z-Score]],Table2[6M Return vs Nifty Z-Score])</f>
        <v>293</v>
      </c>
      <c r="AU306">
        <f>_xlfn.RANK.AVG(Table2[[#This Row],[Sharpe Ratio Z-Score]],Table2[Sharpe Ratio Z-Score])</f>
        <v>479</v>
      </c>
      <c r="AV306">
        <f>(Table2[[#This Row],[Rank 1Y]]+Table2[[#This Row],[Rank 6M]]+Table2[[#This Row],[Rank Sharpe]])/3</f>
        <v>326</v>
      </c>
    </row>
    <row r="307" spans="1:48" x14ac:dyDescent="0.3">
      <c r="A307" t="s">
        <v>193</v>
      </c>
      <c r="B307" t="s">
        <v>194</v>
      </c>
      <c r="C307" t="s">
        <v>3095</v>
      </c>
      <c r="D307" t="s">
        <v>18</v>
      </c>
      <c r="E307">
        <v>132888.42309743899</v>
      </c>
      <c r="F307">
        <v>306.3</v>
      </c>
      <c r="G307">
        <v>53.748571284535799</v>
      </c>
      <c r="H307">
        <f>(Table2[[#This Row],[1Y Return vs Nifty]]-AVERAGE(Table2[1Y Return vs Nifty]))/_xlfn.STDEV.P(Table2[1Y Return vs Nifty])</f>
        <v>0.58218076219607973</v>
      </c>
      <c r="I307">
        <v>1.2786275998366901</v>
      </c>
      <c r="J307">
        <f>(Table2[[#This Row],[1M Return vs Nifty]]-AVERAGE(Table2[1M Return vs Nifty]))/_xlfn.STDEV.P(Table2[1M Return vs Nifty])</f>
        <v>0.23337624124696646</v>
      </c>
      <c r="K307">
        <v>-5.6105526156236296</v>
      </c>
      <c r="L307">
        <f>(Table2[[#This Row],[6M Return vs Nifty]]-AVERAGE(Table2[6M Return vs Nifty]))/_xlfn.STDEV.P(Table2[6M Return vs Nifty])</f>
        <v>-0.26410380351441459</v>
      </c>
      <c r="M307">
        <v>-3.4508706610978601</v>
      </c>
      <c r="N307">
        <f>(Table2[[#This Row],[1W Return vs Nifty]]-AVERAGE(Table2[1W Return vs Nifty]))/_xlfn.STDEV.P(Table2[1W Return vs Nifty])</f>
        <v>-0.35982209530469228</v>
      </c>
      <c r="O307">
        <v>334.6</v>
      </c>
      <c r="P307">
        <v>337.36278589796802</v>
      </c>
      <c r="Q307">
        <v>305.91566544984101</v>
      </c>
      <c r="R307">
        <v>17.880551750502502</v>
      </c>
      <c r="S307" s="1">
        <f>(Table2[[#This Row],[Close Price]]-Table2[[#This Row],[20D EMA]])/Table2[[#This Row],[20D EMA]]</f>
        <v>-8.4578601315003013E-2</v>
      </c>
      <c r="T307" s="1">
        <f>(Table2[[#This Row],[Close Price]]-Table2[[#This Row],[50D EMA]])/Table2[[#This Row],[50D EMA]]</f>
        <v>-9.2075318311376053E-2</v>
      </c>
      <c r="U307" s="1">
        <f>(Table2[[#This Row],[Close Price]]-Table2[[#This Row],[200D EMA]])/Table2[[#This Row],[200D EMA]]</f>
        <v>1.256341513579707E-3</v>
      </c>
      <c r="V307">
        <v>0.69244583571059304</v>
      </c>
      <c r="W307">
        <v>303.10000000000002</v>
      </c>
      <c r="X307">
        <v>323.60000000000002</v>
      </c>
      <c r="Y307">
        <v>303.10000000000002</v>
      </c>
      <c r="Z307">
        <v>345.5</v>
      </c>
      <c r="AA307">
        <v>303.10000000000002</v>
      </c>
      <c r="AB307">
        <v>373.35</v>
      </c>
      <c r="AC307" s="1">
        <f>(Table2[[#This Row],[Close Price]]/Table2[[#This Row],[Day Low]])-1</f>
        <v>1.0557571758495587E-2</v>
      </c>
      <c r="AD307" s="1">
        <f>(Table2[[#This Row],[Day High]]/Table2[[#This Row],[Close Price]])-1</f>
        <v>5.6480574600065392E-2</v>
      </c>
      <c r="AE307" s="1">
        <f>(Table2[[#This Row],[Close Price]]/Table2[[#This Row],[Current Week Low]])-1</f>
        <v>1.0557571758495587E-2</v>
      </c>
      <c r="AF307" s="1">
        <f>(Table2[[#This Row],[Current Week High]]/Table2[[#This Row],[Close Price]])-1</f>
        <v>0.12797910545217106</v>
      </c>
      <c r="AG307" s="1">
        <f>(Table2[[#This Row],[Close Price]]/Table2[[#This Row],[Current Month Low]])-1</f>
        <v>1.0557571758495587E-2</v>
      </c>
      <c r="AH307" s="1">
        <f>(Table2[[#This Row],[Current Month High]]/Table2[[#This Row],[Close Price]])-1</f>
        <v>0.21890303623898144</v>
      </c>
      <c r="AI307">
        <v>22.7554684949395</v>
      </c>
      <c r="AJ307">
        <v>84.8242570523457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-0.01</v>
      </c>
      <c r="AM307" t="s">
        <v>3143</v>
      </c>
      <c r="AN307">
        <v>-9.61</v>
      </c>
      <c r="AO307" t="s">
        <v>3143</v>
      </c>
      <c r="AP307">
        <v>3.1965046164020003E-2</v>
      </c>
      <c r="AQ307">
        <f>(Table2[[#This Row],[Sharpe Ratio]]-AVERAGE(Table2[Sharpe Ratio]))/_xlfn.STDEV.P(Table2[Sharpe Ratio])</f>
        <v>-0.29227889554034575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153</v>
      </c>
      <c r="AT307">
        <f>_xlfn.RANK.AVG(Table2[[#This Row],[6M Return vs Nifty Z-Score]],Table2[6M Return vs Nifty Z-Score])</f>
        <v>412</v>
      </c>
      <c r="AU307">
        <f>_xlfn.RANK.AVG(Table2[[#This Row],[Sharpe Ratio Z-Score]],Table2[Sharpe Ratio Z-Score])</f>
        <v>414</v>
      </c>
      <c r="AV307">
        <f>(Table2[[#This Row],[Rank 1Y]]+Table2[[#This Row],[Rank 6M]]+Table2[[#This Row],[Rank Sharpe]])/3</f>
        <v>326.33333333333331</v>
      </c>
    </row>
    <row r="308" spans="1:48" x14ac:dyDescent="0.3">
      <c r="A308" t="s">
        <v>531</v>
      </c>
      <c r="B308" t="s">
        <v>532</v>
      </c>
      <c r="C308" t="s">
        <v>3096</v>
      </c>
      <c r="D308" t="s">
        <v>21</v>
      </c>
      <c r="E308">
        <v>37292.175322640003</v>
      </c>
      <c r="F308">
        <v>1373.6</v>
      </c>
      <c r="G308">
        <v>-6.78719583766593</v>
      </c>
      <c r="H308">
        <f>(Table2[[#This Row],[1Y Return vs Nifty]]-AVERAGE(Table2[1Y Return vs Nifty]))/_xlfn.STDEV.P(Table2[1Y Return vs Nifty])</f>
        <v>-0.48541941123104865</v>
      </c>
      <c r="I308">
        <v>-7.7018510127478796</v>
      </c>
      <c r="J308">
        <f>(Table2[[#This Row],[1M Return vs Nifty]]-AVERAGE(Table2[1M Return vs Nifty]))/_xlfn.STDEV.P(Table2[1M Return vs Nifty])</f>
        <v>-0.81462295772009785</v>
      </c>
      <c r="K308">
        <v>-7.1607200179934001</v>
      </c>
      <c r="L308">
        <f>(Table2[[#This Row],[6M Return vs Nifty]]-AVERAGE(Table2[6M Return vs Nifty]))/_xlfn.STDEV.P(Table2[6M Return vs Nifty])</f>
        <v>-0.32076170060988085</v>
      </c>
      <c r="M308">
        <v>-17.9608702191716</v>
      </c>
      <c r="N308">
        <f>(Table2[[#This Row],[1W Return vs Nifty]]-AVERAGE(Table2[1W Return vs Nifty]))/_xlfn.STDEV.P(Table2[1W Return vs Nifty])</f>
        <v>-3.5251635048172472</v>
      </c>
      <c r="O308">
        <v>1667.13</v>
      </c>
      <c r="P308">
        <v>1705.34837299529</v>
      </c>
      <c r="Q308">
        <v>1593.35482585005</v>
      </c>
      <c r="R308">
        <v>11.4375495265834</v>
      </c>
      <c r="S308" s="1">
        <f>(Table2[[#This Row],[Close Price]]-Table2[[#This Row],[20D EMA]])/Table2[[#This Row],[20D EMA]]</f>
        <v>-0.17606905280332077</v>
      </c>
      <c r="T308" s="1">
        <f>(Table2[[#This Row],[Close Price]]-Table2[[#This Row],[50D EMA]])/Table2[[#This Row],[50D EMA]]</f>
        <v>-0.19453407775714712</v>
      </c>
      <c r="U308" s="1">
        <f>(Table2[[#This Row],[Close Price]]-Table2[[#This Row],[200D EMA]])/Table2[[#This Row],[200D EMA]]</f>
        <v>-0.13791957841707453</v>
      </c>
      <c r="V308">
        <v>1.89547091700606</v>
      </c>
      <c r="W308">
        <v>1338.45</v>
      </c>
      <c r="X308">
        <v>1436</v>
      </c>
      <c r="Y308">
        <v>1338.45</v>
      </c>
      <c r="Z308">
        <v>1797.6</v>
      </c>
      <c r="AA308">
        <v>1338.45</v>
      </c>
      <c r="AB308">
        <v>1822.9</v>
      </c>
      <c r="AC308" s="1">
        <f>(Table2[[#This Row],[Close Price]]/Table2[[#This Row],[Day Low]])-1</f>
        <v>2.6261720647017039E-2</v>
      </c>
      <c r="AD308" s="1">
        <f>(Table2[[#This Row],[Day High]]/Table2[[#This Row],[Close Price]])-1</f>
        <v>4.5428072218986593E-2</v>
      </c>
      <c r="AE308" s="1">
        <f>(Table2[[#This Row],[Close Price]]/Table2[[#This Row],[Current Week Low]])-1</f>
        <v>2.6261720647017039E-2</v>
      </c>
      <c r="AF308" s="1">
        <f>(Table2[[#This Row],[Current Week High]]/Table2[[#This Row],[Close Price]])-1</f>
        <v>0.30867792661619098</v>
      </c>
      <c r="AG308" s="1">
        <f>(Table2[[#This Row],[Close Price]]/Table2[[#This Row],[Current Month Low]])-1</f>
        <v>2.6261720647017039E-2</v>
      </c>
      <c r="AH308" s="1">
        <f>(Table2[[#This Row],[Current Month High]]/Table2[[#This Row],[Close Price]])-1</f>
        <v>0.32709668025626115</v>
      </c>
      <c r="AI308">
        <v>40.412055911473502</v>
      </c>
      <c r="AJ308">
        <v>25.879765395894399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-0.26</v>
      </c>
      <c r="AM308" t="s">
        <v>3143</v>
      </c>
      <c r="AN308">
        <v>-21.13</v>
      </c>
      <c r="AO308" t="s">
        <v>3143</v>
      </c>
      <c r="AP308">
        <v>0.164941516602927</v>
      </c>
      <c r="AQ308">
        <f>(Table2[[#This Row],[Sharpe Ratio]]-AVERAGE(Table2[Sharpe Ratio]))/_xlfn.STDEV.P(Table2[Sharpe Ratio])</f>
        <v>1.2777230738515581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473</v>
      </c>
      <c r="AT308">
        <f>_xlfn.RANK.AVG(Table2[[#This Row],[6M Return vs Nifty Z-Score]],Table2[6M Return vs Nifty Z-Score])</f>
        <v>429</v>
      </c>
      <c r="AU308">
        <f>_xlfn.RANK.AVG(Table2[[#This Row],[Sharpe Ratio Z-Score]],Table2[Sharpe Ratio Z-Score])</f>
        <v>78</v>
      </c>
      <c r="AV308">
        <f>(Table2[[#This Row],[Rank 1Y]]+Table2[[#This Row],[Rank 6M]]+Table2[[#This Row],[Rank Sharpe]])/3</f>
        <v>326.66666666666669</v>
      </c>
    </row>
    <row r="309" spans="1:48" x14ac:dyDescent="0.3">
      <c r="A309" t="s">
        <v>1444</v>
      </c>
      <c r="B309" t="s">
        <v>1445</v>
      </c>
      <c r="C309" t="s">
        <v>3100</v>
      </c>
      <c r="D309" t="s">
        <v>48</v>
      </c>
      <c r="E309">
        <v>6910.7716274000004</v>
      </c>
      <c r="F309">
        <v>1031.6500000000001</v>
      </c>
      <c r="G309">
        <v>26.927996929025198</v>
      </c>
      <c r="H309">
        <f>(Table2[[#This Row],[1Y Return vs Nifty]]-AVERAGE(Table2[1Y Return vs Nifty]))/_xlfn.STDEV.P(Table2[1Y Return vs Nifty])</f>
        <v>0.10917693000615428</v>
      </c>
      <c r="I309">
        <v>-8.4858883119158808</v>
      </c>
      <c r="J309">
        <f>(Table2[[#This Row],[1M Return vs Nifty]]-AVERAGE(Table2[1M Return vs Nifty]))/_xlfn.STDEV.P(Table2[1M Return vs Nifty])</f>
        <v>-0.90611813263615848</v>
      </c>
      <c r="K309">
        <v>-17.0780682447994</v>
      </c>
      <c r="L309">
        <f>(Table2[[#This Row],[6M Return vs Nifty]]-AVERAGE(Table2[6M Return vs Nifty]))/_xlfn.STDEV.P(Table2[6M Return vs Nifty])</f>
        <v>-0.68323616268107301</v>
      </c>
      <c r="M309">
        <v>-7.4801788563041498</v>
      </c>
      <c r="N309">
        <f>(Table2[[#This Row],[1W Return vs Nifty]]-AVERAGE(Table2[1W Return vs Nifty]))/_xlfn.STDEV.P(Table2[1W Return vs Nifty])</f>
        <v>-1.2388115143552278</v>
      </c>
      <c r="O309">
        <v>1110.8399999999999</v>
      </c>
      <c r="P309">
        <v>1166.9918686736801</v>
      </c>
      <c r="Q309">
        <v>1120.1721236856699</v>
      </c>
      <c r="R309">
        <v>30.5093230266008</v>
      </c>
      <c r="S309" s="1">
        <f>(Table2[[#This Row],[Close Price]]-Table2[[#This Row],[20D EMA]])/Table2[[#This Row],[20D EMA]]</f>
        <v>-7.1288394368225691E-2</v>
      </c>
      <c r="T309" s="1">
        <f>(Table2[[#This Row],[Close Price]]-Table2[[#This Row],[50D EMA]])/Table2[[#This Row],[50D EMA]]</f>
        <v>-0.1159749886068186</v>
      </c>
      <c r="U309" s="1">
        <f>(Table2[[#This Row],[Close Price]]-Table2[[#This Row],[200D EMA]])/Table2[[#This Row],[200D EMA]]</f>
        <v>-7.9025465652910604E-2</v>
      </c>
      <c r="V309">
        <v>1.2665889933919501</v>
      </c>
      <c r="W309">
        <v>1000</v>
      </c>
      <c r="X309">
        <v>1038</v>
      </c>
      <c r="Y309">
        <v>1000</v>
      </c>
      <c r="Z309">
        <v>1183.4000000000001</v>
      </c>
      <c r="AA309">
        <v>1000</v>
      </c>
      <c r="AB309">
        <v>1183.4000000000001</v>
      </c>
      <c r="AC309" s="1">
        <f>(Table2[[#This Row],[Close Price]]/Table2[[#This Row],[Day Low]])-1</f>
        <v>3.1650000000000178E-2</v>
      </c>
      <c r="AD309" s="1">
        <f>(Table2[[#This Row],[Day High]]/Table2[[#This Row],[Close Price]])-1</f>
        <v>6.1551882906023536E-3</v>
      </c>
      <c r="AE309" s="1">
        <f>(Table2[[#This Row],[Close Price]]/Table2[[#This Row],[Current Week Low]])-1</f>
        <v>3.1650000000000178E-2</v>
      </c>
      <c r="AF309" s="1">
        <f>(Table2[[#This Row],[Current Week High]]/Table2[[#This Row],[Close Price]])-1</f>
        <v>0.14709446033053841</v>
      </c>
      <c r="AG309" s="1">
        <f>(Table2[[#This Row],[Close Price]]/Table2[[#This Row],[Current Month Low]])-1</f>
        <v>3.1650000000000178E-2</v>
      </c>
      <c r="AH309" s="1">
        <f>(Table2[[#This Row],[Current Month High]]/Table2[[#This Row],[Close Price]])-1</f>
        <v>0.14709446033053841</v>
      </c>
      <c r="AI309">
        <v>49.512916202200302</v>
      </c>
      <c r="AJ309">
        <v>58.7153846153846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-0.17</v>
      </c>
      <c r="AM309" t="s">
        <v>3143</v>
      </c>
      <c r="AN309">
        <v>-6.03</v>
      </c>
      <c r="AO309" t="s">
        <v>3143</v>
      </c>
      <c r="AP309">
        <v>0.114212425136815</v>
      </c>
      <c r="AQ309">
        <f>(Table2[[#This Row],[Sharpe Ratio]]-AVERAGE(Table2[Sharpe Ratio]))/_xlfn.STDEV.P(Table2[Sharpe Ratio])</f>
        <v>0.67878422967574703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258</v>
      </c>
      <c r="AT309">
        <f>_xlfn.RANK.AVG(Table2[[#This Row],[6M Return vs Nifty Z-Score]],Table2[6M Return vs Nifty Z-Score])</f>
        <v>550</v>
      </c>
      <c r="AU309">
        <f>_xlfn.RANK.AVG(Table2[[#This Row],[Sharpe Ratio Z-Score]],Table2[Sharpe Ratio Z-Score])</f>
        <v>172</v>
      </c>
      <c r="AV309">
        <f>(Table2[[#This Row],[Rank 1Y]]+Table2[[#This Row],[Rank 6M]]+Table2[[#This Row],[Rank Sharpe]])/3</f>
        <v>326.66666666666669</v>
      </c>
    </row>
    <row r="310" spans="1:48" x14ac:dyDescent="0.3">
      <c r="A310" t="s">
        <v>1169</v>
      </c>
      <c r="B310" t="s">
        <v>1170</v>
      </c>
      <c r="C310" t="s">
        <v>3097</v>
      </c>
      <c r="D310" t="s">
        <v>575</v>
      </c>
      <c r="E310">
        <v>9833.8437864000007</v>
      </c>
      <c r="F310">
        <v>1102</v>
      </c>
      <c r="G310">
        <v>-2.8078359257481602</v>
      </c>
      <c r="H310">
        <f>(Table2[[#This Row],[1Y Return vs Nifty]]-AVERAGE(Table2[1Y Return vs Nifty]))/_xlfn.STDEV.P(Table2[1Y Return vs Nifty])</f>
        <v>-0.4152399861728624</v>
      </c>
      <c r="I310">
        <v>-8.5389003769965992</v>
      </c>
      <c r="J310">
        <f>(Table2[[#This Row],[1M Return vs Nifty]]-AVERAGE(Table2[1M Return vs Nifty]))/_xlfn.STDEV.P(Table2[1M Return vs Nifty])</f>
        <v>-0.91230450689713938</v>
      </c>
      <c r="K310">
        <v>20.057736436472901</v>
      </c>
      <c r="L310">
        <f>(Table2[[#This Row],[6M Return vs Nifty]]-AVERAGE(Table2[6M Return vs Nifty]))/_xlfn.STDEV.P(Table2[6M Return vs Nifty])</f>
        <v>0.67406021509876013</v>
      </c>
      <c r="M310">
        <v>-4.6106963107629602</v>
      </c>
      <c r="N310">
        <f>(Table2[[#This Row],[1W Return vs Nifty]]-AVERAGE(Table2[1W Return vs Nifty]))/_xlfn.STDEV.P(Table2[1W Return vs Nifty])</f>
        <v>-0.61283686225945533</v>
      </c>
      <c r="O310">
        <v>1173.0999999999999</v>
      </c>
      <c r="P310">
        <v>1157.21473393982</v>
      </c>
      <c r="Q310">
        <v>1029.20074465274</v>
      </c>
      <c r="R310">
        <v>27.108560573344999</v>
      </c>
      <c r="S310" s="1">
        <f>(Table2[[#This Row],[Close Price]]-Table2[[#This Row],[20D EMA]])/Table2[[#This Row],[20D EMA]]</f>
        <v>-6.0608643764384892E-2</v>
      </c>
      <c r="T310" s="1">
        <f>(Table2[[#This Row],[Close Price]]-Table2[[#This Row],[50D EMA]])/Table2[[#This Row],[50D EMA]]</f>
        <v>-4.7713472979934772E-2</v>
      </c>
      <c r="U310" s="1">
        <f>(Table2[[#This Row],[Close Price]]-Table2[[#This Row],[200D EMA]])/Table2[[#This Row],[200D EMA]]</f>
        <v>7.0733776404158163E-2</v>
      </c>
      <c r="V310">
        <v>0.89026277884924898</v>
      </c>
      <c r="W310">
        <v>1085.45</v>
      </c>
      <c r="X310">
        <v>1215</v>
      </c>
      <c r="Y310">
        <v>1081.8</v>
      </c>
      <c r="Z310">
        <v>1215</v>
      </c>
      <c r="AA310">
        <v>1081.8</v>
      </c>
      <c r="AB310">
        <v>1383.3</v>
      </c>
      <c r="AC310" s="1">
        <f>(Table2[[#This Row],[Close Price]]/Table2[[#This Row],[Day Low]])-1</f>
        <v>1.524713252568044E-2</v>
      </c>
      <c r="AD310" s="1">
        <f>(Table2[[#This Row],[Day High]]/Table2[[#This Row],[Close Price]])-1</f>
        <v>0.10254083484573506</v>
      </c>
      <c r="AE310" s="1">
        <f>(Table2[[#This Row],[Close Price]]/Table2[[#This Row],[Current Week Low]])-1</f>
        <v>1.8672582732482956E-2</v>
      </c>
      <c r="AF310" s="1">
        <f>(Table2[[#This Row],[Current Week High]]/Table2[[#This Row],[Close Price]])-1</f>
        <v>0.10254083484573506</v>
      </c>
      <c r="AG310" s="1">
        <f>(Table2[[#This Row],[Close Price]]/Table2[[#This Row],[Current Month Low]])-1</f>
        <v>1.8672582732482956E-2</v>
      </c>
      <c r="AH310" s="1">
        <f>(Table2[[#This Row],[Current Month High]]/Table2[[#This Row],[Close Price]])-1</f>
        <v>0.25526315789473686</v>
      </c>
      <c r="AI310">
        <v>25.5263157894736</v>
      </c>
      <c r="AJ310">
        <v>41.891456898216603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0.05</v>
      </c>
      <c r="AM310" t="s">
        <v>3142</v>
      </c>
      <c r="AN310">
        <v>-15.84</v>
      </c>
      <c r="AO310" t="s">
        <v>3143</v>
      </c>
      <c r="AP310">
        <v>3.9554849303914001E-2</v>
      </c>
      <c r="AQ310">
        <f>(Table2[[#This Row],[Sharpe Ratio]]-AVERAGE(Table2[Sharpe Ratio]))/_xlfn.STDEV.P(Table2[Sharpe Ratio])</f>
        <v>-0.20266901314837049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-1.4689901533790675</v>
      </c>
      <c r="AS310">
        <f>_xlfn.RANK.AVG(Table2[[#This Row],[1Y Return vs Nifty Z-Score]],Table2[1Y Return vs Nifty Z-Score])</f>
        <v>443</v>
      </c>
      <c r="AT310">
        <f>_xlfn.RANK.AVG(Table2[[#This Row],[6M Return vs Nifty Z-Score]],Table2[6M Return vs Nifty Z-Score])</f>
        <v>141</v>
      </c>
      <c r="AU310">
        <f>_xlfn.RANK.AVG(Table2[[#This Row],[Sharpe Ratio Z-Score]],Table2[Sharpe Ratio Z-Score])</f>
        <v>398</v>
      </c>
      <c r="AV310">
        <f>(Table2[[#This Row],[Rank 1Y]]+Table2[[#This Row],[Rank 6M]]+Table2[[#This Row],[Rank Sharpe]])/3</f>
        <v>327.33333333333331</v>
      </c>
    </row>
    <row r="311" spans="1:48" x14ac:dyDescent="0.3">
      <c r="A311" t="s">
        <v>1387</v>
      </c>
      <c r="B311" t="s">
        <v>1388</v>
      </c>
      <c r="C311" t="s">
        <v>3116</v>
      </c>
      <c r="D311" t="s">
        <v>1389</v>
      </c>
      <c r="E311">
        <v>7463.02026492</v>
      </c>
      <c r="F311">
        <v>440.55</v>
      </c>
      <c r="G311">
        <v>-7.3707397865670696</v>
      </c>
      <c r="H311">
        <f>(Table2[[#This Row],[1Y Return vs Nifty]]-AVERAGE(Table2[1Y Return vs Nifty]))/_xlfn.STDEV.P(Table2[1Y Return vs Nifty])</f>
        <v>-0.49571070926303018</v>
      </c>
      <c r="I311">
        <v>9.8131330265282397</v>
      </c>
      <c r="J311">
        <f>(Table2[[#This Row],[1M Return vs Nifty]]-AVERAGE(Table2[1M Return vs Nifty]))/_xlfn.STDEV.P(Table2[1M Return vs Nifty])</f>
        <v>1.2293314944802562</v>
      </c>
      <c r="K311">
        <v>10.5644600984196</v>
      </c>
      <c r="L311">
        <f>(Table2[[#This Row],[6M Return vs Nifty]]-AVERAGE(Table2[6M Return vs Nifty]))/_xlfn.STDEV.P(Table2[6M Return vs Nifty])</f>
        <v>0.32708538319480029</v>
      </c>
      <c r="M311">
        <v>-2.4016409980023798</v>
      </c>
      <c r="N311">
        <f>(Table2[[#This Row],[1W Return vs Nifty]]-AVERAGE(Table2[1W Return vs Nifty]))/_xlfn.STDEV.P(Table2[1W Return vs Nifty])</f>
        <v>-0.13093372853440896</v>
      </c>
      <c r="O311">
        <v>476.11</v>
      </c>
      <c r="P311">
        <v>476.49123335450798</v>
      </c>
      <c r="Q311">
        <v>445.18078644299698</v>
      </c>
      <c r="R311">
        <v>22.9960082918933</v>
      </c>
      <c r="S311" s="1">
        <f>(Table2[[#This Row],[Close Price]]-Table2[[#This Row],[20D EMA]])/Table2[[#This Row],[20D EMA]]</f>
        <v>-7.468862237718174E-2</v>
      </c>
      <c r="T311" s="1">
        <f>(Table2[[#This Row],[Close Price]]-Table2[[#This Row],[50D EMA]])/Table2[[#This Row],[50D EMA]]</f>
        <v>-7.5428949870663842E-2</v>
      </c>
      <c r="U311" s="1">
        <f>(Table2[[#This Row],[Close Price]]-Table2[[#This Row],[200D EMA]])/Table2[[#This Row],[200D EMA]]</f>
        <v>-1.0402035721256159E-2</v>
      </c>
      <c r="V311">
        <v>0.80914564984136195</v>
      </c>
      <c r="W311">
        <v>439</v>
      </c>
      <c r="X311">
        <v>468.3</v>
      </c>
      <c r="Y311">
        <v>439</v>
      </c>
      <c r="Z311">
        <v>497.5</v>
      </c>
      <c r="AA311">
        <v>439</v>
      </c>
      <c r="AB311">
        <v>523.35</v>
      </c>
      <c r="AC311" s="1">
        <f>(Table2[[#This Row],[Close Price]]/Table2[[#This Row],[Day Low]])-1</f>
        <v>3.5307517084282036E-3</v>
      </c>
      <c r="AD311" s="1">
        <f>(Table2[[#This Row],[Day High]]/Table2[[#This Row],[Close Price]])-1</f>
        <v>6.2989445011916834E-2</v>
      </c>
      <c r="AE311" s="1">
        <f>(Table2[[#This Row],[Close Price]]/Table2[[#This Row],[Current Week Low]])-1</f>
        <v>3.5307517084282036E-3</v>
      </c>
      <c r="AF311" s="1">
        <f>(Table2[[#This Row],[Current Week High]]/Table2[[#This Row],[Close Price]])-1</f>
        <v>0.12927023039382579</v>
      </c>
      <c r="AG311" s="1">
        <f>(Table2[[#This Row],[Close Price]]/Table2[[#This Row],[Current Month Low]])-1</f>
        <v>3.5307517084282036E-3</v>
      </c>
      <c r="AH311" s="1">
        <f>(Table2[[#This Row],[Current Month High]]/Table2[[#This Row],[Close Price]])-1</f>
        <v>0.18794688457609809</v>
      </c>
      <c r="AI311">
        <v>44.989218022925797</v>
      </c>
      <c r="AJ311">
        <v>38.060169225947902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-0.08</v>
      </c>
      <c r="AM311" t="s">
        <v>3143</v>
      </c>
      <c r="AN311">
        <v>-12.19</v>
      </c>
      <c r="AO311" t="s">
        <v>3143</v>
      </c>
      <c r="AP311">
        <v>7.447456099067E-2</v>
      </c>
      <c r="AQ311">
        <f>(Table2[[#This Row],[Sharpe Ratio]]-AVERAGE(Table2[Sharpe Ratio]))/_xlfn.STDEV.P(Table2[Sharpe Ratio])</f>
        <v>0.20961457309700246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478</v>
      </c>
      <c r="AT311">
        <f>_xlfn.RANK.AVG(Table2[[#This Row],[6M Return vs Nifty Z-Score]],Table2[6M Return vs Nifty Z-Score])</f>
        <v>225</v>
      </c>
      <c r="AU311">
        <f>_xlfn.RANK.AVG(Table2[[#This Row],[Sharpe Ratio Z-Score]],Table2[Sharpe Ratio Z-Score])</f>
        <v>284</v>
      </c>
      <c r="AV311">
        <f>(Table2[[#This Row],[Rank 1Y]]+Table2[[#This Row],[Rank 6M]]+Table2[[#This Row],[Rank Sharpe]])/3</f>
        <v>329</v>
      </c>
    </row>
    <row r="312" spans="1:48" x14ac:dyDescent="0.3">
      <c r="A312" t="s">
        <v>35</v>
      </c>
      <c r="B312" t="s">
        <v>36</v>
      </c>
      <c r="C312" t="s">
        <v>3099</v>
      </c>
      <c r="D312" t="s">
        <v>37</v>
      </c>
      <c r="E312">
        <v>603342.46160643001</v>
      </c>
      <c r="F312">
        <v>482.3</v>
      </c>
      <c r="G312">
        <v>-14.9914924145229</v>
      </c>
      <c r="H312">
        <f>(Table2[[#This Row],[1Y Return vs Nifty]]-AVERAGE(Table2[1Y Return vs Nifty]))/_xlfn.STDEV.P(Table2[1Y Return vs Nifty])</f>
        <v>-0.63010921801286002</v>
      </c>
      <c r="I312">
        <v>-1.3248066650822199</v>
      </c>
      <c r="J312">
        <f>(Table2[[#This Row],[1M Return vs Nifty]]-AVERAGE(Table2[1M Return vs Nifty]))/_xlfn.STDEV.P(Table2[1M Return vs Nifty])</f>
        <v>-7.0437969765690986E-2</v>
      </c>
      <c r="K312">
        <v>3.0921565628945902</v>
      </c>
      <c r="L312">
        <f>(Table2[[#This Row],[6M Return vs Nifty]]-AVERAGE(Table2[6M Return vs Nifty]))/_xlfn.STDEV.P(Table2[6M Return vs Nifty])</f>
        <v>5.3976166645246293E-2</v>
      </c>
      <c r="M312">
        <v>-0.69073540083922103</v>
      </c>
      <c r="N312">
        <f>(Table2[[#This Row],[1W Return vs Nifty]]-AVERAGE(Table2[1W Return vs Nifty]))/_xlfn.STDEV.P(Table2[1W Return vs Nifty])</f>
        <v>0.24229855950201434</v>
      </c>
      <c r="O312">
        <v>492.44</v>
      </c>
      <c r="P312">
        <v>495.025979293467</v>
      </c>
      <c r="Q312">
        <v>465.89647595040998</v>
      </c>
      <c r="R312">
        <v>40.374843605569701</v>
      </c>
      <c r="S312" s="1">
        <f>(Table2[[#This Row],[Close Price]]-Table2[[#This Row],[20D EMA]])/Table2[[#This Row],[20D EMA]]</f>
        <v>-2.0591341077085507E-2</v>
      </c>
      <c r="T312" s="1">
        <f>(Table2[[#This Row],[Close Price]]-Table2[[#This Row],[50D EMA]])/Table2[[#This Row],[50D EMA]]</f>
        <v>-2.5707699849673204E-2</v>
      </c>
      <c r="U312" s="1">
        <f>(Table2[[#This Row],[Close Price]]-Table2[[#This Row],[200D EMA]])/Table2[[#This Row],[200D EMA]]</f>
        <v>3.520851711987627E-2</v>
      </c>
      <c r="V312">
        <v>0.99915060254546395</v>
      </c>
      <c r="W312">
        <v>474.2</v>
      </c>
      <c r="X312">
        <v>493.5</v>
      </c>
      <c r="Y312">
        <v>470</v>
      </c>
      <c r="Z312">
        <v>493.5</v>
      </c>
      <c r="AA312">
        <v>470</v>
      </c>
      <c r="AB312">
        <v>519.75</v>
      </c>
      <c r="AC312" s="1">
        <f>(Table2[[#This Row],[Close Price]]/Table2[[#This Row],[Day Low]])-1</f>
        <v>1.7081400253057932E-2</v>
      </c>
      <c r="AD312" s="1">
        <f>(Table2[[#This Row],[Day High]]/Table2[[#This Row],[Close Price]])-1</f>
        <v>2.3222060957909907E-2</v>
      </c>
      <c r="AE312" s="1">
        <f>(Table2[[#This Row],[Close Price]]/Table2[[#This Row],[Current Week Low]])-1</f>
        <v>2.6170212765957546E-2</v>
      </c>
      <c r="AF312" s="1">
        <f>(Table2[[#This Row],[Current Week High]]/Table2[[#This Row],[Close Price]])-1</f>
        <v>2.3222060957909907E-2</v>
      </c>
      <c r="AG312" s="1">
        <f>(Table2[[#This Row],[Close Price]]/Table2[[#This Row],[Current Month Low]])-1</f>
        <v>2.6170212765957546E-2</v>
      </c>
      <c r="AH312" s="1">
        <f>(Table2[[#This Row],[Current Month High]]/Table2[[#This Row],[Close Price]])-1</f>
        <v>7.7648766328011654E-2</v>
      </c>
      <c r="AI312">
        <v>9.5791001451378701</v>
      </c>
      <c r="AJ312">
        <v>20.771253286590699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0.04</v>
      </c>
      <c r="AM312" t="s">
        <v>3142</v>
      </c>
      <c r="AN312">
        <v>-1.91</v>
      </c>
      <c r="AO312" t="s">
        <v>3143</v>
      </c>
      <c r="AP312">
        <v>0.12855741976818399</v>
      </c>
      <c r="AQ312">
        <f>(Table2[[#This Row],[Sharpe Ratio]]-AVERAGE(Table2[Sharpe Ratio]))/_xlfn.STDEV.P(Table2[Sharpe Ratio])</f>
        <v>0.84815005618497652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533</v>
      </c>
      <c r="AT312">
        <f>_xlfn.RANK.AVG(Table2[[#This Row],[6M Return vs Nifty Z-Score]],Table2[6M Return vs Nifty Z-Score])</f>
        <v>316</v>
      </c>
      <c r="AU312">
        <f>_xlfn.RANK.AVG(Table2[[#This Row],[Sharpe Ratio Z-Score]],Table2[Sharpe Ratio Z-Score])</f>
        <v>139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390</v>
      </c>
      <c r="B313" t="s">
        <v>391</v>
      </c>
      <c r="C313" t="s">
        <v>3103</v>
      </c>
      <c r="D313" t="s">
        <v>192</v>
      </c>
      <c r="E313">
        <v>56336.531778099998</v>
      </c>
      <c r="F313">
        <v>3604.3</v>
      </c>
      <c r="G313">
        <v>-5.5716670255075096</v>
      </c>
      <c r="H313">
        <f>(Table2[[#This Row],[1Y Return vs Nifty]]-AVERAGE(Table2[1Y Return vs Nifty]))/_xlfn.STDEV.P(Table2[1Y Return vs Nifty])</f>
        <v>-0.46398251809568331</v>
      </c>
      <c r="I313">
        <v>-0.408162950287843</v>
      </c>
      <c r="J313">
        <f>(Table2[[#This Row],[1M Return vs Nifty]]-AVERAGE(Table2[1M Return vs Nifty]))/_xlfn.STDEV.P(Table2[1M Return vs Nifty])</f>
        <v>3.6532039326756451E-2</v>
      </c>
      <c r="K313">
        <v>2.8609392248584302</v>
      </c>
      <c r="L313">
        <f>(Table2[[#This Row],[6M Return vs Nifty]]-AVERAGE(Table2[6M Return vs Nifty]))/_xlfn.STDEV.P(Table2[6M Return vs Nifty])</f>
        <v>4.5525280550548559E-2</v>
      </c>
      <c r="M313">
        <v>-4.1219970472291099</v>
      </c>
      <c r="N313">
        <f>(Table2[[#This Row],[1W Return vs Nifty]]-AVERAGE(Table2[1W Return vs Nifty]))/_xlfn.STDEV.P(Table2[1W Return vs Nifty])</f>
        <v>-0.5062276229227628</v>
      </c>
      <c r="O313">
        <v>3874.02</v>
      </c>
      <c r="P313">
        <v>3920.4624114010899</v>
      </c>
      <c r="Q313">
        <v>3754.34587957951</v>
      </c>
      <c r="R313">
        <v>19.162524953064501</v>
      </c>
      <c r="S313" s="1">
        <f>(Table2[[#This Row],[Close Price]]-Table2[[#This Row],[20D EMA]])/Table2[[#This Row],[20D EMA]]</f>
        <v>-6.9622769113220837E-2</v>
      </c>
      <c r="T313" s="1">
        <f>(Table2[[#This Row],[Close Price]]-Table2[[#This Row],[50D EMA]])/Table2[[#This Row],[50D EMA]]</f>
        <v>-8.0644163423594706E-2</v>
      </c>
      <c r="U313" s="1">
        <f>(Table2[[#This Row],[Close Price]]-Table2[[#This Row],[200D EMA]])/Table2[[#This Row],[200D EMA]]</f>
        <v>-3.9965918003355375E-2</v>
      </c>
      <c r="V313">
        <v>1.06575772099054</v>
      </c>
      <c r="W313">
        <v>3531.75</v>
      </c>
      <c r="X313">
        <v>3737.65</v>
      </c>
      <c r="Y313">
        <v>3531.75</v>
      </c>
      <c r="Z313">
        <v>4052.25</v>
      </c>
      <c r="AA313">
        <v>3531.75</v>
      </c>
      <c r="AB313">
        <v>4083.05</v>
      </c>
      <c r="AC313" s="1">
        <f>(Table2[[#This Row],[Close Price]]/Table2[[#This Row],[Day Low]])-1</f>
        <v>2.0542224109860507E-2</v>
      </c>
      <c r="AD313" s="1">
        <f>(Table2[[#This Row],[Day High]]/Table2[[#This Row],[Close Price]])-1</f>
        <v>3.6997475237910304E-2</v>
      </c>
      <c r="AE313" s="1">
        <f>(Table2[[#This Row],[Close Price]]/Table2[[#This Row],[Current Week Low]])-1</f>
        <v>2.0542224109860507E-2</v>
      </c>
      <c r="AF313" s="1">
        <f>(Table2[[#This Row],[Current Week High]]/Table2[[#This Row],[Close Price]])-1</f>
        <v>0.12428210748272894</v>
      </c>
      <c r="AG313" s="1">
        <f>(Table2[[#This Row],[Close Price]]/Table2[[#This Row],[Current Month Low]])-1</f>
        <v>2.0542224109860507E-2</v>
      </c>
      <c r="AH313" s="1">
        <f>(Table2[[#This Row],[Current Month High]]/Table2[[#This Row],[Close Price]])-1</f>
        <v>0.13282745609410984</v>
      </c>
      <c r="AI313">
        <v>37.363704464112303</v>
      </c>
      <c r="AJ313">
        <v>37.979480897327903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-0.04</v>
      </c>
      <c r="AM313" t="s">
        <v>3143</v>
      </c>
      <c r="AN313">
        <v>-6.59</v>
      </c>
      <c r="AO313" t="s">
        <v>3143</v>
      </c>
      <c r="AP313">
        <v>9.9776945079804003E-2</v>
      </c>
      <c r="AQ313">
        <f>(Table2[[#This Row],[Sharpe Ratio]]-AVERAGE(Table2[Sharpe Ratio]))/_xlfn.STDEV.P(Table2[Sharpe Ratio])</f>
        <v>0.50835007659723563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466</v>
      </c>
      <c r="AT313">
        <f>_xlfn.RANK.AVG(Table2[[#This Row],[6M Return vs Nifty Z-Score]],Table2[6M Return vs Nifty Z-Score])</f>
        <v>320</v>
      </c>
      <c r="AU313">
        <f>_xlfn.RANK.AVG(Table2[[#This Row],[Sharpe Ratio Z-Score]],Table2[Sharpe Ratio Z-Score])</f>
        <v>210</v>
      </c>
      <c r="AV313">
        <f>(Table2[[#This Row],[Rank 1Y]]+Table2[[#This Row],[Rank 6M]]+Table2[[#This Row],[Rank Sharpe]])/3</f>
        <v>332</v>
      </c>
    </row>
    <row r="314" spans="1:48" x14ac:dyDescent="0.3">
      <c r="A314" t="s">
        <v>234</v>
      </c>
      <c r="B314" t="s">
        <v>235</v>
      </c>
      <c r="C314" t="s">
        <v>3097</v>
      </c>
      <c r="D314" t="s">
        <v>43</v>
      </c>
      <c r="E314">
        <v>107303.704983684</v>
      </c>
      <c r="F314">
        <v>742.85</v>
      </c>
      <c r="G314">
        <v>16.731799179970999</v>
      </c>
      <c r="H314">
        <f>(Table2[[#This Row],[1Y Return vs Nifty]]-AVERAGE(Table2[1Y Return vs Nifty]))/_xlfn.STDEV.P(Table2[1Y Return vs Nifty])</f>
        <v>-7.0641762358202867E-2</v>
      </c>
      <c r="I314">
        <v>6.4936307147228103</v>
      </c>
      <c r="J314">
        <f>(Table2[[#This Row],[1M Return vs Nifty]]-AVERAGE(Table2[1M Return vs Nifty]))/_xlfn.STDEV.P(Table2[1M Return vs Nifty])</f>
        <v>0.84195394882623853</v>
      </c>
      <c r="K314">
        <v>24.540726682628001</v>
      </c>
      <c r="L314">
        <f>(Table2[[#This Row],[6M Return vs Nifty]]-AVERAGE(Table2[6M Return vs Nifty]))/_xlfn.STDEV.P(Table2[6M Return vs Nifty])</f>
        <v>0.83791142217378001</v>
      </c>
      <c r="M314">
        <v>7.4908592164316001</v>
      </c>
      <c r="N314">
        <f>(Table2[[#This Row],[1W Return vs Nifty]]-AVERAGE(Table2[1W Return vs Nifty]))/_xlfn.STDEV.P(Table2[1W Return vs Nifty])</f>
        <v>2.0271049707111923</v>
      </c>
      <c r="O314">
        <v>749.19</v>
      </c>
      <c r="P314">
        <v>740.00189412184295</v>
      </c>
      <c r="Q314">
        <v>655.28288252851996</v>
      </c>
      <c r="R314">
        <v>46.9930362364723</v>
      </c>
      <c r="S314" s="1">
        <f>(Table2[[#This Row],[Close Price]]-Table2[[#This Row],[20D EMA]])/Table2[[#This Row],[20D EMA]]</f>
        <v>-8.4624728039616546E-3</v>
      </c>
      <c r="T314" s="1">
        <f>(Table2[[#This Row],[Close Price]]-Table2[[#This Row],[50D EMA]])/Table2[[#This Row],[50D EMA]]</f>
        <v>3.8487818758043938E-3</v>
      </c>
      <c r="U314" s="1">
        <f>(Table2[[#This Row],[Close Price]]-Table2[[#This Row],[200D EMA]])/Table2[[#This Row],[200D EMA]]</f>
        <v>0.13363254222907137</v>
      </c>
      <c r="V314">
        <v>0.80692391912321004</v>
      </c>
      <c r="W314">
        <v>730.65</v>
      </c>
      <c r="X314">
        <v>774.5</v>
      </c>
      <c r="Y314">
        <v>701.2</v>
      </c>
      <c r="Z314">
        <v>776.85</v>
      </c>
      <c r="AA314">
        <v>701.2</v>
      </c>
      <c r="AB314">
        <v>796.8</v>
      </c>
      <c r="AC314" s="1">
        <f>(Table2[[#This Row],[Close Price]]/Table2[[#This Row],[Day Low]])-1</f>
        <v>1.6697461164716376E-2</v>
      </c>
      <c r="AD314" s="1">
        <f>(Table2[[#This Row],[Day High]]/Table2[[#This Row],[Close Price]])-1</f>
        <v>4.2606178905566283E-2</v>
      </c>
      <c r="AE314" s="1">
        <f>(Table2[[#This Row],[Close Price]]/Table2[[#This Row],[Current Week Low]])-1</f>
        <v>5.939817455790064E-2</v>
      </c>
      <c r="AF314" s="1">
        <f>(Table2[[#This Row],[Current Week High]]/Table2[[#This Row],[Close Price]])-1</f>
        <v>4.5769670862219725E-2</v>
      </c>
      <c r="AG314" s="1">
        <f>(Table2[[#This Row],[Close Price]]/Table2[[#This Row],[Current Month Low]])-1</f>
        <v>5.939817455790064E-2</v>
      </c>
      <c r="AH314" s="1">
        <f>(Table2[[#This Row],[Current Month High]]/Table2[[#This Row],[Close Price]])-1</f>
        <v>7.2625698324022325E-2</v>
      </c>
      <c r="AI314">
        <v>7.2625698324022299</v>
      </c>
      <c r="AJ314">
        <v>60.2869780990398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3143</v>
      </c>
      <c r="AN314">
        <v>-1.69</v>
      </c>
      <c r="AO314" t="s">
        <v>3143</v>
      </c>
      <c r="AP314">
        <v>-5.2932351774319999E-3</v>
      </c>
      <c r="AQ314">
        <f>(Table2[[#This Row],[Sharpe Ratio]]-AVERAGE(Table2[Sharpe Ratio]))/_xlfn.STDEV.P(Table2[Sharpe Ratio])</f>
        <v>-0.73217307297763701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2.9041555063753712</v>
      </c>
      <c r="AS314">
        <f>_xlfn.RANK.AVG(Table2[[#This Row],[1Y Return vs Nifty Z-Score]],Table2[1Y Return vs Nifty Z-Score])</f>
        <v>322</v>
      </c>
      <c r="AT314">
        <f>_xlfn.RANK.AVG(Table2[[#This Row],[6M Return vs Nifty Z-Score]],Table2[6M Return vs Nifty Z-Score])</f>
        <v>112</v>
      </c>
      <c r="AU314">
        <f>_xlfn.RANK.AVG(Table2[[#This Row],[Sharpe Ratio Z-Score]],Table2[Sharpe Ratio Z-Score])</f>
        <v>563</v>
      </c>
      <c r="AV314">
        <f>(Table2[[#This Row],[Rank 1Y]]+Table2[[#This Row],[Rank 6M]]+Table2[[#This Row],[Rank Sharpe]])/3</f>
        <v>332.33333333333331</v>
      </c>
    </row>
    <row r="315" spans="1:48" x14ac:dyDescent="0.3">
      <c r="A315" t="s">
        <v>333</v>
      </c>
      <c r="B315" t="s">
        <v>334</v>
      </c>
      <c r="C315" t="s">
        <v>3097</v>
      </c>
      <c r="D315" t="s">
        <v>54</v>
      </c>
      <c r="E315">
        <v>77223.586753305004</v>
      </c>
      <c r="F315">
        <v>1923.55</v>
      </c>
      <c r="G315">
        <v>23.7466700286428</v>
      </c>
      <c r="H315">
        <f>(Table2[[#This Row],[1Y Return vs Nifty]]-AVERAGE(Table2[1Y Return vs Nifty]))/_xlfn.STDEV.P(Table2[1Y Return vs Nifty])</f>
        <v>5.3071501562165849E-2</v>
      </c>
      <c r="I315">
        <v>2.8293786148162301</v>
      </c>
      <c r="J315">
        <f>(Table2[[#This Row],[1M Return vs Nifty]]-AVERAGE(Table2[1M Return vs Nifty]))/_xlfn.STDEV.P(Table2[1M Return vs Nifty])</f>
        <v>0.41434497260372355</v>
      </c>
      <c r="K315">
        <v>9.0878288119086807</v>
      </c>
      <c r="L315">
        <f>(Table2[[#This Row],[6M Return vs Nifty]]-AVERAGE(Table2[6M Return vs Nifty]))/_xlfn.STDEV.P(Table2[6M Return vs Nifty])</f>
        <v>0.27311519690963859</v>
      </c>
      <c r="M315">
        <v>1.9938118703038601</v>
      </c>
      <c r="N315">
        <f>(Table2[[#This Row],[1W Return vs Nifty]]-AVERAGE(Table2[1W Return vs Nifty]))/_xlfn.STDEV.P(Table2[1W Return vs Nifty])</f>
        <v>0.82792977259291278</v>
      </c>
      <c r="O315">
        <v>1947.09</v>
      </c>
      <c r="P315">
        <v>1935.5476454043001</v>
      </c>
      <c r="Q315">
        <v>1732.7176517021501</v>
      </c>
      <c r="R315">
        <v>40.5970165642374</v>
      </c>
      <c r="S315" s="1">
        <f>(Table2[[#This Row],[Close Price]]-Table2[[#This Row],[20D EMA]])/Table2[[#This Row],[20D EMA]]</f>
        <v>-1.2089836627993551E-2</v>
      </c>
      <c r="T315" s="1">
        <f>(Table2[[#This Row],[Close Price]]-Table2[[#This Row],[50D EMA]])/Table2[[#This Row],[50D EMA]]</f>
        <v>-6.1985792149249911E-3</v>
      </c>
      <c r="U315" s="1">
        <f>(Table2[[#This Row],[Close Price]]-Table2[[#This Row],[200D EMA]])/Table2[[#This Row],[200D EMA]]</f>
        <v>0.11013470550749228</v>
      </c>
      <c r="V315">
        <v>0.58874972794427305</v>
      </c>
      <c r="W315">
        <v>1895.1</v>
      </c>
      <c r="X315">
        <v>1947</v>
      </c>
      <c r="Y315">
        <v>1890.05</v>
      </c>
      <c r="Z315">
        <v>1988.45</v>
      </c>
      <c r="AA315">
        <v>1868.05</v>
      </c>
      <c r="AB315">
        <v>2009.45</v>
      </c>
      <c r="AC315" s="1">
        <f>(Table2[[#This Row],[Close Price]]/Table2[[#This Row],[Day Low]])-1</f>
        <v>1.5012400401034354E-2</v>
      </c>
      <c r="AD315" s="1">
        <f>(Table2[[#This Row],[Day High]]/Table2[[#This Row],[Close Price]])-1</f>
        <v>1.2191001013750702E-2</v>
      </c>
      <c r="AE315" s="1">
        <f>(Table2[[#This Row],[Close Price]]/Table2[[#This Row],[Current Week Low]])-1</f>
        <v>1.7724398825427867E-2</v>
      </c>
      <c r="AF315" s="1">
        <f>(Table2[[#This Row],[Current Week High]]/Table2[[#This Row],[Close Price]])-1</f>
        <v>3.3739700033791786E-2</v>
      </c>
      <c r="AG315" s="1">
        <f>(Table2[[#This Row],[Close Price]]/Table2[[#This Row],[Current Month Low]])-1</f>
        <v>2.9710125531971832E-2</v>
      </c>
      <c r="AH315" s="1">
        <f>(Table2[[#This Row],[Current Month High]]/Table2[[#This Row],[Close Price]])-1</f>
        <v>4.465701437446401E-2</v>
      </c>
      <c r="AI315">
        <v>8.0684151698682207</v>
      </c>
      <c r="AJ315">
        <v>58.186677631578902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</v>
      </c>
      <c r="AM315" t="s">
        <v>3144</v>
      </c>
      <c r="AN315">
        <v>-0.52</v>
      </c>
      <c r="AO315" t="s">
        <v>3143</v>
      </c>
      <c r="AP315">
        <v>8.4189747721270004E-3</v>
      </c>
      <c r="AQ315">
        <f>(Table2[[#This Row],[Sharpe Ratio]]-AVERAGE(Table2[Sharpe Ratio]))/_xlfn.STDEV.P(Table2[Sharpe Ratio])</f>
        <v>-0.57027829148384246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0.9981831521845983</v>
      </c>
      <c r="AS315">
        <f>_xlfn.RANK.AVG(Table2[[#This Row],[1Y Return vs Nifty Z-Score]],Table2[1Y Return vs Nifty Z-Score])</f>
        <v>274</v>
      </c>
      <c r="AT315">
        <f>_xlfn.RANK.AVG(Table2[[#This Row],[6M Return vs Nifty Z-Score]],Table2[6M Return vs Nifty Z-Score])</f>
        <v>243</v>
      </c>
      <c r="AU315">
        <f>_xlfn.RANK.AVG(Table2[[#This Row],[Sharpe Ratio Z-Score]],Table2[Sharpe Ratio Z-Score])</f>
        <v>483</v>
      </c>
      <c r="AV315">
        <f>(Table2[[#This Row],[Rank 1Y]]+Table2[[#This Row],[Rank 6M]]+Table2[[#This Row],[Rank Sharpe]])/3</f>
        <v>333.33333333333331</v>
      </c>
    </row>
    <row r="316" spans="1:48" x14ac:dyDescent="0.3">
      <c r="A316" t="s">
        <v>939</v>
      </c>
      <c r="B316" t="s">
        <v>940</v>
      </c>
      <c r="C316" t="s">
        <v>3101</v>
      </c>
      <c r="D316" t="s">
        <v>51</v>
      </c>
      <c r="E316">
        <v>14674.191113520001</v>
      </c>
      <c r="F316">
        <v>6371.6</v>
      </c>
      <c r="G316">
        <v>9.86105370190859</v>
      </c>
      <c r="H316">
        <f>(Table2[[#This Row],[1Y Return vs Nifty]]-AVERAGE(Table2[1Y Return vs Nifty]))/_xlfn.STDEV.P(Table2[1Y Return vs Nifty])</f>
        <v>-0.19181325175464051</v>
      </c>
      <c r="I316">
        <v>-3.05751702681918</v>
      </c>
      <c r="J316">
        <f>(Table2[[#This Row],[1M Return vs Nifty]]-AVERAGE(Table2[1M Return vs Nifty]))/_xlfn.STDEV.P(Table2[1M Return vs Nifty])</f>
        <v>-0.27264089785881396</v>
      </c>
      <c r="K316">
        <v>17.808047166815101</v>
      </c>
      <c r="L316">
        <f>(Table2[[#This Row],[6M Return vs Nifty]]-AVERAGE(Table2[6M Return vs Nifty]))/_xlfn.STDEV.P(Table2[6M Return vs Nifty])</f>
        <v>0.59183511931736787</v>
      </c>
      <c r="M316">
        <v>-3.1521867088723901</v>
      </c>
      <c r="N316">
        <f>(Table2[[#This Row],[1W Return vs Nifty]]-AVERAGE(Table2[1W Return vs Nifty]))/_xlfn.STDEV.P(Table2[1W Return vs Nifty])</f>
        <v>-0.29466449977533304</v>
      </c>
      <c r="O316">
        <v>6769.15</v>
      </c>
      <c r="P316">
        <v>6816.4909354923002</v>
      </c>
      <c r="Q316">
        <v>6127.9182969635503</v>
      </c>
      <c r="R316">
        <v>18.978564012603002</v>
      </c>
      <c r="S316" s="1">
        <f>(Table2[[#This Row],[Close Price]]-Table2[[#This Row],[20D EMA]])/Table2[[#This Row],[20D EMA]]</f>
        <v>-5.8729678024567238E-2</v>
      </c>
      <c r="T316" s="1">
        <f>(Table2[[#This Row],[Close Price]]-Table2[[#This Row],[50D EMA]])/Table2[[#This Row],[50D EMA]]</f>
        <v>-6.5266856466547757E-2</v>
      </c>
      <c r="U316" s="1">
        <f>(Table2[[#This Row],[Close Price]]-Table2[[#This Row],[200D EMA]])/Table2[[#This Row],[200D EMA]]</f>
        <v>3.9765821152869633E-2</v>
      </c>
      <c r="V316">
        <v>0.78381772904308999</v>
      </c>
      <c r="W316">
        <v>6335</v>
      </c>
      <c r="X316">
        <v>6466.4</v>
      </c>
      <c r="Y316">
        <v>6335</v>
      </c>
      <c r="Z316">
        <v>6970.85</v>
      </c>
      <c r="AA316">
        <v>6335</v>
      </c>
      <c r="AB316">
        <v>7248.75</v>
      </c>
      <c r="AC316" s="1">
        <f>(Table2[[#This Row],[Close Price]]/Table2[[#This Row],[Day Low]])-1</f>
        <v>5.7774269928967392E-3</v>
      </c>
      <c r="AD316" s="1">
        <f>(Table2[[#This Row],[Day High]]/Table2[[#This Row],[Close Price]])-1</f>
        <v>1.4878523447799497E-2</v>
      </c>
      <c r="AE316" s="1">
        <f>(Table2[[#This Row],[Close Price]]/Table2[[#This Row],[Current Week Low]])-1</f>
        <v>5.7774269928967392E-3</v>
      </c>
      <c r="AF316" s="1">
        <f>(Table2[[#This Row],[Current Week High]]/Table2[[#This Row],[Close Price]])-1</f>
        <v>9.405016008537892E-2</v>
      </c>
      <c r="AG316" s="1">
        <f>(Table2[[#This Row],[Close Price]]/Table2[[#This Row],[Current Month Low]])-1</f>
        <v>5.7774269928967392E-3</v>
      </c>
      <c r="AH316" s="1">
        <f>(Table2[[#This Row],[Current Month High]]/Table2[[#This Row],[Close Price]])-1</f>
        <v>0.13766557850461414</v>
      </c>
      <c r="AI316">
        <v>19.279301902190898</v>
      </c>
      <c r="AJ316">
        <v>40.511120153194298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-0.06</v>
      </c>
      <c r="AM316" t="s">
        <v>3143</v>
      </c>
      <c r="AN316">
        <v>-7.67</v>
      </c>
      <c r="AO316" t="s">
        <v>3143</v>
      </c>
      <c r="AP316">
        <v>1.2149791725281E-2</v>
      </c>
      <c r="AQ316">
        <f>(Table2[[#This Row],[Sharpe Ratio]]-AVERAGE(Table2[Sharpe Ratio]))/_xlfn.STDEV.P(Table2[Sharpe Ratio])</f>
        <v>-0.52622997267556471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371</v>
      </c>
      <c r="AT316">
        <f>_xlfn.RANK.AVG(Table2[[#This Row],[6M Return vs Nifty Z-Score]],Table2[6M Return vs Nifty Z-Score])</f>
        <v>158</v>
      </c>
      <c r="AU316">
        <f>_xlfn.RANK.AVG(Table2[[#This Row],[Sharpe Ratio Z-Score]],Table2[Sharpe Ratio Z-Score])</f>
        <v>474</v>
      </c>
      <c r="AV316">
        <f>(Table2[[#This Row],[Rank 1Y]]+Table2[[#This Row],[Rank 6M]]+Table2[[#This Row],[Rank Sharpe]])/3</f>
        <v>334.33333333333331</v>
      </c>
    </row>
    <row r="317" spans="1:48" x14ac:dyDescent="0.3">
      <c r="A317" t="s">
        <v>635</v>
      </c>
      <c r="B317" t="s">
        <v>636</v>
      </c>
      <c r="C317" t="s">
        <v>3099</v>
      </c>
      <c r="D317" t="s">
        <v>197</v>
      </c>
      <c r="E317">
        <v>28176.075000000001</v>
      </c>
      <c r="F317">
        <v>645.5</v>
      </c>
      <c r="G317">
        <v>2.6479623922277501E-3</v>
      </c>
      <c r="H317">
        <f>(Table2[[#This Row],[1Y Return vs Nifty]]-AVERAGE(Table2[1Y Return vs Nifty]))/_xlfn.STDEV.P(Table2[1Y Return vs Nifty])</f>
        <v>-0.36567469231384736</v>
      </c>
      <c r="I317">
        <v>-8.7534060742090603</v>
      </c>
      <c r="J317">
        <f>(Table2[[#This Row],[1M Return vs Nifty]]-AVERAGE(Table2[1M Return vs Nifty]))/_xlfn.STDEV.P(Table2[1M Return vs Nifty])</f>
        <v>-0.93733678062668302</v>
      </c>
      <c r="K317">
        <v>31.681958281407798</v>
      </c>
      <c r="L317">
        <f>(Table2[[#This Row],[6M Return vs Nifty]]-AVERAGE(Table2[6M Return vs Nifty]))/_xlfn.STDEV.P(Table2[6M Return vs Nifty])</f>
        <v>1.0989201135190034</v>
      </c>
      <c r="M317">
        <v>-7.6079216693618203</v>
      </c>
      <c r="N317">
        <f>(Table2[[#This Row],[1W Return vs Nifty]]-AVERAGE(Table2[1W Return vs Nifty]))/_xlfn.STDEV.P(Table2[1W Return vs Nifty])</f>
        <v>-1.2666784770191981</v>
      </c>
      <c r="O317">
        <v>709.77</v>
      </c>
      <c r="P317">
        <v>739.01795861086896</v>
      </c>
      <c r="Q317">
        <v>658.44526977117505</v>
      </c>
      <c r="R317">
        <v>19.206281298627498</v>
      </c>
      <c r="S317" s="1">
        <f>(Table2[[#This Row],[Close Price]]-Table2[[#This Row],[20D EMA]])/Table2[[#This Row],[20D EMA]]</f>
        <v>-9.0550460008171643E-2</v>
      </c>
      <c r="T317" s="1">
        <f>(Table2[[#This Row],[Close Price]]-Table2[[#This Row],[50D EMA]])/Table2[[#This Row],[50D EMA]]</f>
        <v>-0.12654355353779836</v>
      </c>
      <c r="U317" s="1">
        <f>(Table2[[#This Row],[Close Price]]-Table2[[#This Row],[200D EMA]])/Table2[[#This Row],[200D EMA]]</f>
        <v>-1.9660358066926092E-2</v>
      </c>
      <c r="V317">
        <v>0.83012603298890297</v>
      </c>
      <c r="W317">
        <v>632.5</v>
      </c>
      <c r="X317">
        <v>658</v>
      </c>
      <c r="Y317">
        <v>632</v>
      </c>
      <c r="Z317">
        <v>706.8</v>
      </c>
      <c r="AA317">
        <v>632</v>
      </c>
      <c r="AB317">
        <v>768.45</v>
      </c>
      <c r="AC317" s="1">
        <f>(Table2[[#This Row],[Close Price]]/Table2[[#This Row],[Day Low]])-1</f>
        <v>2.055335968379457E-2</v>
      </c>
      <c r="AD317" s="1">
        <f>(Table2[[#This Row],[Day High]]/Table2[[#This Row],[Close Price]])-1</f>
        <v>1.9364833462432118E-2</v>
      </c>
      <c r="AE317" s="1">
        <f>(Table2[[#This Row],[Close Price]]/Table2[[#This Row],[Current Week Low]])-1</f>
        <v>2.1360759493670889E-2</v>
      </c>
      <c r="AF317" s="1">
        <f>(Table2[[#This Row],[Current Week High]]/Table2[[#This Row],[Close Price]])-1</f>
        <v>9.4965143299767574E-2</v>
      </c>
      <c r="AG317" s="1">
        <f>(Table2[[#This Row],[Close Price]]/Table2[[#This Row],[Current Month Low]])-1</f>
        <v>2.1360759493670889E-2</v>
      </c>
      <c r="AH317" s="1">
        <f>(Table2[[#This Row],[Current Month High]]/Table2[[#This Row],[Close Price]])-1</f>
        <v>0.19047250193648346</v>
      </c>
      <c r="AI317">
        <v>33.230054221533599</v>
      </c>
      <c r="AJ317">
        <v>54.759050587389098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-0.14000000000000001</v>
      </c>
      <c r="AM317" t="s">
        <v>3143</v>
      </c>
      <c r="AN317">
        <v>-14.37</v>
      </c>
      <c r="AO317" t="s">
        <v>3143</v>
      </c>
      <c r="AP317">
        <v>9.04450860689E-4</v>
      </c>
      <c r="AQ317">
        <f>(Table2[[#This Row],[Sharpe Ratio]]-AVERAGE(Table2[Sharpe Ratio]))/_xlfn.STDEV.P(Table2[Sharpe Ratio])</f>
        <v>-0.65899938101990774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428</v>
      </c>
      <c r="AT317">
        <f>_xlfn.RANK.AVG(Table2[[#This Row],[6M Return vs Nifty Z-Score]],Table2[6M Return vs Nifty Z-Score])</f>
        <v>83</v>
      </c>
      <c r="AU317">
        <f>_xlfn.RANK.AVG(Table2[[#This Row],[Sharpe Ratio Z-Score]],Table2[Sharpe Ratio Z-Score])</f>
        <v>494</v>
      </c>
      <c r="AV317">
        <f>(Table2[[#This Row],[Rank 1Y]]+Table2[[#This Row],[Rank 6M]]+Table2[[#This Row],[Rank Sharpe]])/3</f>
        <v>335</v>
      </c>
    </row>
    <row r="318" spans="1:48" x14ac:dyDescent="0.3">
      <c r="A318" t="s">
        <v>1091</v>
      </c>
      <c r="B318" t="s">
        <v>1092</v>
      </c>
      <c r="C318" t="s">
        <v>3103</v>
      </c>
      <c r="D318" t="s">
        <v>394</v>
      </c>
      <c r="E318">
        <v>11115.48303114</v>
      </c>
      <c r="F318">
        <v>2747.95</v>
      </c>
      <c r="G318">
        <v>4.3629857682872801</v>
      </c>
      <c r="H318">
        <f>(Table2[[#This Row],[1Y Return vs Nifty]]-AVERAGE(Table2[1Y Return vs Nifty]))/_xlfn.STDEV.P(Table2[1Y Return vs Nifty])</f>
        <v>-0.28877639533881577</v>
      </c>
      <c r="I318">
        <v>3.1318641351294398E-2</v>
      </c>
      <c r="J318">
        <f>(Table2[[#This Row],[1M Return vs Nifty]]-AVERAGE(Table2[1M Return vs Nifty]))/_xlfn.STDEV.P(Table2[1M Return vs Nifty])</f>
        <v>8.7818432387497022E-2</v>
      </c>
      <c r="K318">
        <v>0.80528347990050098</v>
      </c>
      <c r="L318">
        <f>(Table2[[#This Row],[6M Return vs Nifty]]-AVERAGE(Table2[6M Return vs Nifty]))/_xlfn.STDEV.P(Table2[6M Return vs Nifty])</f>
        <v>-2.9607980207923039E-2</v>
      </c>
      <c r="M318">
        <v>3.2267444853223601</v>
      </c>
      <c r="N318">
        <f>(Table2[[#This Row],[1W Return vs Nifty]]-AVERAGE(Table2[1W Return vs Nifty]))/_xlfn.STDEV.P(Table2[1W Return vs Nifty])</f>
        <v>1.0968927484935649</v>
      </c>
      <c r="O318">
        <v>2927.39</v>
      </c>
      <c r="P318">
        <v>2896.88223714897</v>
      </c>
      <c r="Q318">
        <v>2655.8111020525098</v>
      </c>
      <c r="R318">
        <v>23.810534126755002</v>
      </c>
      <c r="S318" s="1">
        <f>(Table2[[#This Row],[Close Price]]-Table2[[#This Row],[20D EMA]])/Table2[[#This Row],[20D EMA]]</f>
        <v>-6.1296923197797379E-2</v>
      </c>
      <c r="T318" s="1">
        <f>(Table2[[#This Row],[Close Price]]-Table2[[#This Row],[50D EMA]])/Table2[[#This Row],[50D EMA]]</f>
        <v>-5.1411215561025063E-2</v>
      </c>
      <c r="U318" s="1">
        <f>(Table2[[#This Row],[Close Price]]-Table2[[#This Row],[200D EMA]])/Table2[[#This Row],[200D EMA]]</f>
        <v>3.469331756173534E-2</v>
      </c>
      <c r="V318">
        <v>0.71610247264652704</v>
      </c>
      <c r="W318">
        <v>2680.25</v>
      </c>
      <c r="X318">
        <v>2818.45</v>
      </c>
      <c r="Y318">
        <v>2680.25</v>
      </c>
      <c r="Z318">
        <v>3018.45</v>
      </c>
      <c r="AA318">
        <v>2680.25</v>
      </c>
      <c r="AB318">
        <v>3210</v>
      </c>
      <c r="AC318" s="1">
        <f>(Table2[[#This Row],[Close Price]]/Table2[[#This Row],[Day Low]])-1</f>
        <v>2.5258837794981837E-2</v>
      </c>
      <c r="AD318" s="1">
        <f>(Table2[[#This Row],[Day High]]/Table2[[#This Row],[Close Price]])-1</f>
        <v>2.565548863698397E-2</v>
      </c>
      <c r="AE318" s="1">
        <f>(Table2[[#This Row],[Close Price]]/Table2[[#This Row],[Current Week Low]])-1</f>
        <v>2.5258837794981837E-2</v>
      </c>
      <c r="AF318" s="1">
        <f>(Table2[[#This Row],[Current Week High]]/Table2[[#This Row],[Close Price]])-1</f>
        <v>9.8437016685165357E-2</v>
      </c>
      <c r="AG318" s="1">
        <f>(Table2[[#This Row],[Close Price]]/Table2[[#This Row],[Current Month Low]])-1</f>
        <v>2.5258837794981837E-2</v>
      </c>
      <c r="AH318" s="1">
        <f>(Table2[[#This Row],[Current Month High]]/Table2[[#This Row],[Close Price]])-1</f>
        <v>0.16814352517331099</v>
      </c>
      <c r="AI318">
        <v>18.743063010607901</v>
      </c>
      <c r="AJ318">
        <v>33.330907326540498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7.0000000000000007E-2</v>
      </c>
      <c r="AM318" t="s">
        <v>3142</v>
      </c>
      <c r="AN318">
        <v>-9.08</v>
      </c>
      <c r="AO318" t="s">
        <v>3143</v>
      </c>
      <c r="AP318">
        <v>8.4125781528198995E-2</v>
      </c>
      <c r="AQ318">
        <f>(Table2[[#This Row],[Sharpe Ratio]]-AVERAGE(Table2[Sharpe Ratio]))/_xlfn.STDEV.P(Table2[Sharpe Ratio])</f>
        <v>0.32356281672945436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1.1898896220637774</v>
      </c>
      <c r="AS318">
        <f>_xlfn.RANK.AVG(Table2[[#This Row],[1Y Return vs Nifty Z-Score]],Table2[1Y Return vs Nifty Z-Score])</f>
        <v>403</v>
      </c>
      <c r="AT318">
        <f>_xlfn.RANK.AVG(Table2[[#This Row],[6M Return vs Nifty Z-Score]],Table2[6M Return vs Nifty Z-Score])</f>
        <v>343</v>
      </c>
      <c r="AU318">
        <f>_xlfn.RANK.AVG(Table2[[#This Row],[Sharpe Ratio Z-Score]],Table2[Sharpe Ratio Z-Score])</f>
        <v>261</v>
      </c>
      <c r="AV318">
        <f>(Table2[[#This Row],[Rank 1Y]]+Table2[[#This Row],[Rank 6M]]+Table2[[#This Row],[Rank Sharpe]])/3</f>
        <v>335.66666666666669</v>
      </c>
    </row>
    <row r="319" spans="1:48" x14ac:dyDescent="0.3">
      <c r="A319" t="s">
        <v>1319</v>
      </c>
      <c r="B319" t="s">
        <v>1320</v>
      </c>
      <c r="C319" t="s">
        <v>3103</v>
      </c>
      <c r="D319" t="s">
        <v>62</v>
      </c>
      <c r="E319">
        <v>8181.7998889</v>
      </c>
      <c r="F319">
        <v>6209.5</v>
      </c>
      <c r="G319">
        <v>58.773872963607403</v>
      </c>
      <c r="H319">
        <f>(Table2[[#This Row],[1Y Return vs Nifty]]-AVERAGE(Table2[1Y Return vs Nifty]))/_xlfn.STDEV.P(Table2[1Y Return vs Nifty])</f>
        <v>0.67080626739980975</v>
      </c>
      <c r="I319">
        <v>-4.1380457326516096</v>
      </c>
      <c r="J319">
        <f>(Table2[[#This Row],[1M Return vs Nifty]]-AVERAGE(Table2[1M Return vs Nifty]))/_xlfn.STDEV.P(Table2[1M Return vs Nifty])</f>
        <v>-0.39873587197149141</v>
      </c>
      <c r="K319">
        <v>-44.221422607964001</v>
      </c>
      <c r="L319">
        <f>(Table2[[#This Row],[6M Return vs Nifty]]-AVERAGE(Table2[6M Return vs Nifty]))/_xlfn.STDEV.P(Table2[6M Return vs Nifty])</f>
        <v>-1.6753131319057917</v>
      </c>
      <c r="M319">
        <v>-5.3306230526419203</v>
      </c>
      <c r="N319">
        <f>(Table2[[#This Row],[1W Return vs Nifty]]-AVERAGE(Table2[1W Return vs Nifty]))/_xlfn.STDEV.P(Table2[1W Return vs Nifty])</f>
        <v>-0.76988813705545889</v>
      </c>
      <c r="O319">
        <v>6862.74</v>
      </c>
      <c r="P319">
        <v>7331.5936450550298</v>
      </c>
      <c r="Q319">
        <v>7071.2669465420804</v>
      </c>
      <c r="R319">
        <v>19.067595773741399</v>
      </c>
      <c r="S319" s="1">
        <f>(Table2[[#This Row],[Close Price]]-Table2[[#This Row],[20D EMA]])/Table2[[#This Row],[20D EMA]]</f>
        <v>-9.5186470709949636E-2</v>
      </c>
      <c r="T319" s="1">
        <f>(Table2[[#This Row],[Close Price]]-Table2[[#This Row],[50D EMA]])/Table2[[#This Row],[50D EMA]]</f>
        <v>-0.15304907764655681</v>
      </c>
      <c r="U319" s="1">
        <f>(Table2[[#This Row],[Close Price]]-Table2[[#This Row],[200D EMA]])/Table2[[#This Row],[200D EMA]]</f>
        <v>-0.12186881828347507</v>
      </c>
      <c r="V319">
        <v>0.68380818590549297</v>
      </c>
      <c r="W319">
        <v>6150</v>
      </c>
      <c r="X319">
        <v>6385</v>
      </c>
      <c r="Y319">
        <v>6150</v>
      </c>
      <c r="Z319">
        <v>7034.85</v>
      </c>
      <c r="AA319">
        <v>6150</v>
      </c>
      <c r="AB319">
        <v>7736.05</v>
      </c>
      <c r="AC319" s="1">
        <f>(Table2[[#This Row],[Close Price]]/Table2[[#This Row],[Day Low]])-1</f>
        <v>9.6747967479675623E-3</v>
      </c>
      <c r="AD319" s="1">
        <f>(Table2[[#This Row],[Day High]]/Table2[[#This Row],[Close Price]])-1</f>
        <v>2.8263145180771332E-2</v>
      </c>
      <c r="AE319" s="1">
        <f>(Table2[[#This Row],[Close Price]]/Table2[[#This Row],[Current Week Low]])-1</f>
        <v>9.6747967479675623E-3</v>
      </c>
      <c r="AF319" s="1">
        <f>(Table2[[#This Row],[Current Week High]]/Table2[[#This Row],[Close Price]])-1</f>
        <v>0.13291730413076741</v>
      </c>
      <c r="AG319" s="1">
        <f>(Table2[[#This Row],[Close Price]]/Table2[[#This Row],[Current Month Low]])-1</f>
        <v>9.6747967479675623E-3</v>
      </c>
      <c r="AH319" s="1">
        <f>(Table2[[#This Row],[Current Month High]]/Table2[[#This Row],[Close Price]])-1</f>
        <v>0.24584105000402623</v>
      </c>
      <c r="AI319">
        <v>65.518157661647393</v>
      </c>
      <c r="AJ319">
        <v>95.181366693908302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-0.22</v>
      </c>
      <c r="AM319" t="s">
        <v>3143</v>
      </c>
      <c r="AN319">
        <v>-14.48</v>
      </c>
      <c r="AO319" t="s">
        <v>3143</v>
      </c>
      <c r="AP319">
        <v>0.12736866540646</v>
      </c>
      <c r="AQ319">
        <f>(Table2[[#This Row],[Sharpe Ratio]]-AVERAGE(Table2[Sharpe Ratio]))/_xlfn.STDEV.P(Table2[Sharpe Ratio])</f>
        <v>0.83411489129550576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141</v>
      </c>
      <c r="AT319">
        <f>_xlfn.RANK.AVG(Table2[[#This Row],[6M Return vs Nifty Z-Score]],Table2[6M Return vs Nifty Z-Score])</f>
        <v>722</v>
      </c>
      <c r="AU319">
        <f>_xlfn.RANK.AVG(Table2[[#This Row],[Sharpe Ratio Z-Score]],Table2[Sharpe Ratio Z-Score])</f>
        <v>144</v>
      </c>
      <c r="AV319">
        <f>(Table2[[#This Row],[Rank 1Y]]+Table2[[#This Row],[Rank 6M]]+Table2[[#This Row],[Rank Sharpe]])/3</f>
        <v>335.66666666666669</v>
      </c>
    </row>
    <row r="320" spans="1:48" x14ac:dyDescent="0.3">
      <c r="A320" t="s">
        <v>382</v>
      </c>
      <c r="B320" t="s">
        <v>383</v>
      </c>
      <c r="C320" t="s">
        <v>3107</v>
      </c>
      <c r="D320" t="s">
        <v>89</v>
      </c>
      <c r="E320">
        <v>58228.820207519901</v>
      </c>
      <c r="F320">
        <v>281.10000000000002</v>
      </c>
      <c r="G320">
        <v>43.240740615557698</v>
      </c>
      <c r="H320">
        <f>(Table2[[#This Row],[1Y Return vs Nifty]]-AVERAGE(Table2[1Y Return vs Nifty]))/_xlfn.STDEV.P(Table2[1Y Return vs Nifty])</f>
        <v>0.39686615600800318</v>
      </c>
      <c r="I320">
        <v>-10.302520284537</v>
      </c>
      <c r="J320">
        <f>(Table2[[#This Row],[1M Return vs Nifty]]-AVERAGE(Table2[1M Return vs Nifty]))/_xlfn.STDEV.P(Table2[1M Return vs Nifty])</f>
        <v>-1.1181145010097779</v>
      </c>
      <c r="K320">
        <v>4.3239133776363401</v>
      </c>
      <c r="L320">
        <f>(Table2[[#This Row],[6M Return vs Nifty]]-AVERAGE(Table2[6M Return vs Nifty]))/_xlfn.STDEV.P(Table2[6M Return vs Nifty])</f>
        <v>9.899630495391544E-2</v>
      </c>
      <c r="M320">
        <v>-7.3315962637124503</v>
      </c>
      <c r="N320">
        <f>(Table2[[#This Row],[1W Return vs Nifty]]-AVERAGE(Table2[1W Return vs Nifty]))/_xlfn.STDEV.P(Table2[1W Return vs Nifty])</f>
        <v>-1.2063983753209442</v>
      </c>
      <c r="O320">
        <v>312.91000000000003</v>
      </c>
      <c r="P320">
        <v>319.22842400172999</v>
      </c>
      <c r="Q320">
        <v>280.62308765846097</v>
      </c>
      <c r="R320">
        <v>15.9110832466679</v>
      </c>
      <c r="S320" s="1">
        <f>(Table2[[#This Row],[Close Price]]-Table2[[#This Row],[20D EMA]])/Table2[[#This Row],[20D EMA]]</f>
        <v>-0.10165862388546228</v>
      </c>
      <c r="T320" s="1">
        <f>(Table2[[#This Row],[Close Price]]-Table2[[#This Row],[50D EMA]])/Table2[[#This Row],[50D EMA]]</f>
        <v>-0.11943931409291843</v>
      </c>
      <c r="U320" s="1">
        <f>(Table2[[#This Row],[Close Price]]-Table2[[#This Row],[200D EMA]])/Table2[[#This Row],[200D EMA]]</f>
        <v>1.6994764953890242E-3</v>
      </c>
      <c r="V320">
        <v>0.96476528872364198</v>
      </c>
      <c r="W320">
        <v>276</v>
      </c>
      <c r="X320">
        <v>291.7</v>
      </c>
      <c r="Y320">
        <v>276</v>
      </c>
      <c r="Z320">
        <v>322.25</v>
      </c>
      <c r="AA320">
        <v>276</v>
      </c>
      <c r="AB320">
        <v>351</v>
      </c>
      <c r="AC320" s="1">
        <f>(Table2[[#This Row],[Close Price]]/Table2[[#This Row],[Day Low]])-1</f>
        <v>1.8478260869565277E-2</v>
      </c>
      <c r="AD320" s="1">
        <f>(Table2[[#This Row],[Day High]]/Table2[[#This Row],[Close Price]])-1</f>
        <v>3.7709000355745204E-2</v>
      </c>
      <c r="AE320" s="1">
        <f>(Table2[[#This Row],[Close Price]]/Table2[[#This Row],[Current Week Low]])-1</f>
        <v>1.8478260869565277E-2</v>
      </c>
      <c r="AF320" s="1">
        <f>(Table2[[#This Row],[Current Week High]]/Table2[[#This Row],[Close Price]])-1</f>
        <v>0.14638918534329415</v>
      </c>
      <c r="AG320" s="1">
        <f>(Table2[[#This Row],[Close Price]]/Table2[[#This Row],[Current Month Low]])-1</f>
        <v>1.8478260869565277E-2</v>
      </c>
      <c r="AH320" s="1">
        <f>(Table2[[#This Row],[Current Month High]]/Table2[[#This Row],[Close Price]])-1</f>
        <v>0.24866595517609391</v>
      </c>
      <c r="AI320">
        <v>28.406261117040099</v>
      </c>
      <c r="AJ320">
        <v>73.464979944461504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-7.0000000000000007E-2</v>
      </c>
      <c r="AM320" t="s">
        <v>3143</v>
      </c>
      <c r="AN320">
        <v>-12.24</v>
      </c>
      <c r="AO320" t="s">
        <v>3143</v>
      </c>
      <c r="AQ320">
        <f>(Table2[[#This Row],[Sharpe Ratio]]-AVERAGE(Table2[Sharpe Ratio]))/_xlfn.STDEV.P(Table2[Sharpe Ratio])</f>
        <v>-0.66967788397470163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194</v>
      </c>
      <c r="AT320">
        <f>_xlfn.RANK.AVG(Table2[[#This Row],[6M Return vs Nifty Z-Score]],Table2[6M Return vs Nifty Z-Score])</f>
        <v>301</v>
      </c>
      <c r="AU320">
        <f>_xlfn.RANK.AVG(Table2[[#This Row],[Sharpe Ratio Z-Score]],Table2[Sharpe Ratio Z-Score])</f>
        <v>520.5</v>
      </c>
      <c r="AV320">
        <f>(Table2[[#This Row],[Rank 1Y]]+Table2[[#This Row],[Rank 6M]]+Table2[[#This Row],[Rank Sharpe]])/3</f>
        <v>338.5</v>
      </c>
    </row>
    <row r="321" spans="1:48" x14ac:dyDescent="0.3">
      <c r="A321" t="s">
        <v>358</v>
      </c>
      <c r="B321" t="s">
        <v>359</v>
      </c>
      <c r="C321" t="s">
        <v>3103</v>
      </c>
      <c r="D321" t="s">
        <v>117</v>
      </c>
      <c r="E321">
        <v>65191.72025264</v>
      </c>
      <c r="F321">
        <v>1400.2</v>
      </c>
      <c r="G321">
        <v>9.6525261403085203</v>
      </c>
      <c r="H321">
        <f>(Table2[[#This Row],[1Y Return vs Nifty]]-AVERAGE(Table2[1Y Return vs Nifty]))/_xlfn.STDEV.P(Table2[1Y Return vs Nifty])</f>
        <v>-0.19549081415306796</v>
      </c>
      <c r="I321">
        <v>-2.0233250802248701</v>
      </c>
      <c r="J321">
        <f>(Table2[[#This Row],[1M Return vs Nifty]]-AVERAGE(Table2[1M Return vs Nifty]))/_xlfn.STDEV.P(Table2[1M Return vs Nifty])</f>
        <v>-0.15195330665513088</v>
      </c>
      <c r="K321">
        <v>-0.40048213660148702</v>
      </c>
      <c r="L321">
        <f>(Table2[[#This Row],[6M Return vs Nifty]]-AVERAGE(Table2[6M Return vs Nifty]))/_xlfn.STDEV.P(Table2[6M Return vs Nifty])</f>
        <v>-7.3678152317454532E-2</v>
      </c>
      <c r="M321">
        <v>0.12295960020652499</v>
      </c>
      <c r="N321">
        <f>(Table2[[#This Row],[1W Return vs Nifty]]-AVERAGE(Table2[1W Return vs Nifty]))/_xlfn.STDEV.P(Table2[1W Return vs Nifty])</f>
        <v>0.41980528313870241</v>
      </c>
      <c r="O321">
        <v>1470.46</v>
      </c>
      <c r="P321">
        <v>1519.2489953885899</v>
      </c>
      <c r="Q321">
        <v>1427.1469428606099</v>
      </c>
      <c r="R321">
        <v>27.850983830068198</v>
      </c>
      <c r="S321" s="1">
        <f>(Table2[[#This Row],[Close Price]]-Table2[[#This Row],[20D EMA]])/Table2[[#This Row],[20D EMA]]</f>
        <v>-4.7780966500278819E-2</v>
      </c>
      <c r="T321" s="1">
        <f>(Table2[[#This Row],[Close Price]]-Table2[[#This Row],[50D EMA]])/Table2[[#This Row],[50D EMA]]</f>
        <v>-7.8360423966013434E-2</v>
      </c>
      <c r="U321" s="1">
        <f>(Table2[[#This Row],[Close Price]]-Table2[[#This Row],[200D EMA]])/Table2[[#This Row],[200D EMA]]</f>
        <v>-1.8881687688442724E-2</v>
      </c>
      <c r="V321">
        <v>0.724178430694425</v>
      </c>
      <c r="W321">
        <v>1390</v>
      </c>
      <c r="X321">
        <v>1439.95</v>
      </c>
      <c r="Y321">
        <v>1390</v>
      </c>
      <c r="Z321">
        <v>1496</v>
      </c>
      <c r="AA321">
        <v>1390</v>
      </c>
      <c r="AB321">
        <v>1555</v>
      </c>
      <c r="AC321" s="1">
        <f>(Table2[[#This Row],[Close Price]]/Table2[[#This Row],[Day Low]])-1</f>
        <v>7.3381294964030008E-3</v>
      </c>
      <c r="AD321" s="1">
        <f>(Table2[[#This Row],[Day High]]/Table2[[#This Row],[Close Price]])-1</f>
        <v>2.8388801599771529E-2</v>
      </c>
      <c r="AE321" s="1">
        <f>(Table2[[#This Row],[Close Price]]/Table2[[#This Row],[Current Week Low]])-1</f>
        <v>7.3381294964030008E-3</v>
      </c>
      <c r="AF321" s="1">
        <f>(Table2[[#This Row],[Current Week High]]/Table2[[#This Row],[Close Price]])-1</f>
        <v>6.8418797314669266E-2</v>
      </c>
      <c r="AG321" s="1">
        <f>(Table2[[#This Row],[Close Price]]/Table2[[#This Row],[Current Month Low]])-1</f>
        <v>7.3381294964030008E-3</v>
      </c>
      <c r="AH321" s="1">
        <f>(Table2[[#This Row],[Current Month High]]/Table2[[#This Row],[Close Price]])-1</f>
        <v>0.11055563490929865</v>
      </c>
      <c r="AI321">
        <v>28.8744465076417</v>
      </c>
      <c r="AJ321">
        <v>39.698693006086003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-0.06</v>
      </c>
      <c r="AM321" t="s">
        <v>3143</v>
      </c>
      <c r="AN321">
        <v>-7.29</v>
      </c>
      <c r="AO321" t="s">
        <v>3143</v>
      </c>
      <c r="AP321">
        <v>7.3376671418116005E-2</v>
      </c>
      <c r="AQ321">
        <f>(Table2[[#This Row],[Sharpe Ratio]]-AVERAGE(Table2[Sharpe Ratio]))/_xlfn.STDEV.P(Table2[Sharpe Ratio])</f>
        <v>0.19665221377587341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373</v>
      </c>
      <c r="AT321">
        <f>_xlfn.RANK.AVG(Table2[[#This Row],[6M Return vs Nifty Z-Score]],Table2[6M Return vs Nifty Z-Score])</f>
        <v>357</v>
      </c>
      <c r="AU321">
        <f>_xlfn.RANK.AVG(Table2[[#This Row],[Sharpe Ratio Z-Score]],Table2[Sharpe Ratio Z-Score])</f>
        <v>286</v>
      </c>
      <c r="AV321">
        <f>(Table2[[#This Row],[Rank 1Y]]+Table2[[#This Row],[Rank 6M]]+Table2[[#This Row],[Rank Sharpe]])/3</f>
        <v>338.66666666666669</v>
      </c>
    </row>
    <row r="322" spans="1:48" x14ac:dyDescent="0.3">
      <c r="A322" t="s">
        <v>1209</v>
      </c>
      <c r="B322" t="s">
        <v>1210</v>
      </c>
      <c r="C322" t="s">
        <v>3114</v>
      </c>
      <c r="D322" t="s">
        <v>1153</v>
      </c>
      <c r="E322">
        <v>9337.5137565500008</v>
      </c>
      <c r="F322">
        <v>485.45</v>
      </c>
      <c r="G322">
        <v>19.897725673916199</v>
      </c>
      <c r="H322">
        <f>(Table2[[#This Row],[1Y Return vs Nifty]]-AVERAGE(Table2[1Y Return vs Nifty]))/_xlfn.STDEV.P(Table2[1Y Return vs Nifty])</f>
        <v>-1.4807933290332205E-2</v>
      </c>
      <c r="I322">
        <v>1.31550330753801</v>
      </c>
      <c r="J322">
        <f>(Table2[[#This Row],[1M Return vs Nifty]]-AVERAGE(Table2[1M Return vs Nifty]))/_xlfn.STDEV.P(Table2[1M Return vs Nifty])</f>
        <v>0.23767954330908281</v>
      </c>
      <c r="K322">
        <v>7.0614135898362296</v>
      </c>
      <c r="L322">
        <f>(Table2[[#This Row],[6M Return vs Nifty]]-AVERAGE(Table2[6M Return vs Nifty]))/_xlfn.STDEV.P(Table2[6M Return vs Nifty])</f>
        <v>0.19905066365384211</v>
      </c>
      <c r="M322">
        <v>-4.89266195829852</v>
      </c>
      <c r="N322">
        <f>(Table2[[#This Row],[1W Return vs Nifty]]-AVERAGE(Table2[1W Return vs Nifty]))/_xlfn.STDEV.P(Table2[1W Return vs Nifty])</f>
        <v>-0.67434737689677038</v>
      </c>
      <c r="O322">
        <v>542.45000000000005</v>
      </c>
      <c r="P322">
        <v>542.87920191889805</v>
      </c>
      <c r="Q322">
        <v>484.07589411515602</v>
      </c>
      <c r="R322">
        <v>24.8860060107069</v>
      </c>
      <c r="S322" s="1">
        <f>(Table2[[#This Row],[Close Price]]-Table2[[#This Row],[20D EMA]])/Table2[[#This Row],[20D EMA]]</f>
        <v>-0.10507880910683022</v>
      </c>
      <c r="T322" s="1">
        <f>(Table2[[#This Row],[Close Price]]-Table2[[#This Row],[50D EMA]])/Table2[[#This Row],[50D EMA]]</f>
        <v>-0.10578633647394275</v>
      </c>
      <c r="U322" s="1">
        <f>(Table2[[#This Row],[Close Price]]-Table2[[#This Row],[200D EMA]])/Table2[[#This Row],[200D EMA]]</f>
        <v>2.8386166333601542E-3</v>
      </c>
      <c r="V322">
        <v>0.91712138513910002</v>
      </c>
      <c r="W322">
        <v>466.4</v>
      </c>
      <c r="X322">
        <v>499.75</v>
      </c>
      <c r="Y322">
        <v>466.4</v>
      </c>
      <c r="Z322">
        <v>537.45000000000005</v>
      </c>
      <c r="AA322">
        <v>466.4</v>
      </c>
      <c r="AB322">
        <v>688.9</v>
      </c>
      <c r="AC322" s="1">
        <f>(Table2[[#This Row],[Close Price]]/Table2[[#This Row],[Day Low]])-1</f>
        <v>4.0844768439108003E-2</v>
      </c>
      <c r="AD322" s="1">
        <f>(Table2[[#This Row],[Day High]]/Table2[[#This Row],[Close Price]])-1</f>
        <v>2.9457204655474412E-2</v>
      </c>
      <c r="AE322" s="1">
        <f>(Table2[[#This Row],[Close Price]]/Table2[[#This Row],[Current Week Low]])-1</f>
        <v>4.0844768439108003E-2</v>
      </c>
      <c r="AF322" s="1">
        <f>(Table2[[#This Row],[Current Week High]]/Table2[[#This Row],[Close Price]])-1</f>
        <v>0.10711710783808859</v>
      </c>
      <c r="AG322" s="1">
        <f>(Table2[[#This Row],[Close Price]]/Table2[[#This Row],[Current Month Low]])-1</f>
        <v>4.0844768439108003E-2</v>
      </c>
      <c r="AH322" s="1">
        <f>(Table2[[#This Row],[Current Month High]]/Table2[[#This Row],[Close Price]])-1</f>
        <v>0.41909568441652079</v>
      </c>
      <c r="AI322">
        <v>41.909568441651999</v>
      </c>
      <c r="AJ322">
        <v>56.799095607235103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0.08</v>
      </c>
      <c r="AM322" t="s">
        <v>3142</v>
      </c>
      <c r="AN322">
        <v>-22.11</v>
      </c>
      <c r="AO322" t="s">
        <v>3143</v>
      </c>
      <c r="AP322">
        <v>1.7636516142070999E-2</v>
      </c>
      <c r="AQ322">
        <f>(Table2[[#This Row],[Sharpe Ratio]]-AVERAGE(Table2[Sharpe Ratio]))/_xlfn.STDEV.P(Table2[Sharpe Ratio])</f>
        <v>-0.46145033074764547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299</v>
      </c>
      <c r="AT322">
        <f>_xlfn.RANK.AVG(Table2[[#This Row],[6M Return vs Nifty Z-Score]],Table2[6M Return vs Nifty Z-Score])</f>
        <v>258</v>
      </c>
      <c r="AU322">
        <f>_xlfn.RANK.AVG(Table2[[#This Row],[Sharpe Ratio Z-Score]],Table2[Sharpe Ratio Z-Score])</f>
        <v>461</v>
      </c>
      <c r="AV322">
        <f>(Table2[[#This Row],[Rank 1Y]]+Table2[[#This Row],[Rank 6M]]+Table2[[#This Row],[Rank Sharpe]])/3</f>
        <v>339.33333333333331</v>
      </c>
    </row>
    <row r="323" spans="1:48" x14ac:dyDescent="0.3">
      <c r="A323" t="s">
        <v>331</v>
      </c>
      <c r="B323" t="s">
        <v>332</v>
      </c>
      <c r="C323" t="s">
        <v>3102</v>
      </c>
      <c r="D323" t="s">
        <v>111</v>
      </c>
      <c r="E323">
        <v>78853.523219249997</v>
      </c>
      <c r="F323">
        <v>78.5</v>
      </c>
      <c r="G323">
        <v>30.545600259385001</v>
      </c>
      <c r="H323">
        <f>(Table2[[#This Row],[1Y Return vs Nifty]]-AVERAGE(Table2[1Y Return vs Nifty]))/_xlfn.STDEV.P(Table2[1Y Return vs Nifty])</f>
        <v>0.17297646747771664</v>
      </c>
      <c r="I323">
        <v>-7.6379840104901104</v>
      </c>
      <c r="J323">
        <f>(Table2[[#This Row],[1M Return vs Nifty]]-AVERAGE(Table2[1M Return vs Nifty]))/_xlfn.STDEV.P(Table2[1M Return vs Nifty])</f>
        <v>-0.8071698396743876</v>
      </c>
      <c r="K323">
        <v>-20.9188813848513</v>
      </c>
      <c r="L323">
        <f>(Table2[[#This Row],[6M Return vs Nifty]]-AVERAGE(Table2[6M Return vs Nifty]))/_xlfn.STDEV.P(Table2[6M Return vs Nifty])</f>
        <v>-0.82361609540273084</v>
      </c>
      <c r="M323">
        <v>-2.1634378746138401</v>
      </c>
      <c r="N323">
        <f>(Table2[[#This Row],[1W Return vs Nifty]]-AVERAGE(Table2[1W Return vs Nifty]))/_xlfn.STDEV.P(Table2[1W Return vs Nifty])</f>
        <v>-7.8969963317239711E-2</v>
      </c>
      <c r="O323">
        <v>86.34</v>
      </c>
      <c r="P323">
        <v>91.443074386479907</v>
      </c>
      <c r="Q323">
        <v>89.099396984196503</v>
      </c>
      <c r="R323">
        <v>20.162550608687798</v>
      </c>
      <c r="S323" s="1">
        <f>(Table2[[#This Row],[Close Price]]-Table2[[#This Row],[20D EMA]])/Table2[[#This Row],[20D EMA]]</f>
        <v>-9.0803798934445248E-2</v>
      </c>
      <c r="T323" s="1">
        <f>(Table2[[#This Row],[Close Price]]-Table2[[#This Row],[50D EMA]])/Table2[[#This Row],[50D EMA]]</f>
        <v>-0.14154242377915471</v>
      </c>
      <c r="U323" s="1">
        <f>(Table2[[#This Row],[Close Price]]-Table2[[#This Row],[200D EMA]])/Table2[[#This Row],[200D EMA]]</f>
        <v>-0.11896148956065898</v>
      </c>
      <c r="V323">
        <v>1.04314187832381</v>
      </c>
      <c r="W323">
        <v>77.06</v>
      </c>
      <c r="X323">
        <v>80.91</v>
      </c>
      <c r="Y323">
        <v>75.099999999999994</v>
      </c>
      <c r="Z323">
        <v>84.55</v>
      </c>
      <c r="AA323">
        <v>75.099999999999994</v>
      </c>
      <c r="AB323">
        <v>95.55</v>
      </c>
      <c r="AC323" s="1">
        <f>(Table2[[#This Row],[Close Price]]/Table2[[#This Row],[Day Low]])-1</f>
        <v>1.8686737607059412E-2</v>
      </c>
      <c r="AD323" s="1">
        <f>(Table2[[#This Row],[Day High]]/Table2[[#This Row],[Close Price]])-1</f>
        <v>3.0700636942675219E-2</v>
      </c>
      <c r="AE323" s="1">
        <f>(Table2[[#This Row],[Close Price]]/Table2[[#This Row],[Current Week Low]])-1</f>
        <v>4.5272969374167804E-2</v>
      </c>
      <c r="AF323" s="1">
        <f>(Table2[[#This Row],[Current Week High]]/Table2[[#This Row],[Close Price]])-1</f>
        <v>7.7070063694267388E-2</v>
      </c>
      <c r="AG323" s="1">
        <f>(Table2[[#This Row],[Close Price]]/Table2[[#This Row],[Current Month Low]])-1</f>
        <v>4.5272969374167804E-2</v>
      </c>
      <c r="AH323" s="1">
        <f>(Table2[[#This Row],[Current Month High]]/Table2[[#This Row],[Close Price]])-1</f>
        <v>0.21719745222929943</v>
      </c>
      <c r="AI323">
        <v>50.828025477707001</v>
      </c>
      <c r="AJ323">
        <v>62.190082644628099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-0.13</v>
      </c>
      <c r="AM323" t="s">
        <v>3143</v>
      </c>
      <c r="AN323">
        <v>-14.8</v>
      </c>
      <c r="AO323" t="s">
        <v>3143</v>
      </c>
      <c r="AP323">
        <v>0.110269609835758</v>
      </c>
      <c r="AQ323">
        <f>(Table2[[#This Row],[Sharpe Ratio]]-AVERAGE(Table2[Sharpe Ratio]))/_xlfn.STDEV.P(Table2[Sharpe Ratio])</f>
        <v>0.63223292802684372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242</v>
      </c>
      <c r="AT323">
        <f>_xlfn.RANK.AVG(Table2[[#This Row],[6M Return vs Nifty Z-Score]],Table2[6M Return vs Nifty Z-Score])</f>
        <v>598</v>
      </c>
      <c r="AU323">
        <f>_xlfn.RANK.AVG(Table2[[#This Row],[Sharpe Ratio Z-Score]],Table2[Sharpe Ratio Z-Score])</f>
        <v>179</v>
      </c>
      <c r="AV323">
        <f>(Table2[[#This Row],[Rank 1Y]]+Table2[[#This Row],[Rank 6M]]+Table2[[#This Row],[Rank Sharpe]])/3</f>
        <v>339.66666666666669</v>
      </c>
    </row>
    <row r="324" spans="1:48" x14ac:dyDescent="0.3">
      <c r="A324" t="s">
        <v>1295</v>
      </c>
      <c r="B324" t="s">
        <v>1296</v>
      </c>
      <c r="C324" t="s">
        <v>3108</v>
      </c>
      <c r="D324" t="s">
        <v>283</v>
      </c>
      <c r="E324">
        <v>8320.7448946799996</v>
      </c>
      <c r="F324">
        <v>1407.6</v>
      </c>
      <c r="G324">
        <v>81.309437897761399</v>
      </c>
      <c r="H324">
        <f>(Table2[[#This Row],[1Y Return vs Nifty]]-AVERAGE(Table2[1Y Return vs Nifty]))/_xlfn.STDEV.P(Table2[1Y Return vs Nifty])</f>
        <v>1.0682402832835765</v>
      </c>
      <c r="I324">
        <v>2.9488515224639502</v>
      </c>
      <c r="J324">
        <f>(Table2[[#This Row],[1M Return vs Nifty]]-AVERAGE(Table2[1M Return vs Nifty]))/_xlfn.STDEV.P(Table2[1M Return vs Nifty])</f>
        <v>0.4282871595310016</v>
      </c>
      <c r="K324">
        <v>-5.1352460196673997</v>
      </c>
      <c r="L324">
        <f>(Table2[[#This Row],[6M Return vs Nifty]]-AVERAGE(Table2[6M Return vs Nifty]))/_xlfn.STDEV.P(Table2[6M Return vs Nifty])</f>
        <v>-0.24673156864396364</v>
      </c>
      <c r="M324">
        <v>-3.5274318982309198</v>
      </c>
      <c r="N324">
        <f>(Table2[[#This Row],[1W Return vs Nifty]]-AVERAGE(Table2[1W Return vs Nifty]))/_xlfn.STDEV.P(Table2[1W Return vs Nifty])</f>
        <v>-0.37652385006980105</v>
      </c>
      <c r="O324">
        <v>1486.4</v>
      </c>
      <c r="P324">
        <v>1518.2705336839199</v>
      </c>
      <c r="Q324">
        <v>1373.3445811557101</v>
      </c>
      <c r="R324">
        <v>31.327132263185501</v>
      </c>
      <c r="S324" s="1">
        <f>(Table2[[#This Row],[Close Price]]-Table2[[#This Row],[20D EMA]])/Table2[[#This Row],[20D EMA]]</f>
        <v>-5.3013993541442532E-2</v>
      </c>
      <c r="T324" s="1">
        <f>(Table2[[#This Row],[Close Price]]-Table2[[#This Row],[50D EMA]])/Table2[[#This Row],[50D EMA]]</f>
        <v>-7.2892499214477838E-2</v>
      </c>
      <c r="U324" s="1">
        <f>(Table2[[#This Row],[Close Price]]-Table2[[#This Row],[200D EMA]])/Table2[[#This Row],[200D EMA]]</f>
        <v>2.494306186103917E-2</v>
      </c>
      <c r="V324">
        <v>0.742923360967913</v>
      </c>
      <c r="W324">
        <v>1396</v>
      </c>
      <c r="X324">
        <v>1474.95</v>
      </c>
      <c r="Y324">
        <v>1396</v>
      </c>
      <c r="Z324">
        <v>1596.3</v>
      </c>
      <c r="AA324">
        <v>1320.05</v>
      </c>
      <c r="AB324">
        <v>1596.3</v>
      </c>
      <c r="AC324" s="1">
        <f>(Table2[[#This Row],[Close Price]]/Table2[[#This Row],[Day Low]])-1</f>
        <v>8.3094555873923781E-3</v>
      </c>
      <c r="AD324" s="1">
        <f>(Table2[[#This Row],[Day High]]/Table2[[#This Row],[Close Price]])-1</f>
        <v>4.7847399829497039E-2</v>
      </c>
      <c r="AE324" s="1">
        <f>(Table2[[#This Row],[Close Price]]/Table2[[#This Row],[Current Week Low]])-1</f>
        <v>8.3094555873923781E-3</v>
      </c>
      <c r="AF324" s="1">
        <f>(Table2[[#This Row],[Current Week High]]/Table2[[#This Row],[Close Price]])-1</f>
        <v>0.1340579710144929</v>
      </c>
      <c r="AG324" s="1">
        <f>(Table2[[#This Row],[Close Price]]/Table2[[#This Row],[Current Month Low]])-1</f>
        <v>6.6323245331616265E-2</v>
      </c>
      <c r="AH324" s="1">
        <f>(Table2[[#This Row],[Current Month High]]/Table2[[#This Row],[Close Price]])-1</f>
        <v>0.1340579710144929</v>
      </c>
      <c r="AI324">
        <v>47.769252628587601</v>
      </c>
      <c r="AJ324">
        <v>119.11581569115801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-0.09</v>
      </c>
      <c r="AM324" t="s">
        <v>3143</v>
      </c>
      <c r="AN324">
        <v>-2.97</v>
      </c>
      <c r="AO324" t="s">
        <v>3143</v>
      </c>
      <c r="AQ324">
        <f>(Table2[[#This Row],[Sharpe Ratio]]-AVERAGE(Table2[Sharpe Ratio]))/_xlfn.STDEV.P(Table2[Sharpe Ratio])</f>
        <v>-0.66967788397470163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95</v>
      </c>
      <c r="AT324">
        <f>_xlfn.RANK.AVG(Table2[[#This Row],[6M Return vs Nifty Z-Score]],Table2[6M Return vs Nifty Z-Score])</f>
        <v>404</v>
      </c>
      <c r="AU324">
        <f>_xlfn.RANK.AVG(Table2[[#This Row],[Sharpe Ratio Z-Score]],Table2[Sharpe Ratio Z-Score])</f>
        <v>520.5</v>
      </c>
      <c r="AV324">
        <f>(Table2[[#This Row],[Rank 1Y]]+Table2[[#This Row],[Rank 6M]]+Table2[[#This Row],[Rank Sharpe]])/3</f>
        <v>339.83333333333331</v>
      </c>
    </row>
    <row r="325" spans="1:48" x14ac:dyDescent="0.3">
      <c r="A325" t="s">
        <v>150</v>
      </c>
      <c r="B325" t="s">
        <v>151</v>
      </c>
      <c r="C325" t="s">
        <v>3104</v>
      </c>
      <c r="D325" t="s">
        <v>74</v>
      </c>
      <c r="E325">
        <v>175405.24415468</v>
      </c>
      <c r="F325">
        <v>2615.1999999999998</v>
      </c>
      <c r="G325">
        <v>13.394788640044901</v>
      </c>
      <c r="H325">
        <f>(Table2[[#This Row],[1Y Return vs Nifty]]-AVERAGE(Table2[1Y Return vs Nifty]))/_xlfn.STDEV.P(Table2[1Y Return vs Nifty])</f>
        <v>-0.12949280531205787</v>
      </c>
      <c r="I325">
        <v>8.8214092277099905</v>
      </c>
      <c r="J325">
        <f>(Table2[[#This Row],[1M Return vs Nifty]]-AVERAGE(Table2[1M Return vs Nifty]))/_xlfn.STDEV.P(Table2[1M Return vs Nifty])</f>
        <v>1.1135998289873208</v>
      </c>
      <c r="K325">
        <v>3.3296001228065699</v>
      </c>
      <c r="L325">
        <f>(Table2[[#This Row],[6M Return vs Nifty]]-AVERAGE(Table2[6M Return vs Nifty]))/_xlfn.STDEV.P(Table2[6M Return vs Nifty])</f>
        <v>6.2654618251768407E-2</v>
      </c>
      <c r="M325">
        <v>1.88873037445324</v>
      </c>
      <c r="N325">
        <f>(Table2[[#This Row],[1W Return vs Nifty]]-AVERAGE(Table2[1W Return vs Nifty]))/_xlfn.STDEV.P(Table2[1W Return vs Nifty])</f>
        <v>0.80500635286031796</v>
      </c>
      <c r="O325">
        <v>2701.99</v>
      </c>
      <c r="P325">
        <v>2700.1888258630202</v>
      </c>
      <c r="Q325">
        <v>2480.3257721159298</v>
      </c>
      <c r="R325">
        <v>33.100053616436099</v>
      </c>
      <c r="S325" s="1">
        <f>(Table2[[#This Row],[Close Price]]-Table2[[#This Row],[20D EMA]])/Table2[[#This Row],[20D EMA]]</f>
        <v>-3.2120770247114155E-2</v>
      </c>
      <c r="T325" s="1">
        <f>(Table2[[#This Row],[Close Price]]-Table2[[#This Row],[50D EMA]])/Table2[[#This Row],[50D EMA]]</f>
        <v>-3.1475141682306848E-2</v>
      </c>
      <c r="U325" s="1">
        <f>(Table2[[#This Row],[Close Price]]-Table2[[#This Row],[200D EMA]])/Table2[[#This Row],[200D EMA]]</f>
        <v>5.4377626278104101E-2</v>
      </c>
      <c r="V325">
        <v>0.66233568838680601</v>
      </c>
      <c r="W325">
        <v>2600</v>
      </c>
      <c r="X325">
        <v>2675.05</v>
      </c>
      <c r="Y325">
        <v>2600</v>
      </c>
      <c r="Z325">
        <v>2765.4</v>
      </c>
      <c r="AA325">
        <v>2600</v>
      </c>
      <c r="AB325">
        <v>2833</v>
      </c>
      <c r="AC325" s="1">
        <f>(Table2[[#This Row],[Close Price]]/Table2[[#This Row],[Day Low]])-1</f>
        <v>5.8461538461538343E-3</v>
      </c>
      <c r="AD325" s="1">
        <f>(Table2[[#This Row],[Day High]]/Table2[[#This Row],[Close Price]])-1</f>
        <v>2.2885438972162886E-2</v>
      </c>
      <c r="AE325" s="1">
        <f>(Table2[[#This Row],[Close Price]]/Table2[[#This Row],[Current Week Low]])-1</f>
        <v>5.8461538461538343E-3</v>
      </c>
      <c r="AF325" s="1">
        <f>(Table2[[#This Row],[Current Week High]]/Table2[[#This Row],[Close Price]])-1</f>
        <v>5.7433465891710167E-2</v>
      </c>
      <c r="AG325" s="1">
        <f>(Table2[[#This Row],[Close Price]]/Table2[[#This Row],[Current Month Low]])-1</f>
        <v>5.8461538461538343E-3</v>
      </c>
      <c r="AH325" s="1">
        <f>(Table2[[#This Row],[Current Month High]]/Table2[[#This Row],[Close Price]])-1</f>
        <v>8.3282349342306494E-2</v>
      </c>
      <c r="AI325">
        <v>10.039385133068199</v>
      </c>
      <c r="AJ325">
        <v>43.628379270408203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0.05</v>
      </c>
      <c r="AM325" t="s">
        <v>3142</v>
      </c>
      <c r="AN325">
        <v>-3.7</v>
      </c>
      <c r="AO325" t="s">
        <v>3143</v>
      </c>
      <c r="AP325">
        <v>4.7978261060778002E-2</v>
      </c>
      <c r="AQ325">
        <f>(Table2[[#This Row],[Sharpe Ratio]]-AVERAGE(Table2[Sharpe Ratio]))/_xlfn.STDEV.P(Table2[Sharpe Ratio])</f>
        <v>-0.10321703488766595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1.7485509598996833</v>
      </c>
      <c r="AS325">
        <f>_xlfn.RANK.AVG(Table2[[#This Row],[1Y Return vs Nifty Z-Score]],Table2[1Y Return vs Nifty Z-Score])</f>
        <v>344</v>
      </c>
      <c r="AT325">
        <f>_xlfn.RANK.AVG(Table2[[#This Row],[6M Return vs Nifty Z-Score]],Table2[6M Return vs Nifty Z-Score])</f>
        <v>311</v>
      </c>
      <c r="AU325">
        <f>_xlfn.RANK.AVG(Table2[[#This Row],[Sharpe Ratio Z-Score]],Table2[Sharpe Ratio Z-Score])</f>
        <v>365</v>
      </c>
      <c r="AV325">
        <f>(Table2[[#This Row],[Rank 1Y]]+Table2[[#This Row],[Rank 6M]]+Table2[[#This Row],[Rank Sharpe]])/3</f>
        <v>340</v>
      </c>
    </row>
    <row r="326" spans="1:48" x14ac:dyDescent="0.3">
      <c r="A326" t="s">
        <v>1071</v>
      </c>
      <c r="B326" t="s">
        <v>1072</v>
      </c>
      <c r="C326" t="s">
        <v>3108</v>
      </c>
      <c r="D326" t="s">
        <v>117</v>
      </c>
      <c r="E326">
        <v>11603.3703343</v>
      </c>
      <c r="F326">
        <v>173.45</v>
      </c>
      <c r="G326">
        <v>18.5464362399903</v>
      </c>
      <c r="H326">
        <f>(Table2[[#This Row],[1Y Return vs Nifty]]-AVERAGE(Table2[1Y Return vs Nifty]))/_xlfn.STDEV.P(Table2[1Y Return vs Nifty])</f>
        <v>-3.8639081429536065E-2</v>
      </c>
      <c r="I326">
        <v>-7.6507820987683797</v>
      </c>
      <c r="J326">
        <f>(Table2[[#This Row],[1M Return vs Nifty]]-AVERAGE(Table2[1M Return vs Nifty]))/_xlfn.STDEV.P(Table2[1M Return vs Nifty])</f>
        <v>-0.80866334429062714</v>
      </c>
      <c r="K326">
        <v>-11.6020889366094</v>
      </c>
      <c r="L326">
        <f>(Table2[[#This Row],[6M Return vs Nifty]]-AVERAGE(Table2[6M Return vs Nifty]))/_xlfn.STDEV.P(Table2[6M Return vs Nifty])</f>
        <v>-0.48309166753426797</v>
      </c>
      <c r="M326">
        <v>-0.75892787902224101</v>
      </c>
      <c r="N326">
        <f>(Table2[[#This Row],[1W Return vs Nifty]]-AVERAGE(Table2[1W Return vs Nifty]))/_xlfn.STDEV.P(Table2[1W Return vs Nifty])</f>
        <v>0.22742244085389982</v>
      </c>
      <c r="O326">
        <v>189.67</v>
      </c>
      <c r="P326">
        <v>194.548537580116</v>
      </c>
      <c r="Q326">
        <v>180.83344761089</v>
      </c>
      <c r="R326">
        <v>23.833955291417801</v>
      </c>
      <c r="S326" s="1">
        <f>(Table2[[#This Row],[Close Price]]-Table2[[#This Row],[20D EMA]])/Table2[[#This Row],[20D EMA]]</f>
        <v>-8.5516950492961458E-2</v>
      </c>
      <c r="T326" s="1">
        <f>(Table2[[#This Row],[Close Price]]-Table2[[#This Row],[50D EMA]])/Table2[[#This Row],[50D EMA]]</f>
        <v>-0.10844870818639558</v>
      </c>
      <c r="U326" s="1">
        <f>(Table2[[#This Row],[Close Price]]-Table2[[#This Row],[200D EMA]])/Table2[[#This Row],[200D EMA]]</f>
        <v>-4.0830099234614031E-2</v>
      </c>
      <c r="V326">
        <v>0.69877017268668196</v>
      </c>
      <c r="W326">
        <v>171.95</v>
      </c>
      <c r="X326">
        <v>181.4</v>
      </c>
      <c r="Y326">
        <v>171.95</v>
      </c>
      <c r="Z326">
        <v>196.25</v>
      </c>
      <c r="AA326">
        <v>171.95</v>
      </c>
      <c r="AB326">
        <v>224</v>
      </c>
      <c r="AC326" s="1">
        <f>(Table2[[#This Row],[Close Price]]/Table2[[#This Row],[Day Low]])-1</f>
        <v>8.7234661238733135E-3</v>
      </c>
      <c r="AD326" s="1">
        <f>(Table2[[#This Row],[Day High]]/Table2[[#This Row],[Close Price]])-1</f>
        <v>4.5834534447967812E-2</v>
      </c>
      <c r="AE326" s="1">
        <f>(Table2[[#This Row],[Close Price]]/Table2[[#This Row],[Current Week Low]])-1</f>
        <v>8.7234661238733135E-3</v>
      </c>
      <c r="AF326" s="1">
        <f>(Table2[[#This Row],[Current Week High]]/Table2[[#This Row],[Close Price]])-1</f>
        <v>0.13144998558662446</v>
      </c>
      <c r="AG326" s="1">
        <f>(Table2[[#This Row],[Close Price]]/Table2[[#This Row],[Current Month Low]])-1</f>
        <v>8.7234661238733135E-3</v>
      </c>
      <c r="AH326" s="1">
        <f>(Table2[[#This Row],[Current Month High]]/Table2[[#This Row],[Close Price]])-1</f>
        <v>0.2914384548861344</v>
      </c>
      <c r="AI326">
        <v>41.130008648025303</v>
      </c>
      <c r="AJ326">
        <v>51.392161997032296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-0.24</v>
      </c>
      <c r="AM326" t="s">
        <v>3143</v>
      </c>
      <c r="AN326">
        <v>-10.5</v>
      </c>
      <c r="AO326" t="s">
        <v>3143</v>
      </c>
      <c r="AP326">
        <v>9.5395398340390999E-2</v>
      </c>
      <c r="AQ326">
        <f>(Table2[[#This Row],[Sharpe Ratio]]-AVERAGE(Table2[Sharpe Ratio]))/_xlfn.STDEV.P(Table2[Sharpe Ratio])</f>
        <v>0.45661884183701162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310</v>
      </c>
      <c r="AT326">
        <f>_xlfn.RANK.AVG(Table2[[#This Row],[6M Return vs Nifty Z-Score]],Table2[6M Return vs Nifty Z-Score])</f>
        <v>486</v>
      </c>
      <c r="AU326">
        <f>_xlfn.RANK.AVG(Table2[[#This Row],[Sharpe Ratio Z-Score]],Table2[Sharpe Ratio Z-Score])</f>
        <v>225</v>
      </c>
      <c r="AV326">
        <f>(Table2[[#This Row],[Rank 1Y]]+Table2[[#This Row],[Rank 6M]]+Table2[[#This Row],[Rank Sharpe]])/3</f>
        <v>340.33333333333331</v>
      </c>
    </row>
    <row r="327" spans="1:48" x14ac:dyDescent="0.3">
      <c r="A327" t="s">
        <v>1815</v>
      </c>
      <c r="B327" t="s">
        <v>1816</v>
      </c>
      <c r="C327" t="s">
        <v>3103</v>
      </c>
      <c r="D327" t="s">
        <v>192</v>
      </c>
      <c r="E327">
        <v>4034.8311374999998</v>
      </c>
      <c r="F327">
        <v>618.5</v>
      </c>
      <c r="G327">
        <v>46.262718382814199</v>
      </c>
      <c r="H327">
        <f>(Table2[[#This Row],[1Y Return vs Nifty]]-AVERAGE(Table2[1Y Return vs Nifty]))/_xlfn.STDEV.P(Table2[1Y Return vs Nifty])</f>
        <v>0.45016132581898793</v>
      </c>
      <c r="I327">
        <v>-11.8249406921807</v>
      </c>
      <c r="J327">
        <f>(Table2[[#This Row],[1M Return vs Nifty]]-AVERAGE(Table2[1M Return vs Nifty]))/_xlfn.STDEV.P(Table2[1M Return vs Nifty])</f>
        <v>-1.2957771219602807</v>
      </c>
      <c r="K327">
        <v>-12.0326089780744</v>
      </c>
      <c r="L327">
        <f>(Table2[[#This Row],[6M Return vs Nifty]]-AVERAGE(Table2[6M Return vs Nifty]))/_xlfn.STDEV.P(Table2[6M Return vs Nifty])</f>
        <v>-0.4988269746821094</v>
      </c>
      <c r="M327">
        <v>-2.81711186946429</v>
      </c>
      <c r="N327">
        <f>(Table2[[#This Row],[1W Return vs Nifty]]-AVERAGE(Table2[1W Return vs Nifty]))/_xlfn.STDEV.P(Table2[1W Return vs Nifty])</f>
        <v>-0.2215682698120407</v>
      </c>
      <c r="O327">
        <v>679.04</v>
      </c>
      <c r="P327">
        <v>704.28641162423799</v>
      </c>
      <c r="Q327">
        <v>641.88216590543504</v>
      </c>
      <c r="R327">
        <v>22.828088142965601</v>
      </c>
      <c r="S327" s="1">
        <f>(Table2[[#This Row],[Close Price]]-Table2[[#This Row],[20D EMA]])/Table2[[#This Row],[20D EMA]]</f>
        <v>-8.9155278039585242E-2</v>
      </c>
      <c r="T327" s="1">
        <f>(Table2[[#This Row],[Close Price]]-Table2[[#This Row],[50D EMA]])/Table2[[#This Row],[50D EMA]]</f>
        <v>-0.12180614336487881</v>
      </c>
      <c r="U327" s="1">
        <f>(Table2[[#This Row],[Close Price]]-Table2[[#This Row],[200D EMA]])/Table2[[#This Row],[200D EMA]]</f>
        <v>-3.6427505151903239E-2</v>
      </c>
      <c r="V327">
        <v>0.33565874994677503</v>
      </c>
      <c r="W327">
        <v>612</v>
      </c>
      <c r="X327">
        <v>637.54999999999995</v>
      </c>
      <c r="Y327">
        <v>612</v>
      </c>
      <c r="Z327">
        <v>676.95</v>
      </c>
      <c r="AA327">
        <v>612</v>
      </c>
      <c r="AB327">
        <v>774.9</v>
      </c>
      <c r="AC327" s="1">
        <f>(Table2[[#This Row],[Close Price]]/Table2[[#This Row],[Day Low]])-1</f>
        <v>1.0620915032679701E-2</v>
      </c>
      <c r="AD327" s="1">
        <f>(Table2[[#This Row],[Day High]]/Table2[[#This Row],[Close Price]])-1</f>
        <v>3.080032336297478E-2</v>
      </c>
      <c r="AE327" s="1">
        <f>(Table2[[#This Row],[Close Price]]/Table2[[#This Row],[Current Week Low]])-1</f>
        <v>1.0620915032679701E-2</v>
      </c>
      <c r="AF327" s="1">
        <f>(Table2[[#This Row],[Current Week High]]/Table2[[#This Row],[Close Price]])-1</f>
        <v>9.4502829426030832E-2</v>
      </c>
      <c r="AG327" s="1">
        <f>(Table2[[#This Row],[Close Price]]/Table2[[#This Row],[Current Month Low]])-1</f>
        <v>1.0620915032679701E-2</v>
      </c>
      <c r="AH327" s="1">
        <f>(Table2[[#This Row],[Current Month High]]/Table2[[#This Row],[Close Price]])-1</f>
        <v>0.25286984640258692</v>
      </c>
      <c r="AI327">
        <v>33.775262732417097</v>
      </c>
      <c r="AJ327">
        <v>76.386710394980696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</v>
      </c>
      <c r="AM327" t="s">
        <v>3144</v>
      </c>
      <c r="AN327">
        <v>-10.32</v>
      </c>
      <c r="AO327" t="s">
        <v>3143</v>
      </c>
      <c r="AP327">
        <v>5.2865327619224002E-2</v>
      </c>
      <c r="AQ327">
        <f>(Table2[[#This Row],[Sharpe Ratio]]-AVERAGE(Table2[Sharpe Ratio]))/_xlfn.STDEV.P(Table2[Sharpe Ratio])</f>
        <v>-4.5517322329611684E-2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180</v>
      </c>
      <c r="AT327">
        <f>_xlfn.RANK.AVG(Table2[[#This Row],[6M Return vs Nifty Z-Score]],Table2[6M Return vs Nifty Z-Score])</f>
        <v>492</v>
      </c>
      <c r="AU327">
        <f>_xlfn.RANK.AVG(Table2[[#This Row],[Sharpe Ratio Z-Score]],Table2[Sharpe Ratio Z-Score])</f>
        <v>350</v>
      </c>
      <c r="AV327">
        <f>(Table2[[#This Row],[Rank 1Y]]+Table2[[#This Row],[Rank 6M]]+Table2[[#This Row],[Rank Sharpe]])/3</f>
        <v>340.66666666666669</v>
      </c>
    </row>
    <row r="328" spans="1:48" x14ac:dyDescent="0.3">
      <c r="A328" t="s">
        <v>727</v>
      </c>
      <c r="B328" t="s">
        <v>728</v>
      </c>
      <c r="C328" t="s">
        <v>3109</v>
      </c>
      <c r="D328" t="s">
        <v>250</v>
      </c>
      <c r="E328">
        <v>22694.466164779999</v>
      </c>
      <c r="F328">
        <v>362.9</v>
      </c>
      <c r="G328">
        <v>43.283673224773203</v>
      </c>
      <c r="H328">
        <f>(Table2[[#This Row],[1Y Return vs Nifty]]-AVERAGE(Table2[1Y Return vs Nifty]))/_xlfn.STDEV.P(Table2[1Y Return vs Nifty])</f>
        <v>0.39762330939389534</v>
      </c>
      <c r="I328">
        <v>5.9510779968808398</v>
      </c>
      <c r="J328">
        <f>(Table2[[#This Row],[1M Return vs Nifty]]-AVERAGE(Table2[1M Return vs Nifty]))/_xlfn.STDEV.P(Table2[1M Return vs Nifty])</f>
        <v>0.77863941535593972</v>
      </c>
      <c r="K328">
        <v>-27.5606379723041</v>
      </c>
      <c r="L328">
        <f>(Table2[[#This Row],[6M Return vs Nifty]]-AVERAGE(Table2[6M Return vs Nifty]))/_xlfn.STDEV.P(Table2[6M Return vs Nifty])</f>
        <v>-1.0663692075438889</v>
      </c>
      <c r="M328">
        <v>-6.31587730156307</v>
      </c>
      <c r="N328">
        <f>(Table2[[#This Row],[1W Return vs Nifty]]-AVERAGE(Table2[1W Return vs Nifty]))/_xlfn.STDEV.P(Table2[1W Return vs Nifty])</f>
        <v>-0.98482033333336982</v>
      </c>
      <c r="O328">
        <v>390.6</v>
      </c>
      <c r="P328">
        <v>392.98959654296402</v>
      </c>
      <c r="Q328">
        <v>381.38618344273402</v>
      </c>
      <c r="R328">
        <v>21.550839235065101</v>
      </c>
      <c r="S328" s="1">
        <f>(Table2[[#This Row],[Close Price]]-Table2[[#This Row],[20D EMA]])/Table2[[#This Row],[20D EMA]]</f>
        <v>-7.0916538658474249E-2</v>
      </c>
      <c r="T328" s="1">
        <f>(Table2[[#This Row],[Close Price]]-Table2[[#This Row],[50D EMA]])/Table2[[#This Row],[50D EMA]]</f>
        <v>-7.6565885732485198E-2</v>
      </c>
      <c r="U328" s="1">
        <f>(Table2[[#This Row],[Close Price]]-Table2[[#This Row],[200D EMA]])/Table2[[#This Row],[200D EMA]]</f>
        <v>-4.8471036039798715E-2</v>
      </c>
      <c r="V328">
        <v>0.65148741062086402</v>
      </c>
      <c r="W328">
        <v>361.05</v>
      </c>
      <c r="X328">
        <v>372.75</v>
      </c>
      <c r="Y328">
        <v>361.05</v>
      </c>
      <c r="Z328">
        <v>403.65</v>
      </c>
      <c r="AA328">
        <v>361.05</v>
      </c>
      <c r="AB328">
        <v>441.6</v>
      </c>
      <c r="AC328" s="1">
        <f>(Table2[[#This Row],[Close Price]]/Table2[[#This Row],[Day Low]])-1</f>
        <v>5.1239440520702839E-3</v>
      </c>
      <c r="AD328" s="1">
        <f>(Table2[[#This Row],[Day High]]/Table2[[#This Row],[Close Price]])-1</f>
        <v>2.7142463488564417E-2</v>
      </c>
      <c r="AE328" s="1">
        <f>(Table2[[#This Row],[Close Price]]/Table2[[#This Row],[Current Week Low]])-1</f>
        <v>5.1239440520702839E-3</v>
      </c>
      <c r="AF328" s="1">
        <f>(Table2[[#This Row],[Current Week High]]/Table2[[#This Row],[Close Price]])-1</f>
        <v>0.11228988702121789</v>
      </c>
      <c r="AG328" s="1">
        <f>(Table2[[#This Row],[Close Price]]/Table2[[#This Row],[Current Month Low]])-1</f>
        <v>5.1239440520702839E-3</v>
      </c>
      <c r="AH328" s="1">
        <f>(Table2[[#This Row],[Current Month High]]/Table2[[#This Row],[Close Price]])-1</f>
        <v>0.21686414990355485</v>
      </c>
      <c r="AI328">
        <v>38.385230090934101</v>
      </c>
      <c r="AJ328">
        <v>76.550717586961795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-7.0000000000000007E-2</v>
      </c>
      <c r="AM328" t="s">
        <v>3143</v>
      </c>
      <c r="AN328">
        <v>-10.92</v>
      </c>
      <c r="AO328" t="s">
        <v>3143</v>
      </c>
      <c r="AP328">
        <v>0.11020740544191999</v>
      </c>
      <c r="AQ328">
        <f>(Table2[[#This Row],[Sharpe Ratio]]-AVERAGE(Table2[Sharpe Ratio]))/_xlfn.STDEV.P(Table2[Sharpe Ratio])</f>
        <v>0.63149850470737867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193</v>
      </c>
      <c r="AT328">
        <f>_xlfn.RANK.AVG(Table2[[#This Row],[6M Return vs Nifty Z-Score]],Table2[6M Return vs Nifty Z-Score])</f>
        <v>649</v>
      </c>
      <c r="AU328">
        <f>_xlfn.RANK.AVG(Table2[[#This Row],[Sharpe Ratio Z-Score]],Table2[Sharpe Ratio Z-Score])</f>
        <v>181</v>
      </c>
      <c r="AV328">
        <f>(Table2[[#This Row],[Rank 1Y]]+Table2[[#This Row],[Rank 6M]]+Table2[[#This Row],[Rank Sharpe]])/3</f>
        <v>341</v>
      </c>
    </row>
    <row r="329" spans="1:48" x14ac:dyDescent="0.3">
      <c r="A329" t="s">
        <v>241</v>
      </c>
      <c r="B329" t="s">
        <v>242</v>
      </c>
      <c r="C329" t="s">
        <v>3101</v>
      </c>
      <c r="D329" t="s">
        <v>243</v>
      </c>
      <c r="E329">
        <v>99856.287516644996</v>
      </c>
      <c r="F329">
        <v>6944.85</v>
      </c>
      <c r="G329">
        <v>16.446688759148401</v>
      </c>
      <c r="H329">
        <f>(Table2[[#This Row],[1Y Return vs Nifty]]-AVERAGE(Table2[1Y Return vs Nifty]))/_xlfn.STDEV.P(Table2[1Y Return vs Nifty])</f>
        <v>-7.5669929162492891E-2</v>
      </c>
      <c r="I329">
        <v>5.0583485363230798</v>
      </c>
      <c r="J329">
        <f>(Table2[[#This Row],[1M Return vs Nifty]]-AVERAGE(Table2[1M Return vs Nifty]))/_xlfn.STDEV.P(Table2[1M Return vs Nifty])</f>
        <v>0.67446013940423477</v>
      </c>
      <c r="K329">
        <v>1.64829433840969</v>
      </c>
      <c r="L329">
        <f>(Table2[[#This Row],[6M Return vs Nifty]]-AVERAGE(Table2[6M Return vs Nifty]))/_xlfn.STDEV.P(Table2[6M Return vs Nifty])</f>
        <v>1.2036743261342529E-3</v>
      </c>
      <c r="M329">
        <v>2.5100482700092601</v>
      </c>
      <c r="N329">
        <f>(Table2[[#This Row],[1W Return vs Nifty]]-AVERAGE(Table2[1W Return vs Nifty]))/_xlfn.STDEV.P(Table2[1W Return vs Nifty])</f>
        <v>0.94054620972960035</v>
      </c>
      <c r="O329">
        <v>6980</v>
      </c>
      <c r="P329">
        <v>6900.5333288400498</v>
      </c>
      <c r="Q329">
        <v>6372.9338715881404</v>
      </c>
      <c r="R329">
        <v>45.089919991629301</v>
      </c>
      <c r="S329" s="1">
        <f>(Table2[[#This Row],[Close Price]]-Table2[[#This Row],[20D EMA]])/Table2[[#This Row],[20D EMA]]</f>
        <v>-5.0358166189111223E-3</v>
      </c>
      <c r="T329" s="1">
        <f>(Table2[[#This Row],[Close Price]]-Table2[[#This Row],[50D EMA]])/Table2[[#This Row],[50D EMA]]</f>
        <v>6.4222095667205541E-3</v>
      </c>
      <c r="U329" s="1">
        <f>(Table2[[#This Row],[Close Price]]-Table2[[#This Row],[200D EMA]])/Table2[[#This Row],[200D EMA]]</f>
        <v>8.9741418934469186E-2</v>
      </c>
      <c r="V329">
        <v>0.48811905952596402</v>
      </c>
      <c r="W329">
        <v>6876.05</v>
      </c>
      <c r="X329">
        <v>6981</v>
      </c>
      <c r="Y329">
        <v>6854.75</v>
      </c>
      <c r="Z329">
        <v>7037.25</v>
      </c>
      <c r="AA329">
        <v>6727.35</v>
      </c>
      <c r="AB329">
        <v>7243.95</v>
      </c>
      <c r="AC329" s="1">
        <f>(Table2[[#This Row],[Close Price]]/Table2[[#This Row],[Day Low]])-1</f>
        <v>1.0005744577191944E-2</v>
      </c>
      <c r="AD329" s="1">
        <f>(Table2[[#This Row],[Day High]]/Table2[[#This Row],[Close Price]])-1</f>
        <v>5.2052960107129564E-3</v>
      </c>
      <c r="AE329" s="1">
        <f>(Table2[[#This Row],[Close Price]]/Table2[[#This Row],[Current Week Low]])-1</f>
        <v>1.3144170101024866E-2</v>
      </c>
      <c r="AF329" s="1">
        <f>(Table2[[#This Row],[Current Week High]]/Table2[[#This Row],[Close Price]])-1</f>
        <v>1.3304822998336796E-2</v>
      </c>
      <c r="AG329" s="1">
        <f>(Table2[[#This Row],[Close Price]]/Table2[[#This Row],[Current Month Low]])-1</f>
        <v>3.2330709714820882E-2</v>
      </c>
      <c r="AH329" s="1">
        <f>(Table2[[#This Row],[Current Month High]]/Table2[[#This Row],[Close Price]])-1</f>
        <v>4.3067884835525483E-2</v>
      </c>
      <c r="AI329">
        <v>5.3579270970575097</v>
      </c>
      <c r="AJ329">
        <v>46.949851883199301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0.01</v>
      </c>
      <c r="AM329" t="s">
        <v>3142</v>
      </c>
      <c r="AN329">
        <v>-0.91</v>
      </c>
      <c r="AO329" t="s">
        <v>3143</v>
      </c>
      <c r="AP329">
        <v>4.7645013326239001E-2</v>
      </c>
      <c r="AQ329">
        <f>(Table2[[#This Row],[Sharpe Ratio]]-AVERAGE(Table2[Sharpe Ratio]))/_xlfn.STDEV.P(Table2[Sharpe Ratio])</f>
        <v>-0.10715156253601404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1.4333885317614625</v>
      </c>
      <c r="AS329">
        <f>_xlfn.RANK.AVG(Table2[[#This Row],[1Y Return vs Nifty Z-Score]],Table2[1Y Return vs Nifty Z-Score])</f>
        <v>325</v>
      </c>
      <c r="AT329">
        <f>_xlfn.RANK.AVG(Table2[[#This Row],[6M Return vs Nifty Z-Score]],Table2[6M Return vs Nifty Z-Score])</f>
        <v>335</v>
      </c>
      <c r="AU329">
        <f>_xlfn.RANK.AVG(Table2[[#This Row],[Sharpe Ratio Z-Score]],Table2[Sharpe Ratio Z-Score])</f>
        <v>366</v>
      </c>
      <c r="AV329">
        <f>(Table2[[#This Row],[Rank 1Y]]+Table2[[#This Row],[Rank 6M]]+Table2[[#This Row],[Rank Sharpe]])/3</f>
        <v>342</v>
      </c>
    </row>
    <row r="330" spans="1:48" x14ac:dyDescent="0.3">
      <c r="A330" t="s">
        <v>805</v>
      </c>
      <c r="B330" t="s">
        <v>806</v>
      </c>
      <c r="C330" t="s">
        <v>3103</v>
      </c>
      <c r="D330" t="s">
        <v>192</v>
      </c>
      <c r="E330">
        <v>18578.989379840001</v>
      </c>
      <c r="F330">
        <v>1571.2</v>
      </c>
      <c r="G330">
        <v>7.6184733714253401</v>
      </c>
      <c r="H330">
        <f>(Table2[[#This Row],[1Y Return vs Nifty]]-AVERAGE(Table2[1Y Return vs Nifty]))/_xlfn.STDEV.P(Table2[1Y Return vs Nifty])</f>
        <v>-0.23136307929568953</v>
      </c>
      <c r="I330">
        <v>-4.9601416475068101</v>
      </c>
      <c r="J330">
        <f>(Table2[[#This Row],[1M Return vs Nifty]]-AVERAGE(Table2[1M Return vs Nifty]))/_xlfn.STDEV.P(Table2[1M Return vs Nifty])</f>
        <v>-0.49467239132748947</v>
      </c>
      <c r="K330">
        <v>-20.8719320853311</v>
      </c>
      <c r="L330">
        <f>(Table2[[#This Row],[6M Return vs Nifty]]-AVERAGE(Table2[6M Return vs Nifty]))/_xlfn.STDEV.P(Table2[6M Return vs Nifty])</f>
        <v>-0.82190012035587257</v>
      </c>
      <c r="M330">
        <v>-1.32840729870195</v>
      </c>
      <c r="N330">
        <f>(Table2[[#This Row],[1W Return vs Nifty]]-AVERAGE(Table2[1W Return vs Nifty]))/_xlfn.STDEV.P(Table2[1W Return vs Nifty])</f>
        <v>0.10319109392912677</v>
      </c>
      <c r="O330">
        <v>1734.44</v>
      </c>
      <c r="P330">
        <v>1822.76601393233</v>
      </c>
      <c r="Q330">
        <v>1811.74109093936</v>
      </c>
      <c r="R330">
        <v>18.409940062370602</v>
      </c>
      <c r="S330" s="1">
        <f>(Table2[[#This Row],[Close Price]]-Table2[[#This Row],[20D EMA]])/Table2[[#This Row],[20D EMA]]</f>
        <v>-9.4116833098867647E-2</v>
      </c>
      <c r="T330" s="1">
        <f>(Table2[[#This Row],[Close Price]]-Table2[[#This Row],[50D EMA]])/Table2[[#This Row],[50D EMA]]</f>
        <v>-0.13801333358724194</v>
      </c>
      <c r="U330" s="1">
        <f>(Table2[[#This Row],[Close Price]]-Table2[[#This Row],[200D EMA]])/Table2[[#This Row],[200D EMA]]</f>
        <v>-0.13276791708391572</v>
      </c>
      <c r="V330">
        <v>0.55093777894260298</v>
      </c>
      <c r="W330">
        <v>1556.3</v>
      </c>
      <c r="X330">
        <v>1641.8</v>
      </c>
      <c r="Y330">
        <v>1556.3</v>
      </c>
      <c r="Z330">
        <v>1784.7</v>
      </c>
      <c r="AA330">
        <v>1556.3</v>
      </c>
      <c r="AB330">
        <v>1859</v>
      </c>
      <c r="AC330" s="1">
        <f>(Table2[[#This Row],[Close Price]]/Table2[[#This Row],[Day Low]])-1</f>
        <v>9.5739895906958861E-3</v>
      </c>
      <c r="AD330" s="1">
        <f>(Table2[[#This Row],[Day High]]/Table2[[#This Row],[Close Price]])-1</f>
        <v>4.4933808553971444E-2</v>
      </c>
      <c r="AE330" s="1">
        <f>(Table2[[#This Row],[Close Price]]/Table2[[#This Row],[Current Week Low]])-1</f>
        <v>9.5739895906958861E-3</v>
      </c>
      <c r="AF330" s="1">
        <f>(Table2[[#This Row],[Current Week High]]/Table2[[#This Row],[Close Price]])-1</f>
        <v>0.13588340122199583</v>
      </c>
      <c r="AG330" s="1">
        <f>(Table2[[#This Row],[Close Price]]/Table2[[#This Row],[Current Month Low]])-1</f>
        <v>9.5739895906958861E-3</v>
      </c>
      <c r="AH330" s="1">
        <f>(Table2[[#This Row],[Current Month High]]/Table2[[#This Row],[Close Price]])-1</f>
        <v>0.18317209775967402</v>
      </c>
      <c r="AI330">
        <v>54.553844195519297</v>
      </c>
      <c r="AJ330">
        <v>41.123635873714399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-0.12</v>
      </c>
      <c r="AM330" t="s">
        <v>3143</v>
      </c>
      <c r="AN330">
        <v>-11.23</v>
      </c>
      <c r="AO330" t="s">
        <v>3143</v>
      </c>
      <c r="AP330">
        <v>0.18213434222946001</v>
      </c>
      <c r="AQ330">
        <f>(Table2[[#This Row],[Sharpe Ratio]]-AVERAGE(Table2[Sharpe Ratio]))/_xlfn.STDEV.P(Table2[Sharpe Ratio])</f>
        <v>1.4807121440530389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381</v>
      </c>
      <c r="AT330">
        <f>_xlfn.RANK.AVG(Table2[[#This Row],[6M Return vs Nifty Z-Score]],Table2[6M Return vs Nifty Z-Score])</f>
        <v>597</v>
      </c>
      <c r="AU330">
        <f>_xlfn.RANK.AVG(Table2[[#This Row],[Sharpe Ratio Z-Score]],Table2[Sharpe Ratio Z-Score])</f>
        <v>52</v>
      </c>
      <c r="AV330">
        <f>(Table2[[#This Row],[Rank 1Y]]+Table2[[#This Row],[Rank 6M]]+Table2[[#This Row],[Rank Sharpe]])/3</f>
        <v>343.33333333333331</v>
      </c>
    </row>
    <row r="331" spans="1:48" x14ac:dyDescent="0.3">
      <c r="A331" t="s">
        <v>367</v>
      </c>
      <c r="B331" t="s">
        <v>368</v>
      </c>
      <c r="C331" t="s">
        <v>3108</v>
      </c>
      <c r="D331" t="s">
        <v>200</v>
      </c>
      <c r="E331">
        <v>62839.5437064</v>
      </c>
      <c r="F331">
        <v>214</v>
      </c>
      <c r="G331">
        <v>-0.20071242498071101</v>
      </c>
      <c r="H331">
        <f>(Table2[[#This Row],[1Y Return vs Nifty]]-AVERAGE(Table2[1Y Return vs Nifty]))/_xlfn.STDEV.P(Table2[1Y Return vs Nifty])</f>
        <v>-0.36926112716300502</v>
      </c>
      <c r="I331">
        <v>-1.2592922016635599</v>
      </c>
      <c r="J331">
        <f>(Table2[[#This Row],[1M Return vs Nifty]]-AVERAGE(Table2[1M Return vs Nifty]))/_xlfn.STDEV.P(Table2[1M Return vs Nifty])</f>
        <v>-6.279259715856747E-2</v>
      </c>
      <c r="K331">
        <v>13.2924410934445</v>
      </c>
      <c r="L331">
        <f>(Table2[[#This Row],[6M Return vs Nifty]]-AVERAGE(Table2[6M Return vs Nifty]))/_xlfn.STDEV.P(Table2[6M Return vs Nifty])</f>
        <v>0.42679181893730606</v>
      </c>
      <c r="M331">
        <v>1.7198882031142999</v>
      </c>
      <c r="N331">
        <f>(Table2[[#This Row],[1W Return vs Nifty]]-AVERAGE(Table2[1W Return vs Nifty]))/_xlfn.STDEV.P(Table2[1W Return vs Nifty])</f>
        <v>0.76817360765780118</v>
      </c>
      <c r="O331">
        <v>223.96</v>
      </c>
      <c r="P331">
        <v>231.880385661524</v>
      </c>
      <c r="Q331">
        <v>215.967079373041</v>
      </c>
      <c r="R331">
        <v>33.136647727802298</v>
      </c>
      <c r="S331" s="1">
        <f>(Table2[[#This Row],[Close Price]]-Table2[[#This Row],[20D EMA]])/Table2[[#This Row],[20D EMA]]</f>
        <v>-4.4472227183425646E-2</v>
      </c>
      <c r="T331" s="1">
        <f>(Table2[[#This Row],[Close Price]]-Table2[[#This Row],[50D EMA]])/Table2[[#This Row],[50D EMA]]</f>
        <v>-7.7110384349731137E-2</v>
      </c>
      <c r="U331" s="1">
        <f>(Table2[[#This Row],[Close Price]]-Table2[[#This Row],[200D EMA]])/Table2[[#This Row],[200D EMA]]</f>
        <v>-9.1082371385096915E-3</v>
      </c>
      <c r="V331">
        <v>0.84504778097560795</v>
      </c>
      <c r="W331">
        <v>210.87</v>
      </c>
      <c r="X331">
        <v>219.26</v>
      </c>
      <c r="Y331">
        <v>210.87</v>
      </c>
      <c r="Z331">
        <v>224.2</v>
      </c>
      <c r="AA331">
        <v>210.87</v>
      </c>
      <c r="AB331">
        <v>242.19</v>
      </c>
      <c r="AC331" s="1">
        <f>(Table2[[#This Row],[Close Price]]/Table2[[#This Row],[Day Low]])-1</f>
        <v>1.484326836439509E-2</v>
      </c>
      <c r="AD331" s="1">
        <f>(Table2[[#This Row],[Day High]]/Table2[[#This Row],[Close Price]])-1</f>
        <v>2.457943925233641E-2</v>
      </c>
      <c r="AE331" s="1">
        <f>(Table2[[#This Row],[Close Price]]/Table2[[#This Row],[Current Week Low]])-1</f>
        <v>1.484326836439509E-2</v>
      </c>
      <c r="AF331" s="1">
        <f>(Table2[[#This Row],[Current Week High]]/Table2[[#This Row],[Close Price]])-1</f>
        <v>4.7663551401869064E-2</v>
      </c>
      <c r="AG331" s="1">
        <f>(Table2[[#This Row],[Close Price]]/Table2[[#This Row],[Current Month Low]])-1</f>
        <v>1.484326836439509E-2</v>
      </c>
      <c r="AH331" s="1">
        <f>(Table2[[#This Row],[Current Month High]]/Table2[[#This Row],[Close Price]])-1</f>
        <v>0.1317289719626169</v>
      </c>
      <c r="AI331">
        <v>23.6682242990654</v>
      </c>
      <c r="AJ331">
        <v>35.829895271342401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-0.09</v>
      </c>
      <c r="AM331" t="s">
        <v>3143</v>
      </c>
      <c r="AN331">
        <v>-3.53</v>
      </c>
      <c r="AO331" t="s">
        <v>3143</v>
      </c>
      <c r="AP331">
        <v>3.7478026573316003E-2</v>
      </c>
      <c r="AQ331">
        <f>(Table2[[#This Row],[Sharpe Ratio]]-AVERAGE(Table2[Sharpe Ratio]))/_xlfn.STDEV.P(Table2[Sharpe Ratio])</f>
        <v>-0.2271892592216391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430</v>
      </c>
      <c r="AT331">
        <f>_xlfn.RANK.AVG(Table2[[#This Row],[6M Return vs Nifty Z-Score]],Table2[6M Return vs Nifty Z-Score])</f>
        <v>199</v>
      </c>
      <c r="AU331">
        <f>_xlfn.RANK.AVG(Table2[[#This Row],[Sharpe Ratio Z-Score]],Table2[Sharpe Ratio Z-Score])</f>
        <v>404</v>
      </c>
      <c r="AV331">
        <f>(Table2[[#This Row],[Rank 1Y]]+Table2[[#This Row],[Rank 6M]]+Table2[[#This Row],[Rank Sharpe]])/3</f>
        <v>344.33333333333331</v>
      </c>
    </row>
    <row r="332" spans="1:48" x14ac:dyDescent="0.3">
      <c r="A332" t="s">
        <v>626</v>
      </c>
      <c r="B332" t="s">
        <v>627</v>
      </c>
      <c r="C332" t="s">
        <v>3103</v>
      </c>
      <c r="D332" t="s">
        <v>192</v>
      </c>
      <c r="E332">
        <v>28737.1558812</v>
      </c>
      <c r="F332">
        <v>1367.6</v>
      </c>
      <c r="G332">
        <v>-20.154605717840798</v>
      </c>
      <c r="H332">
        <f>(Table2[[#This Row],[1Y Return vs Nifty]]-AVERAGE(Table2[1Y Return vs Nifty]))/_xlfn.STDEV.P(Table2[1Y Return vs Nifty])</f>
        <v>-0.72116514940824328</v>
      </c>
      <c r="I332">
        <v>6.0315821780973096</v>
      </c>
      <c r="J332">
        <f>(Table2[[#This Row],[1M Return vs Nifty]]-AVERAGE(Table2[1M Return vs Nifty]))/_xlfn.STDEV.P(Table2[1M Return vs Nifty])</f>
        <v>0.78803405021539275</v>
      </c>
      <c r="K332">
        <v>22.5996114484348</v>
      </c>
      <c r="L332">
        <f>(Table2[[#This Row],[6M Return vs Nifty]]-AVERAGE(Table2[6M Return vs Nifty]))/_xlfn.STDEV.P(Table2[6M Return vs Nifty])</f>
        <v>0.76696456377562727</v>
      </c>
      <c r="M332">
        <v>0.61597045789429505</v>
      </c>
      <c r="N332">
        <f>(Table2[[#This Row],[1W Return vs Nifty]]-AVERAGE(Table2[1W Return vs Nifty]))/_xlfn.STDEV.P(Table2[1W Return vs Nifty])</f>
        <v>0.52735509228463517</v>
      </c>
      <c r="O332">
        <v>1403.02</v>
      </c>
      <c r="P332">
        <v>1390.2960920599501</v>
      </c>
      <c r="Q332">
        <v>1294.53709059781</v>
      </c>
      <c r="R332">
        <v>36.404416376296297</v>
      </c>
      <c r="S332" s="1">
        <f>(Table2[[#This Row],[Close Price]]-Table2[[#This Row],[20D EMA]])/Table2[[#This Row],[20D EMA]]</f>
        <v>-2.5245541759917944E-2</v>
      </c>
      <c r="T332" s="1">
        <f>(Table2[[#This Row],[Close Price]]-Table2[[#This Row],[50D EMA]])/Table2[[#This Row],[50D EMA]]</f>
        <v>-1.6324646375379077E-2</v>
      </c>
      <c r="U332" s="1">
        <f>(Table2[[#This Row],[Close Price]]-Table2[[#This Row],[200D EMA]])/Table2[[#This Row],[200D EMA]]</f>
        <v>5.6439409834483673E-2</v>
      </c>
      <c r="V332">
        <v>0.77613908034190104</v>
      </c>
      <c r="W332">
        <v>1329.15</v>
      </c>
      <c r="X332">
        <v>1398.65</v>
      </c>
      <c r="Y332">
        <v>1329.15</v>
      </c>
      <c r="Z332">
        <v>1403.2</v>
      </c>
      <c r="AA332">
        <v>1329.15</v>
      </c>
      <c r="AB332">
        <v>1497.55</v>
      </c>
      <c r="AC332" s="1">
        <f>(Table2[[#This Row],[Close Price]]/Table2[[#This Row],[Day Low]])-1</f>
        <v>2.8928262423353113E-2</v>
      </c>
      <c r="AD332" s="1">
        <f>(Table2[[#This Row],[Day High]]/Table2[[#This Row],[Close Price]])-1</f>
        <v>2.2704007019596517E-2</v>
      </c>
      <c r="AE332" s="1">
        <f>(Table2[[#This Row],[Close Price]]/Table2[[#This Row],[Current Week Low]])-1</f>
        <v>2.8928262423353113E-2</v>
      </c>
      <c r="AF332" s="1">
        <f>(Table2[[#This Row],[Current Week High]]/Table2[[#This Row],[Close Price]])-1</f>
        <v>2.6031003217314996E-2</v>
      </c>
      <c r="AG332" s="1">
        <f>(Table2[[#This Row],[Close Price]]/Table2[[#This Row],[Current Month Low]])-1</f>
        <v>2.8928262423353113E-2</v>
      </c>
      <c r="AH332" s="1">
        <f>(Table2[[#This Row],[Current Month High]]/Table2[[#This Row],[Close Price]])-1</f>
        <v>9.5020473822755136E-2</v>
      </c>
      <c r="AI332">
        <v>10.116262064931201</v>
      </c>
      <c r="AJ332">
        <v>36.344150341458501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0.04</v>
      </c>
      <c r="AM332" t="s">
        <v>3142</v>
      </c>
      <c r="AN332">
        <v>-5.04</v>
      </c>
      <c r="AO332" t="s">
        <v>3143</v>
      </c>
      <c r="AP332">
        <v>5.4433749114258002E-2</v>
      </c>
      <c r="AQ332">
        <f>(Table2[[#This Row],[Sharpe Ratio]]-AVERAGE(Table2[Sharpe Ratio]))/_xlfn.STDEV.P(Table2[Sharpe Ratio])</f>
        <v>-2.6999573829351409E-2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1.3341889830380604</v>
      </c>
      <c r="AS332">
        <f>_xlfn.RANK.AVG(Table2[[#This Row],[1Y Return vs Nifty Z-Score]],Table2[1Y Return vs Nifty Z-Score])</f>
        <v>566</v>
      </c>
      <c r="AT332">
        <f>_xlfn.RANK.AVG(Table2[[#This Row],[6M Return vs Nifty Z-Score]],Table2[6M Return vs Nifty Z-Score])</f>
        <v>123</v>
      </c>
      <c r="AU332">
        <f>_xlfn.RANK.AVG(Table2[[#This Row],[Sharpe Ratio Z-Score]],Table2[Sharpe Ratio Z-Score])</f>
        <v>344</v>
      </c>
      <c r="AV332">
        <f>(Table2[[#This Row],[Rank 1Y]]+Table2[[#This Row],[Rank 6M]]+Table2[[#This Row],[Rank Sharpe]])/3</f>
        <v>344.33333333333331</v>
      </c>
    </row>
    <row r="333" spans="1:48" x14ac:dyDescent="0.3">
      <c r="A333" t="s">
        <v>1033</v>
      </c>
      <c r="B333" t="s">
        <v>1034</v>
      </c>
      <c r="C333" t="s">
        <v>3103</v>
      </c>
      <c r="D333" t="s">
        <v>276</v>
      </c>
      <c r="E333">
        <v>12478.8554673</v>
      </c>
      <c r="F333">
        <v>5231</v>
      </c>
      <c r="G333">
        <v>-10.013299215283199</v>
      </c>
      <c r="H333">
        <f>(Table2[[#This Row],[1Y Return vs Nifty]]-AVERAGE(Table2[1Y Return vs Nifty]))/_xlfn.STDEV.P(Table2[1Y Return vs Nifty])</f>
        <v>-0.54231451125489671</v>
      </c>
      <c r="I333">
        <v>-12.1223809117146</v>
      </c>
      <c r="J333">
        <f>(Table2[[#This Row],[1M Return vs Nifty]]-AVERAGE(Table2[1M Return vs Nifty]))/_xlfn.STDEV.P(Table2[1M Return vs Nifty])</f>
        <v>-1.3304876452251875</v>
      </c>
      <c r="K333">
        <v>6.7864613903614499</v>
      </c>
      <c r="L333">
        <f>(Table2[[#This Row],[6M Return vs Nifty]]-AVERAGE(Table2[6M Return vs Nifty]))/_xlfn.STDEV.P(Table2[6M Return vs Nifty])</f>
        <v>0.18900128872814087</v>
      </c>
      <c r="M333">
        <v>-10.1085803919088</v>
      </c>
      <c r="N333">
        <f>(Table2[[#This Row],[1W Return vs Nifty]]-AVERAGE(Table2[1W Return vs Nifty]))/_xlfn.STDEV.P(Table2[1W Return vs Nifty])</f>
        <v>-1.8121945932572838</v>
      </c>
      <c r="O333">
        <v>5922.13</v>
      </c>
      <c r="P333">
        <v>5935.3908478825297</v>
      </c>
      <c r="Q333">
        <v>5243.4436410712697</v>
      </c>
      <c r="R333">
        <v>16.485429439096499</v>
      </c>
      <c r="S333" s="1">
        <f>(Table2[[#This Row],[Close Price]]-Table2[[#This Row],[20D EMA]])/Table2[[#This Row],[20D EMA]]</f>
        <v>-0.11670294302894399</v>
      </c>
      <c r="T333" s="1">
        <f>(Table2[[#This Row],[Close Price]]-Table2[[#This Row],[50D EMA]])/Table2[[#This Row],[50D EMA]]</f>
        <v>-0.11867640496393315</v>
      </c>
      <c r="U333" s="1">
        <f>(Table2[[#This Row],[Close Price]]-Table2[[#This Row],[200D EMA]])/Table2[[#This Row],[200D EMA]]</f>
        <v>-2.3731810472415703E-3</v>
      </c>
      <c r="V333">
        <v>0.58208521637566302</v>
      </c>
      <c r="W333">
        <v>5150.1000000000004</v>
      </c>
      <c r="X333">
        <v>5365.65</v>
      </c>
      <c r="Y333">
        <v>5150.1000000000004</v>
      </c>
      <c r="Z333">
        <v>6055</v>
      </c>
      <c r="AA333">
        <v>5150.1000000000004</v>
      </c>
      <c r="AB333">
        <v>6618.95</v>
      </c>
      <c r="AC333" s="1">
        <f>(Table2[[#This Row],[Close Price]]/Table2[[#This Row],[Day Low]])-1</f>
        <v>1.5708432845964015E-2</v>
      </c>
      <c r="AD333" s="1">
        <f>(Table2[[#This Row],[Day High]]/Table2[[#This Row],[Close Price]])-1</f>
        <v>2.5740776142229027E-2</v>
      </c>
      <c r="AE333" s="1">
        <f>(Table2[[#This Row],[Close Price]]/Table2[[#This Row],[Current Week Low]])-1</f>
        <v>1.5708432845964015E-2</v>
      </c>
      <c r="AF333" s="1">
        <f>(Table2[[#This Row],[Current Week High]]/Table2[[#This Row],[Close Price]])-1</f>
        <v>0.15752246224431277</v>
      </c>
      <c r="AG333" s="1">
        <f>(Table2[[#This Row],[Close Price]]/Table2[[#This Row],[Current Month Low]])-1</f>
        <v>1.5708432845964015E-2</v>
      </c>
      <c r="AH333" s="1">
        <f>(Table2[[#This Row],[Current Month High]]/Table2[[#This Row],[Close Price]])-1</f>
        <v>0.26533167654368195</v>
      </c>
      <c r="AI333">
        <v>36.1355381380233</v>
      </c>
      <c r="AJ333">
        <v>38.311233325841798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0.05</v>
      </c>
      <c r="AM333" t="s">
        <v>3142</v>
      </c>
      <c r="AN333">
        <v>-15.85</v>
      </c>
      <c r="AO333" t="s">
        <v>3143</v>
      </c>
      <c r="AP333">
        <v>8.2057814076371999E-2</v>
      </c>
      <c r="AQ333">
        <f>(Table2[[#This Row],[Sharpe Ratio]]-AVERAGE(Table2[Sharpe Ratio]))/_xlfn.STDEV.P(Table2[Sharpe Ratio])</f>
        <v>0.29914712152194489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503</v>
      </c>
      <c r="AT333">
        <f>_xlfn.RANK.AVG(Table2[[#This Row],[6M Return vs Nifty Z-Score]],Table2[6M Return vs Nifty Z-Score])</f>
        <v>265</v>
      </c>
      <c r="AU333">
        <f>_xlfn.RANK.AVG(Table2[[#This Row],[Sharpe Ratio Z-Score]],Table2[Sharpe Ratio Z-Score])</f>
        <v>265</v>
      </c>
      <c r="AV333">
        <f>(Table2[[#This Row],[Rank 1Y]]+Table2[[#This Row],[Rank 6M]]+Table2[[#This Row],[Rank Sharpe]])/3</f>
        <v>344.33333333333331</v>
      </c>
    </row>
    <row r="334" spans="1:48" x14ac:dyDescent="0.3">
      <c r="A334" t="s">
        <v>1608</v>
      </c>
      <c r="B334" t="s">
        <v>1609</v>
      </c>
      <c r="C334" t="s">
        <v>3101</v>
      </c>
      <c r="D334" t="s">
        <v>169</v>
      </c>
      <c r="E334">
        <v>5486.4985243199999</v>
      </c>
      <c r="F334">
        <v>605.4</v>
      </c>
      <c r="G334">
        <v>30.080829735790999</v>
      </c>
      <c r="H334">
        <f>(Table2[[#This Row],[1Y Return vs Nifty]]-AVERAGE(Table2[1Y Return vs Nifty]))/_xlfn.STDEV.P(Table2[1Y Return vs Nifty])</f>
        <v>0.16477984067044202</v>
      </c>
      <c r="I334">
        <v>4.0124683899924198</v>
      </c>
      <c r="J334">
        <f>(Table2[[#This Row],[1M Return vs Nifty]]-AVERAGE(Table2[1M Return vs Nifty]))/_xlfn.STDEV.P(Table2[1M Return vs Nifty])</f>
        <v>0.55240856477722977</v>
      </c>
      <c r="K334">
        <v>6.6938411289647197</v>
      </c>
      <c r="L334">
        <f>(Table2[[#This Row],[6M Return vs Nifty]]-AVERAGE(Table2[6M Return vs Nifty]))/_xlfn.STDEV.P(Table2[6M Return vs Nifty])</f>
        <v>0.18561606128035107</v>
      </c>
      <c r="M334">
        <v>4.1049603660632004</v>
      </c>
      <c r="N334">
        <f>(Table2[[#This Row],[1W Return vs Nifty]]-AVERAGE(Table2[1W Return vs Nifty]))/_xlfn.STDEV.P(Table2[1W Return vs Nifty])</f>
        <v>1.2884746353623167</v>
      </c>
      <c r="O334">
        <v>615.5</v>
      </c>
      <c r="P334">
        <v>623.76203617044098</v>
      </c>
      <c r="Q334">
        <v>568.48521656903995</v>
      </c>
      <c r="R334">
        <v>46.448894906157598</v>
      </c>
      <c r="S334" s="1">
        <f>(Table2[[#This Row],[Close Price]]-Table2[[#This Row],[20D EMA]])/Table2[[#This Row],[20D EMA]]</f>
        <v>-1.6409423233143823E-2</v>
      </c>
      <c r="T334" s="1">
        <f>(Table2[[#This Row],[Close Price]]-Table2[[#This Row],[50D EMA]])/Table2[[#This Row],[50D EMA]]</f>
        <v>-2.9437566100004895E-2</v>
      </c>
      <c r="U334" s="1">
        <f>(Table2[[#This Row],[Close Price]]-Table2[[#This Row],[200D EMA]])/Table2[[#This Row],[200D EMA]]</f>
        <v>6.4935344587763608E-2</v>
      </c>
      <c r="V334">
        <v>0.65967022777675999</v>
      </c>
      <c r="W334">
        <v>588.6</v>
      </c>
      <c r="X334">
        <v>618.9</v>
      </c>
      <c r="Y334">
        <v>579.04999999999995</v>
      </c>
      <c r="Z334">
        <v>624</v>
      </c>
      <c r="AA334">
        <v>579.04999999999995</v>
      </c>
      <c r="AB334">
        <v>647.5</v>
      </c>
      <c r="AC334" s="1">
        <f>(Table2[[#This Row],[Close Price]]/Table2[[#This Row],[Day Low]])-1</f>
        <v>2.8542303771661448E-2</v>
      </c>
      <c r="AD334" s="1">
        <f>(Table2[[#This Row],[Day High]]/Table2[[#This Row],[Close Price]])-1</f>
        <v>2.2299306243805717E-2</v>
      </c>
      <c r="AE334" s="1">
        <f>(Table2[[#This Row],[Close Price]]/Table2[[#This Row],[Current Week Low]])-1</f>
        <v>4.5505569467230833E-2</v>
      </c>
      <c r="AF334" s="1">
        <f>(Table2[[#This Row],[Current Week High]]/Table2[[#This Row],[Close Price]])-1</f>
        <v>3.0723488602576898E-2</v>
      </c>
      <c r="AG334" s="1">
        <f>(Table2[[#This Row],[Close Price]]/Table2[[#This Row],[Current Month Low]])-1</f>
        <v>4.5505569467230833E-2</v>
      </c>
      <c r="AH334" s="1">
        <f>(Table2[[#This Row],[Current Month High]]/Table2[[#This Row],[Close Price]])-1</f>
        <v>6.9540799471423886E-2</v>
      </c>
      <c r="AI334">
        <v>19.210439378922999</v>
      </c>
      <c r="AJ334">
        <v>63.136620856911797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-0.01</v>
      </c>
      <c r="AM334" t="s">
        <v>3143</v>
      </c>
      <c r="AN334">
        <v>-2.33</v>
      </c>
      <c r="AO334" t="s">
        <v>3143</v>
      </c>
      <c r="AQ334">
        <f>(Table2[[#This Row],[Sharpe Ratio]]-AVERAGE(Table2[Sharpe Ratio]))/_xlfn.STDEV.P(Table2[Sharpe Ratio])</f>
        <v>-0.66967788397470163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246</v>
      </c>
      <c r="AT334">
        <f>_xlfn.RANK.AVG(Table2[[#This Row],[6M Return vs Nifty Z-Score]],Table2[6M Return vs Nifty Z-Score])</f>
        <v>267</v>
      </c>
      <c r="AU334">
        <f>_xlfn.RANK.AVG(Table2[[#This Row],[Sharpe Ratio Z-Score]],Table2[Sharpe Ratio Z-Score])</f>
        <v>520.5</v>
      </c>
      <c r="AV334">
        <f>(Table2[[#This Row],[Rank 1Y]]+Table2[[#This Row],[Rank 6M]]+Table2[[#This Row],[Rank Sharpe]])/3</f>
        <v>344.5</v>
      </c>
    </row>
    <row r="335" spans="1:48" x14ac:dyDescent="0.3">
      <c r="A335" t="s">
        <v>1266</v>
      </c>
      <c r="B335" t="s">
        <v>1267</v>
      </c>
      <c r="C335" t="s">
        <v>3109</v>
      </c>
      <c r="D335" t="s">
        <v>868</v>
      </c>
      <c r="E335">
        <v>8541.2100543559991</v>
      </c>
      <c r="F335">
        <v>183.47</v>
      </c>
      <c r="G335">
        <v>27.076981012523099</v>
      </c>
      <c r="H335">
        <f>(Table2[[#This Row],[1Y Return vs Nifty]]-AVERAGE(Table2[1Y Return vs Nifty]))/_xlfn.STDEV.P(Table2[1Y Return vs Nifty])</f>
        <v>0.11180439209908787</v>
      </c>
      <c r="I335">
        <v>-4.5920672054286999</v>
      </c>
      <c r="J335">
        <f>(Table2[[#This Row],[1M Return vs Nifty]]-AVERAGE(Table2[1M Return vs Nifty]))/_xlfn.STDEV.P(Table2[1M Return vs Nifty])</f>
        <v>-0.45171903248116263</v>
      </c>
      <c r="K335">
        <v>-20.653982762538</v>
      </c>
      <c r="L335">
        <f>(Table2[[#This Row],[6M Return vs Nifty]]-AVERAGE(Table2[6M Return vs Nifty]))/_xlfn.STDEV.P(Table2[6M Return vs Nifty])</f>
        <v>-0.81393417404326107</v>
      </c>
      <c r="M335">
        <v>-6.0754061452574604</v>
      </c>
      <c r="N335">
        <f>(Table2[[#This Row],[1W Return vs Nifty]]-AVERAGE(Table2[1W Return vs Nifty]))/_xlfn.STDEV.P(Table2[1W Return vs Nifty])</f>
        <v>-0.9323617990790406</v>
      </c>
      <c r="O335">
        <v>192.98</v>
      </c>
      <c r="P335">
        <v>203.231781619293</v>
      </c>
      <c r="Q335">
        <v>194.27089789163099</v>
      </c>
      <c r="R335">
        <v>37.153228080628701</v>
      </c>
      <c r="S335" s="1">
        <f>(Table2[[#This Row],[Close Price]]-Table2[[#This Row],[20D EMA]])/Table2[[#This Row],[20D EMA]]</f>
        <v>-4.9279718105503113E-2</v>
      </c>
      <c r="T335" s="1">
        <f>(Table2[[#This Row],[Close Price]]-Table2[[#This Row],[50D EMA]])/Table2[[#This Row],[50D EMA]]</f>
        <v>-9.7237653785430367E-2</v>
      </c>
      <c r="U335" s="1">
        <f>(Table2[[#This Row],[Close Price]]-Table2[[#This Row],[200D EMA]])/Table2[[#This Row],[200D EMA]]</f>
        <v>-5.5597096677115258E-2</v>
      </c>
      <c r="V335">
        <v>0.76549749595705896</v>
      </c>
      <c r="W335">
        <v>178.52</v>
      </c>
      <c r="X335">
        <v>185.95</v>
      </c>
      <c r="Y335">
        <v>177.75</v>
      </c>
      <c r="Z335">
        <v>199.2</v>
      </c>
      <c r="AA335">
        <v>177.75</v>
      </c>
      <c r="AB335">
        <v>208.99</v>
      </c>
      <c r="AC335" s="1">
        <f>(Table2[[#This Row],[Close Price]]/Table2[[#This Row],[Day Low]])-1</f>
        <v>2.7727985659870003E-2</v>
      </c>
      <c r="AD335" s="1">
        <f>(Table2[[#This Row],[Day High]]/Table2[[#This Row],[Close Price]])-1</f>
        <v>1.3517196271870091E-2</v>
      </c>
      <c r="AE335" s="1">
        <f>(Table2[[#This Row],[Close Price]]/Table2[[#This Row],[Current Week Low]])-1</f>
        <v>3.2180028129395133E-2</v>
      </c>
      <c r="AF335" s="1">
        <f>(Table2[[#This Row],[Current Week High]]/Table2[[#This Row],[Close Price]])-1</f>
        <v>8.5736087643756509E-2</v>
      </c>
      <c r="AG335" s="1">
        <f>(Table2[[#This Row],[Close Price]]/Table2[[#This Row],[Current Month Low]])-1</f>
        <v>3.2180028129395133E-2</v>
      </c>
      <c r="AH335" s="1">
        <f>(Table2[[#This Row],[Current Month High]]/Table2[[#This Row],[Close Price]])-1</f>
        <v>0.13909631002343703</v>
      </c>
      <c r="AI335">
        <v>43.892734507003802</v>
      </c>
      <c r="AJ335">
        <v>61.576398062527502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-0.13</v>
      </c>
      <c r="AM335" t="s">
        <v>3143</v>
      </c>
      <c r="AN335">
        <v>-5.96</v>
      </c>
      <c r="AO335" t="s">
        <v>3143</v>
      </c>
      <c r="AP335">
        <v>0.106848229474572</v>
      </c>
      <c r="AQ335">
        <f>(Table2[[#This Row],[Sharpe Ratio]]-AVERAGE(Table2[Sharpe Ratio]))/_xlfn.STDEV.P(Table2[Sharpe Ratio])</f>
        <v>0.5918380078776535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256</v>
      </c>
      <c r="AT335">
        <f>_xlfn.RANK.AVG(Table2[[#This Row],[6M Return vs Nifty Z-Score]],Table2[6M Return vs Nifty Z-Score])</f>
        <v>591</v>
      </c>
      <c r="AU335">
        <f>_xlfn.RANK.AVG(Table2[[#This Row],[Sharpe Ratio Z-Score]],Table2[Sharpe Ratio Z-Score])</f>
        <v>191</v>
      </c>
      <c r="AV335">
        <f>(Table2[[#This Row],[Rank 1Y]]+Table2[[#This Row],[Rank 6M]]+Table2[[#This Row],[Rank Sharpe]])/3</f>
        <v>346</v>
      </c>
    </row>
    <row r="336" spans="1:48" x14ac:dyDescent="0.3">
      <c r="A336" t="s">
        <v>1663</v>
      </c>
      <c r="B336" t="s">
        <v>1664</v>
      </c>
      <c r="C336" t="s">
        <v>3111</v>
      </c>
      <c r="D336" t="s">
        <v>432</v>
      </c>
      <c r="E336">
        <v>5013.2206696000003</v>
      </c>
      <c r="F336">
        <v>102.19</v>
      </c>
      <c r="G336">
        <v>24.157243590261999</v>
      </c>
      <c r="H336">
        <f>(Table2[[#This Row],[1Y Return vs Nifty]]-AVERAGE(Table2[1Y Return vs Nifty]))/_xlfn.STDEV.P(Table2[1Y Return vs Nifty])</f>
        <v>6.0312318461444747E-2</v>
      </c>
      <c r="I336">
        <v>-8.8307468739775299</v>
      </c>
      <c r="J336">
        <f>(Table2[[#This Row],[1M Return vs Nifty]]-AVERAGE(Table2[1M Return vs Nifty]))/_xlfn.STDEV.P(Table2[1M Return vs Nifty])</f>
        <v>-0.94636225685144093</v>
      </c>
      <c r="K336">
        <v>-9.3457723354568696</v>
      </c>
      <c r="L336">
        <f>(Table2[[#This Row],[6M Return vs Nifty]]-AVERAGE(Table2[6M Return vs Nifty]))/_xlfn.STDEV.P(Table2[6M Return vs Nifty])</f>
        <v>-0.40062434587115997</v>
      </c>
      <c r="M336">
        <v>-5.5904709282166198</v>
      </c>
      <c r="N336">
        <f>(Table2[[#This Row],[1W Return vs Nifty]]-AVERAGE(Table2[1W Return vs Nifty]))/_xlfn.STDEV.P(Table2[1W Return vs Nifty])</f>
        <v>-0.82657368259517583</v>
      </c>
      <c r="O336">
        <v>116.59</v>
      </c>
      <c r="P336">
        <v>123.637089802574</v>
      </c>
      <c r="Q336">
        <v>115.524783093027</v>
      </c>
      <c r="R336">
        <v>16.670948630930599</v>
      </c>
      <c r="S336" s="1">
        <f>(Table2[[#This Row],[Close Price]]-Table2[[#This Row],[20D EMA]])/Table2[[#This Row],[20D EMA]]</f>
        <v>-0.12350973496869376</v>
      </c>
      <c r="T336" s="1">
        <f>(Table2[[#This Row],[Close Price]]-Table2[[#This Row],[50D EMA]])/Table2[[#This Row],[50D EMA]]</f>
        <v>-0.17346808984926052</v>
      </c>
      <c r="U336" s="1">
        <f>(Table2[[#This Row],[Close Price]]-Table2[[#This Row],[200D EMA]])/Table2[[#This Row],[200D EMA]]</f>
        <v>-0.11542789984975854</v>
      </c>
      <c r="V336">
        <v>0.43006230687438002</v>
      </c>
      <c r="W336">
        <v>101.59</v>
      </c>
      <c r="X336">
        <v>107.67</v>
      </c>
      <c r="Y336">
        <v>101.59</v>
      </c>
      <c r="Z336">
        <v>118.35</v>
      </c>
      <c r="AA336">
        <v>101.59</v>
      </c>
      <c r="AB336">
        <v>130.69999999999999</v>
      </c>
      <c r="AC336" s="1">
        <f>(Table2[[#This Row],[Close Price]]/Table2[[#This Row],[Day Low]])-1</f>
        <v>5.9060931194014898E-3</v>
      </c>
      <c r="AD336" s="1">
        <f>(Table2[[#This Row],[Day High]]/Table2[[#This Row],[Close Price]])-1</f>
        <v>5.3625599373715582E-2</v>
      </c>
      <c r="AE336" s="1">
        <f>(Table2[[#This Row],[Close Price]]/Table2[[#This Row],[Current Week Low]])-1</f>
        <v>5.9060931194014898E-3</v>
      </c>
      <c r="AF336" s="1">
        <f>(Table2[[#This Row],[Current Week High]]/Table2[[#This Row],[Close Price]])-1</f>
        <v>0.1581368039925628</v>
      </c>
      <c r="AG336" s="1">
        <f>(Table2[[#This Row],[Close Price]]/Table2[[#This Row],[Current Month Low]])-1</f>
        <v>5.9060931194014898E-3</v>
      </c>
      <c r="AH336" s="1">
        <f>(Table2[[#This Row],[Current Month High]]/Table2[[#This Row],[Close Price]])-1</f>
        <v>0.27899011644975036</v>
      </c>
      <c r="AI336">
        <v>66.307857911732995</v>
      </c>
      <c r="AJ336">
        <v>57.094542659492603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-0.21</v>
      </c>
      <c r="AM336" t="s">
        <v>3143</v>
      </c>
      <c r="AN336">
        <v>-14.31</v>
      </c>
      <c r="AO336" t="s">
        <v>3143</v>
      </c>
      <c r="AP336">
        <v>6.5652060258591993E-2</v>
      </c>
      <c r="AQ336">
        <f>(Table2[[#This Row],[Sharpe Ratio]]-AVERAGE(Table2[Sharpe Ratio]))/_xlfn.STDEV.P(Table2[Sharpe Ratio])</f>
        <v>0.10545070501864444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272</v>
      </c>
      <c r="AT336">
        <f>_xlfn.RANK.AVG(Table2[[#This Row],[6M Return vs Nifty Z-Score]],Table2[6M Return vs Nifty Z-Score])</f>
        <v>454</v>
      </c>
      <c r="AU336">
        <f>_xlfn.RANK.AVG(Table2[[#This Row],[Sharpe Ratio Z-Score]],Table2[Sharpe Ratio Z-Score])</f>
        <v>313</v>
      </c>
      <c r="AV336">
        <f>(Table2[[#This Row],[Rank 1Y]]+Table2[[#This Row],[Rank 6M]]+Table2[[#This Row],[Rank Sharpe]])/3</f>
        <v>346.33333333333331</v>
      </c>
    </row>
    <row r="337" spans="1:48" x14ac:dyDescent="0.3">
      <c r="A337" t="s">
        <v>109</v>
      </c>
      <c r="B337" t="s">
        <v>110</v>
      </c>
      <c r="C337" t="s">
        <v>3102</v>
      </c>
      <c r="D337" t="s">
        <v>111</v>
      </c>
      <c r="E337">
        <v>260414.93938319999</v>
      </c>
      <c r="F337">
        <v>1644</v>
      </c>
      <c r="G337">
        <v>61.184703152725199</v>
      </c>
      <c r="H337">
        <f>(Table2[[#This Row],[1Y Return vs Nifty]]-AVERAGE(Table2[1Y Return vs Nifty]))/_xlfn.STDEV.P(Table2[1Y Return vs Nifty])</f>
        <v>0.71332332550216848</v>
      </c>
      <c r="I337">
        <v>-11.4798183591115</v>
      </c>
      <c r="J337">
        <f>(Table2[[#This Row],[1M Return vs Nifty]]-AVERAGE(Table2[1M Return vs Nifty]))/_xlfn.STDEV.P(Table2[1M Return vs Nifty])</f>
        <v>-1.2555022163338341</v>
      </c>
      <c r="K337">
        <v>-16.439303614900901</v>
      </c>
      <c r="L337">
        <f>(Table2[[#This Row],[6M Return vs Nifty]]-AVERAGE(Table2[6M Return vs Nifty]))/_xlfn.STDEV.P(Table2[6M Return vs Nifty])</f>
        <v>-0.65988961274479718</v>
      </c>
      <c r="M337">
        <v>0.28160160330509898</v>
      </c>
      <c r="N337">
        <f>(Table2[[#This Row],[1W Return vs Nifty]]-AVERAGE(Table2[1W Return vs Nifty]))/_xlfn.STDEV.P(Table2[1W Return vs Nifty])</f>
        <v>0.45441287218004889</v>
      </c>
      <c r="O337">
        <v>1766.23</v>
      </c>
      <c r="P337">
        <v>1817.1472966864701</v>
      </c>
      <c r="Q337">
        <v>1739.9792762658001</v>
      </c>
      <c r="R337">
        <v>19.514387440559101</v>
      </c>
      <c r="S337" s="1">
        <f>(Table2[[#This Row],[Close Price]]-Table2[[#This Row],[20D EMA]])/Table2[[#This Row],[20D EMA]]</f>
        <v>-6.9203897567134534E-2</v>
      </c>
      <c r="T337" s="1">
        <f>(Table2[[#This Row],[Close Price]]-Table2[[#This Row],[50D EMA]])/Table2[[#This Row],[50D EMA]]</f>
        <v>-9.5285229217356548E-2</v>
      </c>
      <c r="U337" s="1">
        <f>(Table2[[#This Row],[Close Price]]-Table2[[#This Row],[200D EMA]])/Table2[[#This Row],[200D EMA]]</f>
        <v>-5.5161160581051791E-2</v>
      </c>
      <c r="V337">
        <v>0.29493491593406401</v>
      </c>
      <c r="W337">
        <v>1625</v>
      </c>
      <c r="X337">
        <v>1718.9</v>
      </c>
      <c r="Y337">
        <v>1625</v>
      </c>
      <c r="Z337">
        <v>1753</v>
      </c>
      <c r="AA337">
        <v>1625</v>
      </c>
      <c r="AB337">
        <v>1929.55</v>
      </c>
      <c r="AC337" s="1">
        <f>(Table2[[#This Row],[Close Price]]/Table2[[#This Row],[Day Low]])-1</f>
        <v>1.1692307692307669E-2</v>
      </c>
      <c r="AD337" s="1">
        <f>(Table2[[#This Row],[Day High]]/Table2[[#This Row],[Close Price]])-1</f>
        <v>4.5559610705596221E-2</v>
      </c>
      <c r="AE337" s="1">
        <f>(Table2[[#This Row],[Close Price]]/Table2[[#This Row],[Current Week Low]])-1</f>
        <v>1.1692307692307669E-2</v>
      </c>
      <c r="AF337" s="1">
        <f>(Table2[[#This Row],[Current Week High]]/Table2[[#This Row],[Close Price]])-1</f>
        <v>6.6301703163017089E-2</v>
      </c>
      <c r="AG337" s="1">
        <f>(Table2[[#This Row],[Close Price]]/Table2[[#This Row],[Current Month Low]])-1</f>
        <v>1.1692307692307669E-2</v>
      </c>
      <c r="AH337" s="1">
        <f>(Table2[[#This Row],[Current Month High]]/Table2[[#This Row],[Close Price]])-1</f>
        <v>0.17369221411192215</v>
      </c>
      <c r="AI337">
        <v>32.2445255474452</v>
      </c>
      <c r="AJ337">
        <v>101.581754644105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0.03</v>
      </c>
      <c r="AM337" t="s">
        <v>3142</v>
      </c>
      <c r="AN337">
        <v>-7.87</v>
      </c>
      <c r="AO337" t="s">
        <v>3143</v>
      </c>
      <c r="AP337">
        <v>4.7234818844269999E-2</v>
      </c>
      <c r="AQ337">
        <f>(Table2[[#This Row],[Sharpe Ratio]]-AVERAGE(Table2[Sharpe Ratio]))/_xlfn.STDEV.P(Table2[Sharpe Ratio])</f>
        <v>-0.11199457079453823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131</v>
      </c>
      <c r="AT337">
        <f>_xlfn.RANK.AVG(Table2[[#This Row],[6M Return vs Nifty Z-Score]],Table2[6M Return vs Nifty Z-Score])</f>
        <v>542</v>
      </c>
      <c r="AU337">
        <f>_xlfn.RANK.AVG(Table2[[#This Row],[Sharpe Ratio Z-Score]],Table2[Sharpe Ratio Z-Score])</f>
        <v>368</v>
      </c>
      <c r="AV337">
        <f>(Table2[[#This Row],[Rank 1Y]]+Table2[[#This Row],[Rank 6M]]+Table2[[#This Row],[Rank Sharpe]])/3</f>
        <v>347</v>
      </c>
    </row>
    <row r="338" spans="1:48" x14ac:dyDescent="0.3">
      <c r="A338" t="s">
        <v>957</v>
      </c>
      <c r="B338" t="s">
        <v>958</v>
      </c>
      <c r="C338" t="s">
        <v>3108</v>
      </c>
      <c r="D338" t="s">
        <v>276</v>
      </c>
      <c r="E338">
        <v>14435.6831029</v>
      </c>
      <c r="F338">
        <v>829.45</v>
      </c>
      <c r="G338">
        <v>18.283590382755602</v>
      </c>
      <c r="H338">
        <f>(Table2[[#This Row],[1Y Return vs Nifty]]-AVERAGE(Table2[1Y Return vs Nifty]))/_xlfn.STDEV.P(Table2[1Y Return vs Nifty])</f>
        <v>-4.3274593559115559E-2</v>
      </c>
      <c r="I338">
        <v>0.228371530398427</v>
      </c>
      <c r="J338">
        <f>(Table2[[#This Row],[1M Return vs Nifty]]-AVERAGE(Table2[1M Return vs Nifty]))/_xlfn.STDEV.P(Table2[1M Return vs Nifty])</f>
        <v>0.11081400743247863</v>
      </c>
      <c r="K338">
        <v>-23.041525801487001</v>
      </c>
      <c r="L338">
        <f>(Table2[[#This Row],[6M Return vs Nifty]]-AVERAGE(Table2[6M Return vs Nifty]))/_xlfn.STDEV.P(Table2[6M Return vs Nifty])</f>
        <v>-0.90119776093392512</v>
      </c>
      <c r="M338">
        <v>-1.75481666415233</v>
      </c>
      <c r="N338">
        <f>(Table2[[#This Row],[1W Return vs Nifty]]-AVERAGE(Table2[1W Return vs Nifty]))/_xlfn.STDEV.P(Table2[1W Return vs Nifty])</f>
        <v>1.017033149133369E-2</v>
      </c>
      <c r="O338">
        <v>879.06</v>
      </c>
      <c r="P338">
        <v>895.37545412130805</v>
      </c>
      <c r="Q338">
        <v>846.42398489372795</v>
      </c>
      <c r="R338">
        <v>17.442519129407501</v>
      </c>
      <c r="S338" s="1">
        <f>(Table2[[#This Row],[Close Price]]-Table2[[#This Row],[20D EMA]])/Table2[[#This Row],[20D EMA]]</f>
        <v>-5.6435283143357565E-2</v>
      </c>
      <c r="T338" s="1">
        <f>(Table2[[#This Row],[Close Price]]-Table2[[#This Row],[50D EMA]])/Table2[[#This Row],[50D EMA]]</f>
        <v>-7.3628837844348857E-2</v>
      </c>
      <c r="U338" s="1">
        <f>(Table2[[#This Row],[Close Price]]-Table2[[#This Row],[200D EMA]])/Table2[[#This Row],[200D EMA]]</f>
        <v>-2.0053761704140576E-2</v>
      </c>
      <c r="V338">
        <v>1.23059832320519</v>
      </c>
      <c r="W338">
        <v>819.45</v>
      </c>
      <c r="X338">
        <v>853.65</v>
      </c>
      <c r="Y338">
        <v>819.45</v>
      </c>
      <c r="Z338">
        <v>893</v>
      </c>
      <c r="AA338">
        <v>819.45</v>
      </c>
      <c r="AB338">
        <v>958</v>
      </c>
      <c r="AC338" s="1">
        <f>(Table2[[#This Row],[Close Price]]/Table2[[#This Row],[Day Low]])-1</f>
        <v>1.2203307096223082E-2</v>
      </c>
      <c r="AD338" s="1">
        <f>(Table2[[#This Row],[Day High]]/Table2[[#This Row],[Close Price]])-1</f>
        <v>2.9175959973476218E-2</v>
      </c>
      <c r="AE338" s="1">
        <f>(Table2[[#This Row],[Close Price]]/Table2[[#This Row],[Current Week Low]])-1</f>
        <v>1.2203307096223082E-2</v>
      </c>
      <c r="AF338" s="1">
        <f>(Table2[[#This Row],[Current Week High]]/Table2[[#This Row],[Close Price]])-1</f>
        <v>7.6617035384893617E-2</v>
      </c>
      <c r="AG338" s="1">
        <f>(Table2[[#This Row],[Close Price]]/Table2[[#This Row],[Current Month Low]])-1</f>
        <v>1.2203307096223082E-2</v>
      </c>
      <c r="AH338" s="1">
        <f>(Table2[[#This Row],[Current Month High]]/Table2[[#This Row],[Close Price]])-1</f>
        <v>0.15498221713183424</v>
      </c>
      <c r="AI338">
        <v>27.7955271565495</v>
      </c>
      <c r="AJ338">
        <v>48.396965685046702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-0.05</v>
      </c>
      <c r="AM338" t="s">
        <v>3143</v>
      </c>
      <c r="AN338">
        <v>-6.81</v>
      </c>
      <c r="AO338" t="s">
        <v>3143</v>
      </c>
      <c r="AP338">
        <v>0.138997295579881</v>
      </c>
      <c r="AQ338">
        <f>(Table2[[#This Row],[Sharpe Ratio]]-AVERAGE(Table2[Sharpe Ratio]))/_xlfn.STDEV.P(Table2[Sharpe Ratio])</f>
        <v>0.97140964888187775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312</v>
      </c>
      <c r="AT338">
        <f>_xlfn.RANK.AVG(Table2[[#This Row],[6M Return vs Nifty Z-Score]],Table2[6M Return vs Nifty Z-Score])</f>
        <v>615</v>
      </c>
      <c r="AU338">
        <f>_xlfn.RANK.AVG(Table2[[#This Row],[Sharpe Ratio Z-Score]],Table2[Sharpe Ratio Z-Score])</f>
        <v>116</v>
      </c>
      <c r="AV338">
        <f>(Table2[[#This Row],[Rank 1Y]]+Table2[[#This Row],[Rank 6M]]+Table2[[#This Row],[Rank Sharpe]])/3</f>
        <v>347.66666666666669</v>
      </c>
    </row>
    <row r="339" spans="1:48" x14ac:dyDescent="0.3">
      <c r="A339" t="s">
        <v>379</v>
      </c>
      <c r="B339" t="s">
        <v>380</v>
      </c>
      <c r="C339" t="s">
        <v>3099</v>
      </c>
      <c r="D339" t="s">
        <v>381</v>
      </c>
      <c r="E339">
        <v>59951.777579594898</v>
      </c>
      <c r="F339">
        <v>1656.15</v>
      </c>
      <c r="G339">
        <v>7.5220594269618202</v>
      </c>
      <c r="H339">
        <f>(Table2[[#This Row],[1Y Return vs Nifty]]-AVERAGE(Table2[1Y Return vs Nifty]))/_xlfn.STDEV.P(Table2[1Y Return vs Nifty])</f>
        <v>-0.23306342189847279</v>
      </c>
      <c r="I339">
        <v>10.721080969245699</v>
      </c>
      <c r="J339">
        <f>(Table2[[#This Row],[1M Return vs Nifty]]-AVERAGE(Table2[1M Return vs Nifty]))/_xlfn.STDEV.P(Table2[1M Return vs Nifty])</f>
        <v>1.3352867289082178</v>
      </c>
      <c r="K339">
        <v>1.73961839212631</v>
      </c>
      <c r="L339">
        <f>(Table2[[#This Row],[6M Return vs Nifty]]-AVERAGE(Table2[6M Return vs Nifty]))/_xlfn.STDEV.P(Table2[6M Return vs Nifty])</f>
        <v>4.5415259864821306E-3</v>
      </c>
      <c r="M339">
        <v>6.1769381298358397</v>
      </c>
      <c r="N339">
        <f>(Table2[[#This Row],[1W Return vs Nifty]]-AVERAGE(Table2[1W Return vs Nifty]))/_xlfn.STDEV.P(Table2[1W Return vs Nifty])</f>
        <v>1.740474443426365</v>
      </c>
      <c r="O339">
        <v>1743.19</v>
      </c>
      <c r="P339">
        <v>1750.2796152150199</v>
      </c>
      <c r="Q339">
        <v>1610.73356477478</v>
      </c>
      <c r="R339">
        <v>28.642229854584802</v>
      </c>
      <c r="S339" s="1">
        <f>(Table2[[#This Row],[Close Price]]-Table2[[#This Row],[20D EMA]])/Table2[[#This Row],[20D EMA]]</f>
        <v>-4.9931447518629615E-2</v>
      </c>
      <c r="T339" s="1">
        <f>(Table2[[#This Row],[Close Price]]-Table2[[#This Row],[50D EMA]])/Table2[[#This Row],[50D EMA]]</f>
        <v>-5.3779758615000561E-2</v>
      </c>
      <c r="U339" s="1">
        <f>(Table2[[#This Row],[Close Price]]-Table2[[#This Row],[200D EMA]])/Table2[[#This Row],[200D EMA]]</f>
        <v>2.8196118972395299E-2</v>
      </c>
      <c r="V339">
        <v>0.642837440701583</v>
      </c>
      <c r="W339">
        <v>1638</v>
      </c>
      <c r="X339">
        <v>1780</v>
      </c>
      <c r="Y339">
        <v>1638</v>
      </c>
      <c r="Z339">
        <v>1809.9</v>
      </c>
      <c r="AA339">
        <v>1593.75</v>
      </c>
      <c r="AB339">
        <v>1809.9</v>
      </c>
      <c r="AC339" s="1">
        <f>(Table2[[#This Row],[Close Price]]/Table2[[#This Row],[Day Low]])-1</f>
        <v>1.1080586080586041E-2</v>
      </c>
      <c r="AD339" s="1">
        <f>(Table2[[#This Row],[Day High]]/Table2[[#This Row],[Close Price]])-1</f>
        <v>7.4781873622558281E-2</v>
      </c>
      <c r="AE339" s="1">
        <f>(Table2[[#This Row],[Close Price]]/Table2[[#This Row],[Current Week Low]])-1</f>
        <v>1.1080586080586041E-2</v>
      </c>
      <c r="AF339" s="1">
        <f>(Table2[[#This Row],[Current Week High]]/Table2[[#This Row],[Close Price]])-1</f>
        <v>9.2835793859251892E-2</v>
      </c>
      <c r="AG339" s="1">
        <f>(Table2[[#This Row],[Close Price]]/Table2[[#This Row],[Current Month Low]])-1</f>
        <v>3.9152941176470613E-2</v>
      </c>
      <c r="AH339" s="1">
        <f>(Table2[[#This Row],[Current Month High]]/Table2[[#This Row],[Close Price]])-1</f>
        <v>9.2835793859251892E-2</v>
      </c>
      <c r="AI339">
        <v>20.291036439935901</v>
      </c>
      <c r="AJ339">
        <v>41.557331509893501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-0.03</v>
      </c>
      <c r="AM339" t="s">
        <v>3143</v>
      </c>
      <c r="AN339">
        <v>-2.93</v>
      </c>
      <c r="AO339" t="s">
        <v>3143</v>
      </c>
      <c r="AP339">
        <v>6.0921343940889001E-2</v>
      </c>
      <c r="AQ339">
        <f>(Table2[[#This Row],[Sharpe Ratio]]-AVERAGE(Table2[Sharpe Ratio]))/_xlfn.STDEV.P(Table2[Sharpe Ratio])</f>
        <v>4.9596959533345322E-2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382</v>
      </c>
      <c r="AT339">
        <f>_xlfn.RANK.AVG(Table2[[#This Row],[6M Return vs Nifty Z-Score]],Table2[6M Return vs Nifty Z-Score])</f>
        <v>333</v>
      </c>
      <c r="AU339">
        <f>_xlfn.RANK.AVG(Table2[[#This Row],[Sharpe Ratio Z-Score]],Table2[Sharpe Ratio Z-Score])</f>
        <v>329</v>
      </c>
      <c r="AV339">
        <f>(Table2[[#This Row],[Rank 1Y]]+Table2[[#This Row],[Rank 6M]]+Table2[[#This Row],[Rank Sharpe]])/3</f>
        <v>348</v>
      </c>
    </row>
    <row r="340" spans="1:48" x14ac:dyDescent="0.3">
      <c r="A340" t="s">
        <v>386</v>
      </c>
      <c r="B340" t="s">
        <v>387</v>
      </c>
      <c r="C340" t="s">
        <v>3096</v>
      </c>
      <c r="D340" t="s">
        <v>21</v>
      </c>
      <c r="E340">
        <v>57527.143864240003</v>
      </c>
      <c r="F340">
        <v>3041.05</v>
      </c>
      <c r="G340">
        <v>16.4789523932448</v>
      </c>
      <c r="H340">
        <f>(Table2[[#This Row],[1Y Return vs Nifty]]-AVERAGE(Table2[1Y Return vs Nifty]))/_xlfn.STDEV.P(Table2[1Y Return vs Nifty])</f>
        <v>-7.5100932303376985E-2</v>
      </c>
      <c r="I340">
        <v>7.82838410786756</v>
      </c>
      <c r="J340">
        <f>(Table2[[#This Row],[1M Return vs Nifty]]-AVERAGE(Table2[1M Return vs Nifty]))/_xlfn.STDEV.P(Table2[1M Return vs Nifty])</f>
        <v>0.99771630261371569</v>
      </c>
      <c r="K340">
        <v>29.2775292909682</v>
      </c>
      <c r="L340">
        <f>(Table2[[#This Row],[6M Return vs Nifty]]-AVERAGE(Table2[6M Return vs Nifty]))/_xlfn.STDEV.P(Table2[6M Return vs Nifty])</f>
        <v>1.0110393529602242</v>
      </c>
      <c r="M340">
        <v>4.1641393355762997</v>
      </c>
      <c r="N340">
        <f>(Table2[[#This Row],[1W Return vs Nifty]]-AVERAGE(Table2[1W Return vs Nifty]))/_xlfn.STDEV.P(Table2[1W Return vs Nifty])</f>
        <v>1.3013844664083047</v>
      </c>
      <c r="O340">
        <v>3005.67</v>
      </c>
      <c r="P340">
        <v>2962.3665663347001</v>
      </c>
      <c r="Q340">
        <v>2695.1811257531799</v>
      </c>
      <c r="R340">
        <v>53.588126754955702</v>
      </c>
      <c r="S340" s="1">
        <f>(Table2[[#This Row],[Close Price]]-Table2[[#This Row],[20D EMA]])/Table2[[#This Row],[20D EMA]]</f>
        <v>1.1771085980829602E-2</v>
      </c>
      <c r="T340" s="1">
        <f>(Table2[[#This Row],[Close Price]]-Table2[[#This Row],[50D EMA]])/Table2[[#This Row],[50D EMA]]</f>
        <v>2.6561005163737762E-2</v>
      </c>
      <c r="U340" s="1">
        <f>(Table2[[#This Row],[Close Price]]-Table2[[#This Row],[200D EMA]])/Table2[[#This Row],[200D EMA]]</f>
        <v>0.12832861989940128</v>
      </c>
      <c r="V340">
        <v>1.4034440404408499</v>
      </c>
      <c r="W340">
        <v>3010</v>
      </c>
      <c r="X340">
        <v>3119.55</v>
      </c>
      <c r="Y340">
        <v>2965.5</v>
      </c>
      <c r="Z340">
        <v>3144.75</v>
      </c>
      <c r="AA340">
        <v>2836.6</v>
      </c>
      <c r="AB340">
        <v>3144.75</v>
      </c>
      <c r="AC340" s="1">
        <f>(Table2[[#This Row],[Close Price]]/Table2[[#This Row],[Day Low]])-1</f>
        <v>1.0315614617940172E-2</v>
      </c>
      <c r="AD340" s="1">
        <f>(Table2[[#This Row],[Day High]]/Table2[[#This Row],[Close Price]])-1</f>
        <v>2.5813452590388142E-2</v>
      </c>
      <c r="AE340" s="1">
        <f>(Table2[[#This Row],[Close Price]]/Table2[[#This Row],[Current Week Low]])-1</f>
        <v>2.5476310908784328E-2</v>
      </c>
      <c r="AF340" s="1">
        <f>(Table2[[#This Row],[Current Week High]]/Table2[[#This Row],[Close Price]])-1</f>
        <v>3.4100064122589258E-2</v>
      </c>
      <c r="AG340" s="1">
        <f>(Table2[[#This Row],[Close Price]]/Table2[[#This Row],[Current Month Low]])-1</f>
        <v>7.2075724458859236E-2</v>
      </c>
      <c r="AH340" s="1">
        <f>(Table2[[#This Row],[Current Month High]]/Table2[[#This Row],[Close Price]])-1</f>
        <v>3.4100064122589258E-2</v>
      </c>
      <c r="AI340">
        <v>4.8256358823432599</v>
      </c>
      <c r="AJ340">
        <v>46.974529988884001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0.04</v>
      </c>
      <c r="AM340" t="s">
        <v>3142</v>
      </c>
      <c r="AN340">
        <v>4.8899999999999997</v>
      </c>
      <c r="AO340" t="s">
        <v>3142</v>
      </c>
      <c r="AP340">
        <v>-4.1194412618410003E-2</v>
      </c>
      <c r="AQ340">
        <f>(Table2[[#This Row],[Sharpe Ratio]]-AVERAGE(Table2[Sharpe Ratio]))/_xlfn.STDEV.P(Table2[Sharpe Ratio])</f>
        <v>-1.1560444473627711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2.0789947423160964</v>
      </c>
      <c r="AS340">
        <f>_xlfn.RANK.AVG(Table2[[#This Row],[1Y Return vs Nifty Z-Score]],Table2[1Y Return vs Nifty Z-Score])</f>
        <v>323</v>
      </c>
      <c r="AT340">
        <f>_xlfn.RANK.AVG(Table2[[#This Row],[6M Return vs Nifty Z-Score]],Table2[6M Return vs Nifty Z-Score])</f>
        <v>92</v>
      </c>
      <c r="AU340">
        <f>_xlfn.RANK.AVG(Table2[[#This Row],[Sharpe Ratio Z-Score]],Table2[Sharpe Ratio Z-Score])</f>
        <v>637</v>
      </c>
      <c r="AV340">
        <f>(Table2[[#This Row],[Rank 1Y]]+Table2[[#This Row],[Rank 6M]]+Table2[[#This Row],[Rank Sharpe]])/3</f>
        <v>350.66666666666669</v>
      </c>
    </row>
    <row r="341" spans="1:48" x14ac:dyDescent="0.3">
      <c r="A341" t="s">
        <v>1000</v>
      </c>
      <c r="B341" t="s">
        <v>1001</v>
      </c>
      <c r="C341" t="s">
        <v>3103</v>
      </c>
      <c r="D341" t="s">
        <v>238</v>
      </c>
      <c r="E341">
        <v>13103.36885468</v>
      </c>
      <c r="F341">
        <v>1596.4</v>
      </c>
      <c r="G341">
        <v>22.707011144692199</v>
      </c>
      <c r="H341">
        <f>(Table2[[#This Row],[1Y Return vs Nifty]]-AVERAGE(Table2[1Y Return vs Nifty]))/_xlfn.STDEV.P(Table2[1Y Return vs Nifty])</f>
        <v>3.4736225450605E-2</v>
      </c>
      <c r="I341">
        <v>4.4156286230855901</v>
      </c>
      <c r="J341">
        <f>(Table2[[#This Row],[1M Return vs Nifty]]-AVERAGE(Table2[1M Return vs Nifty]))/_xlfn.STDEV.P(Table2[1M Return vs Nifty])</f>
        <v>0.59945634692382288</v>
      </c>
      <c r="K341">
        <v>-18.829017454560599</v>
      </c>
      <c r="L341">
        <f>(Table2[[#This Row],[6M Return vs Nifty]]-AVERAGE(Table2[6M Return vs Nifty]))/_xlfn.STDEV.P(Table2[6M Return vs Nifty])</f>
        <v>-0.74723254139112805</v>
      </c>
      <c r="M341">
        <v>1.2683311061612701</v>
      </c>
      <c r="N341">
        <f>(Table2[[#This Row],[1W Return vs Nifty]]-AVERAGE(Table2[1W Return vs Nifty]))/_xlfn.STDEV.P(Table2[1W Return vs Nifty])</f>
        <v>0.66966689357941356</v>
      </c>
      <c r="O341">
        <v>1665.53</v>
      </c>
      <c r="P341">
        <v>1662.43070437143</v>
      </c>
      <c r="Q341">
        <v>1619.5235367754699</v>
      </c>
      <c r="R341">
        <v>35.706313456199503</v>
      </c>
      <c r="S341" s="1">
        <f>(Table2[[#This Row],[Close Price]]-Table2[[#This Row],[20D EMA]])/Table2[[#This Row],[20D EMA]]</f>
        <v>-4.1506307301579608E-2</v>
      </c>
      <c r="T341" s="1">
        <f>(Table2[[#This Row],[Close Price]]-Table2[[#This Row],[50D EMA]])/Table2[[#This Row],[50D EMA]]</f>
        <v>-3.971937248139093E-2</v>
      </c>
      <c r="U341" s="1">
        <f>(Table2[[#This Row],[Close Price]]-Table2[[#This Row],[200D EMA]])/Table2[[#This Row],[200D EMA]]</f>
        <v>-1.4277987476186733E-2</v>
      </c>
      <c r="V341">
        <v>1.1932381332375199</v>
      </c>
      <c r="W341">
        <v>1585</v>
      </c>
      <c r="X341">
        <v>1683.95</v>
      </c>
      <c r="Y341">
        <v>1585</v>
      </c>
      <c r="Z341">
        <v>1738.8</v>
      </c>
      <c r="AA341">
        <v>1552.7</v>
      </c>
      <c r="AB341">
        <v>1787</v>
      </c>
      <c r="AC341" s="1">
        <f>(Table2[[#This Row],[Close Price]]/Table2[[#This Row],[Day Low]])-1</f>
        <v>7.1924290220821696E-3</v>
      </c>
      <c r="AD341" s="1">
        <f>(Table2[[#This Row],[Day High]]/Table2[[#This Row],[Close Price]])-1</f>
        <v>5.4842144825858252E-2</v>
      </c>
      <c r="AE341" s="1">
        <f>(Table2[[#This Row],[Close Price]]/Table2[[#This Row],[Current Week Low]])-1</f>
        <v>7.1924290220821696E-3</v>
      </c>
      <c r="AF341" s="1">
        <f>(Table2[[#This Row],[Current Week High]]/Table2[[#This Row],[Close Price]])-1</f>
        <v>8.9200701578551644E-2</v>
      </c>
      <c r="AG341" s="1">
        <f>(Table2[[#This Row],[Close Price]]/Table2[[#This Row],[Current Month Low]])-1</f>
        <v>2.8144522444773612E-2</v>
      </c>
      <c r="AH341" s="1">
        <f>(Table2[[#This Row],[Current Month High]]/Table2[[#This Row],[Close Price]])-1</f>
        <v>0.1193936356802805</v>
      </c>
      <c r="AI341">
        <v>39.185041343021702</v>
      </c>
      <c r="AJ341">
        <v>56.817288801571699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0.06</v>
      </c>
      <c r="AM341" t="s">
        <v>3142</v>
      </c>
      <c r="AN341">
        <v>-4.93</v>
      </c>
      <c r="AO341" t="s">
        <v>3143</v>
      </c>
      <c r="AP341">
        <v>0.102897935311125</v>
      </c>
      <c r="AQ341">
        <f>(Table2[[#This Row],[Sharpe Ratio]]-AVERAGE(Table2[Sharpe Ratio]))/_xlfn.STDEV.P(Table2[Sharpe Ratio])</f>
        <v>0.54519840618106252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1.1018253307437758</v>
      </c>
      <c r="AS341">
        <f>_xlfn.RANK.AVG(Table2[[#This Row],[1Y Return vs Nifty Z-Score]],Table2[1Y Return vs Nifty Z-Score])</f>
        <v>282</v>
      </c>
      <c r="AT341">
        <f>_xlfn.RANK.AVG(Table2[[#This Row],[6M Return vs Nifty Z-Score]],Table2[6M Return vs Nifty Z-Score])</f>
        <v>569</v>
      </c>
      <c r="AU341">
        <f>_xlfn.RANK.AVG(Table2[[#This Row],[Sharpe Ratio Z-Score]],Table2[Sharpe Ratio Z-Score])</f>
        <v>201</v>
      </c>
      <c r="AV341">
        <f>(Table2[[#This Row],[Rank 1Y]]+Table2[[#This Row],[Rank 6M]]+Table2[[#This Row],[Rank Sharpe]])/3</f>
        <v>350.66666666666669</v>
      </c>
    </row>
    <row r="342" spans="1:48" x14ac:dyDescent="0.3">
      <c r="A342" t="s">
        <v>310</v>
      </c>
      <c r="B342" t="s">
        <v>311</v>
      </c>
      <c r="C342" t="s">
        <v>3107</v>
      </c>
      <c r="D342" t="s">
        <v>48</v>
      </c>
      <c r="E342">
        <v>83225.848453664003</v>
      </c>
      <c r="F342">
        <v>78.819999999999993</v>
      </c>
      <c r="G342">
        <v>19.373537354667199</v>
      </c>
      <c r="H342">
        <f>(Table2[[#This Row],[1Y Return vs Nifty]]-AVERAGE(Table2[1Y Return vs Nifty]))/_xlfn.STDEV.P(Table2[1Y Return vs Nifty])</f>
        <v>-2.4052443885349717E-2</v>
      </c>
      <c r="I342">
        <v>-6.2528971727318297</v>
      </c>
      <c r="J342">
        <f>(Table2[[#This Row],[1M Return vs Nifty]]-AVERAGE(Table2[1M Return vs Nifty]))/_xlfn.STDEV.P(Table2[1M Return vs Nifty])</f>
        <v>-0.64553369987707421</v>
      </c>
      <c r="K342">
        <v>-14.569186125363199</v>
      </c>
      <c r="L342">
        <f>(Table2[[#This Row],[6M Return vs Nifty]]-AVERAGE(Table2[6M Return vs Nifty]))/_xlfn.STDEV.P(Table2[6M Return vs Nifty])</f>
        <v>-0.59153768887084623</v>
      </c>
      <c r="M342">
        <v>-0.97932786697442997</v>
      </c>
      <c r="N342">
        <f>(Table2[[#This Row],[1W Return vs Nifty]]-AVERAGE(Table2[1W Return vs Nifty]))/_xlfn.STDEV.P(Table2[1W Return vs Nifty])</f>
        <v>0.17934241123508796</v>
      </c>
      <c r="O342">
        <v>86.49</v>
      </c>
      <c r="P342">
        <v>90.0429979443674</v>
      </c>
      <c r="Q342">
        <v>85.700165852003195</v>
      </c>
      <c r="R342">
        <v>22.8880166860156</v>
      </c>
      <c r="S342" s="1">
        <f>(Table2[[#This Row],[Close Price]]-Table2[[#This Row],[20D EMA]])/Table2[[#This Row],[20D EMA]]</f>
        <v>-8.8680772343623565E-2</v>
      </c>
      <c r="T342" s="1">
        <f>(Table2[[#This Row],[Close Price]]-Table2[[#This Row],[50D EMA]])/Table2[[#This Row],[50D EMA]]</f>
        <v>-0.12464042957900488</v>
      </c>
      <c r="U342" s="1">
        <f>(Table2[[#This Row],[Close Price]]-Table2[[#This Row],[200D EMA]])/Table2[[#This Row],[200D EMA]]</f>
        <v>-8.0281826570611961E-2</v>
      </c>
      <c r="V342">
        <v>0.62244339129508497</v>
      </c>
      <c r="W342">
        <v>77.67</v>
      </c>
      <c r="X342">
        <v>81.209999999999994</v>
      </c>
      <c r="Y342">
        <v>77.67</v>
      </c>
      <c r="Z342">
        <v>85.74</v>
      </c>
      <c r="AA342">
        <v>77.67</v>
      </c>
      <c r="AB342">
        <v>94.93</v>
      </c>
      <c r="AC342" s="1">
        <f>(Table2[[#This Row],[Close Price]]/Table2[[#This Row],[Day Low]])-1</f>
        <v>1.4806231492210609E-2</v>
      </c>
      <c r="AD342" s="1">
        <f>(Table2[[#This Row],[Day High]]/Table2[[#This Row],[Close Price]])-1</f>
        <v>3.0322253235219421E-2</v>
      </c>
      <c r="AE342" s="1">
        <f>(Table2[[#This Row],[Close Price]]/Table2[[#This Row],[Current Week Low]])-1</f>
        <v>1.4806231492210609E-2</v>
      </c>
      <c r="AF342" s="1">
        <f>(Table2[[#This Row],[Current Week High]]/Table2[[#This Row],[Close Price]])-1</f>
        <v>8.7794975894442961E-2</v>
      </c>
      <c r="AG342" s="1">
        <f>(Table2[[#This Row],[Close Price]]/Table2[[#This Row],[Current Month Low]])-1</f>
        <v>1.4806231492210609E-2</v>
      </c>
      <c r="AH342" s="1">
        <f>(Table2[[#This Row],[Current Month High]]/Table2[[#This Row],[Close Price]])-1</f>
        <v>0.20438974879472238</v>
      </c>
      <c r="AI342">
        <v>31.6290281654402</v>
      </c>
      <c r="AJ342">
        <v>51.576923076923002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-0.14000000000000001</v>
      </c>
      <c r="AM342" t="s">
        <v>3143</v>
      </c>
      <c r="AN342">
        <v>-10.119999999999999</v>
      </c>
      <c r="AO342" t="s">
        <v>3143</v>
      </c>
      <c r="AP342">
        <v>9.2857292760485002E-2</v>
      </c>
      <c r="AQ342">
        <f>(Table2[[#This Row],[Sharpe Ratio]]-AVERAGE(Table2[Sharpe Ratio]))/_xlfn.STDEV.P(Table2[Sharpe Ratio])</f>
        <v>0.4266524068291902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305</v>
      </c>
      <c r="AT342">
        <f>_xlfn.RANK.AVG(Table2[[#This Row],[6M Return vs Nifty Z-Score]],Table2[6M Return vs Nifty Z-Score])</f>
        <v>520</v>
      </c>
      <c r="AU342">
        <f>_xlfn.RANK.AVG(Table2[[#This Row],[Sharpe Ratio Z-Score]],Table2[Sharpe Ratio Z-Score])</f>
        <v>230</v>
      </c>
      <c r="AV342">
        <f>(Table2[[#This Row],[Rank 1Y]]+Table2[[#This Row],[Rank 6M]]+Table2[[#This Row],[Rank Sharpe]])/3</f>
        <v>351.66666666666669</v>
      </c>
    </row>
    <row r="343" spans="1:48" x14ac:dyDescent="0.3">
      <c r="A343" t="s">
        <v>1332</v>
      </c>
      <c r="B343" t="s">
        <v>1333</v>
      </c>
      <c r="C343" t="s">
        <v>3103</v>
      </c>
      <c r="D343" t="s">
        <v>192</v>
      </c>
      <c r="E343">
        <v>8013.8466900000003</v>
      </c>
      <c r="F343">
        <v>406.5</v>
      </c>
      <c r="G343">
        <v>4.6323464702847703</v>
      </c>
      <c r="H343">
        <f>(Table2[[#This Row],[1Y Return vs Nifty]]-AVERAGE(Table2[1Y Return vs Nifty]))/_xlfn.STDEV.P(Table2[1Y Return vs Nifty])</f>
        <v>-0.28402598833420206</v>
      </c>
      <c r="I343">
        <v>-4.2410477735520997</v>
      </c>
      <c r="J343">
        <f>(Table2[[#This Row],[1M Return vs Nifty]]-AVERAGE(Table2[1M Return vs Nifty]))/_xlfn.STDEV.P(Table2[1M Return vs Nifty])</f>
        <v>-0.41075595030054829</v>
      </c>
      <c r="K343">
        <v>21.830490020941699</v>
      </c>
      <c r="L343">
        <f>(Table2[[#This Row],[6M Return vs Nifty]]-AVERAGE(Table2[6M Return vs Nifty]))/_xlfn.STDEV.P(Table2[6M Return vs Nifty])</f>
        <v>0.73885353355643568</v>
      </c>
      <c r="M343">
        <v>2.2520283851068901</v>
      </c>
      <c r="N343">
        <f>(Table2[[#This Row],[1W Return vs Nifty]]-AVERAGE(Table2[1W Return vs Nifty]))/_xlfn.STDEV.P(Table2[1W Return vs Nifty])</f>
        <v>0.88425943846607613</v>
      </c>
      <c r="O343">
        <v>416.95</v>
      </c>
      <c r="P343">
        <v>420.18055752491603</v>
      </c>
      <c r="Q343">
        <v>356.699824662813</v>
      </c>
      <c r="R343">
        <v>44.214641757802703</v>
      </c>
      <c r="S343" s="1">
        <f>(Table2[[#This Row],[Close Price]]-Table2[[#This Row],[20D EMA]])/Table2[[#This Row],[20D EMA]]</f>
        <v>-2.5062957189111376E-2</v>
      </c>
      <c r="T343" s="1">
        <f>(Table2[[#This Row],[Close Price]]-Table2[[#This Row],[50D EMA]])/Table2[[#This Row],[50D EMA]]</f>
        <v>-3.2558759038023292E-2</v>
      </c>
      <c r="U343" s="1">
        <f>(Table2[[#This Row],[Close Price]]-Table2[[#This Row],[200D EMA]])/Table2[[#This Row],[200D EMA]]</f>
        <v>0.13961368045039807</v>
      </c>
      <c r="V343">
        <v>0.77572062066834702</v>
      </c>
      <c r="W343">
        <v>402</v>
      </c>
      <c r="X343">
        <v>418.7</v>
      </c>
      <c r="Y343">
        <v>392.85</v>
      </c>
      <c r="Z343">
        <v>429.45</v>
      </c>
      <c r="AA343">
        <v>382.9</v>
      </c>
      <c r="AB343">
        <v>441.5</v>
      </c>
      <c r="AC343" s="1">
        <f>(Table2[[#This Row],[Close Price]]/Table2[[#This Row],[Day Low]])-1</f>
        <v>1.1194029850746245E-2</v>
      </c>
      <c r="AD343" s="1">
        <f>(Table2[[#This Row],[Day High]]/Table2[[#This Row],[Close Price]])-1</f>
        <v>3.0012300123001268E-2</v>
      </c>
      <c r="AE343" s="1">
        <f>(Table2[[#This Row],[Close Price]]/Table2[[#This Row],[Current Week Low]])-1</f>
        <v>3.4746086292477996E-2</v>
      </c>
      <c r="AF343" s="1">
        <f>(Table2[[#This Row],[Current Week High]]/Table2[[#This Row],[Close Price]])-1</f>
        <v>5.6457564575645769E-2</v>
      </c>
      <c r="AG343" s="1">
        <f>(Table2[[#This Row],[Close Price]]/Table2[[#This Row],[Current Month Low]])-1</f>
        <v>6.1634891616610066E-2</v>
      </c>
      <c r="AH343" s="1">
        <f>(Table2[[#This Row],[Current Month High]]/Table2[[#This Row],[Close Price]])-1</f>
        <v>8.610086100861003E-2</v>
      </c>
      <c r="AI343">
        <v>19.3849938499385</v>
      </c>
      <c r="AJ343">
        <v>69.304456476468104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0.06</v>
      </c>
      <c r="AM343" t="s">
        <v>3142</v>
      </c>
      <c r="AN343">
        <v>0.18</v>
      </c>
      <c r="AO343" t="s">
        <v>3142</v>
      </c>
      <c r="AQ343">
        <f>(Table2[[#This Row],[Sharpe Ratio]]-AVERAGE(Table2[Sharpe Ratio]))/_xlfn.STDEV.P(Table2[Sharpe Ratio])</f>
        <v>-0.66967788397470163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402</v>
      </c>
      <c r="AT343">
        <f>_xlfn.RANK.AVG(Table2[[#This Row],[6M Return vs Nifty Z-Score]],Table2[6M Return vs Nifty Z-Score])</f>
        <v>133</v>
      </c>
      <c r="AU343">
        <f>_xlfn.RANK.AVG(Table2[[#This Row],[Sharpe Ratio Z-Score]],Table2[Sharpe Ratio Z-Score])</f>
        <v>520.5</v>
      </c>
      <c r="AV343">
        <f>(Table2[[#This Row],[Rank 1Y]]+Table2[[#This Row],[Rank 6M]]+Table2[[#This Row],[Rank Sharpe]])/3</f>
        <v>351.83333333333331</v>
      </c>
    </row>
    <row r="344" spans="1:48" x14ac:dyDescent="0.3">
      <c r="A344" t="s">
        <v>179</v>
      </c>
      <c r="B344" t="s">
        <v>180</v>
      </c>
      <c r="C344" t="s">
        <v>3099</v>
      </c>
      <c r="D344" t="s">
        <v>125</v>
      </c>
      <c r="E344">
        <v>136557.87173423899</v>
      </c>
      <c r="F344">
        <v>5669.4</v>
      </c>
      <c r="G344">
        <v>-1.40559907891104</v>
      </c>
      <c r="H344">
        <f>(Table2[[#This Row],[1Y Return vs Nifty]]-AVERAGE(Table2[1Y Return vs Nifty]))/_xlfn.STDEV.P(Table2[1Y Return vs Nifty])</f>
        <v>-0.39051033671046748</v>
      </c>
      <c r="I344">
        <v>-1.8822819380742799</v>
      </c>
      <c r="J344">
        <f>(Table2[[#This Row],[1M Return vs Nifty]]-AVERAGE(Table2[1M Return vs Nifty]))/_xlfn.STDEV.P(Table2[1M Return vs Nifty])</f>
        <v>-0.13549392777676217</v>
      </c>
      <c r="K344">
        <v>9.9007664902672605</v>
      </c>
      <c r="L344">
        <f>(Table2[[#This Row],[6M Return vs Nifty]]-AVERAGE(Table2[6M Return vs Nifty]))/_xlfn.STDEV.P(Table2[6M Return vs Nifty])</f>
        <v>0.30282769070550603</v>
      </c>
      <c r="M344">
        <v>-3.51596643460346</v>
      </c>
      <c r="N344">
        <f>(Table2[[#This Row],[1W Return vs Nifty]]-AVERAGE(Table2[1W Return vs Nifty]))/_xlfn.STDEV.P(Table2[1W Return vs Nifty])</f>
        <v>-0.37402267102744435</v>
      </c>
      <c r="O344">
        <v>5928.39</v>
      </c>
      <c r="P344">
        <v>5937.9783381501602</v>
      </c>
      <c r="Q344">
        <v>5494.34428791562</v>
      </c>
      <c r="R344">
        <v>27.909130809018599</v>
      </c>
      <c r="S344" s="1">
        <f>(Table2[[#This Row],[Close Price]]-Table2[[#This Row],[20D EMA]])/Table2[[#This Row],[20D EMA]]</f>
        <v>-4.3686397149985186E-2</v>
      </c>
      <c r="T344" s="1">
        <f>(Table2[[#This Row],[Close Price]]-Table2[[#This Row],[50D EMA]])/Table2[[#This Row],[50D EMA]]</f>
        <v>-4.5230602547773849E-2</v>
      </c>
      <c r="U344" s="1">
        <f>(Table2[[#This Row],[Close Price]]-Table2[[#This Row],[200D EMA]])/Table2[[#This Row],[200D EMA]]</f>
        <v>3.186107439051479E-2</v>
      </c>
      <c r="V344">
        <v>0.77063477682774595</v>
      </c>
      <c r="W344">
        <v>5610</v>
      </c>
      <c r="X344">
        <v>5706.45</v>
      </c>
      <c r="Y344">
        <v>5601.6</v>
      </c>
      <c r="Z344">
        <v>5895.5</v>
      </c>
      <c r="AA344">
        <v>5601.6</v>
      </c>
      <c r="AB344">
        <v>6469.9</v>
      </c>
      <c r="AC344" s="1">
        <f>(Table2[[#This Row],[Close Price]]/Table2[[#This Row],[Day Low]])-1</f>
        <v>1.0588235294117565E-2</v>
      </c>
      <c r="AD344" s="1">
        <f>(Table2[[#This Row],[Day High]]/Table2[[#This Row],[Close Price]])-1</f>
        <v>6.5350830775743329E-3</v>
      </c>
      <c r="AE344" s="1">
        <f>(Table2[[#This Row],[Close Price]]/Table2[[#This Row],[Current Week Low]])-1</f>
        <v>1.2103684661525227E-2</v>
      </c>
      <c r="AF344" s="1">
        <f>(Table2[[#This Row],[Current Week High]]/Table2[[#This Row],[Close Price]])-1</f>
        <v>3.9880763396479502E-2</v>
      </c>
      <c r="AG344" s="1">
        <f>(Table2[[#This Row],[Close Price]]/Table2[[#This Row],[Current Month Low]])-1</f>
        <v>1.2103684661525227E-2</v>
      </c>
      <c r="AH344" s="1">
        <f>(Table2[[#This Row],[Current Month High]]/Table2[[#This Row],[Close Price]])-1</f>
        <v>0.14119659928740247</v>
      </c>
      <c r="AI344">
        <v>14.1196599287402</v>
      </c>
      <c r="AJ344">
        <v>30.399981599466301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0.03</v>
      </c>
      <c r="AM344" t="s">
        <v>3142</v>
      </c>
      <c r="AN344">
        <v>-7.02</v>
      </c>
      <c r="AO344" t="s">
        <v>3143</v>
      </c>
      <c r="AP344">
        <v>4.0771977477969998E-2</v>
      </c>
      <c r="AQ344">
        <f>(Table2[[#This Row],[Sharpe Ratio]]-AVERAGE(Table2[Sharpe Ratio]))/_xlfn.STDEV.P(Table2[Sharpe Ratio])</f>
        <v>-0.18829884958512413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438</v>
      </c>
      <c r="AT344">
        <f>_xlfn.RANK.AVG(Table2[[#This Row],[6M Return vs Nifty Z-Score]],Table2[6M Return vs Nifty Z-Score])</f>
        <v>233</v>
      </c>
      <c r="AU344">
        <f>_xlfn.RANK.AVG(Table2[[#This Row],[Sharpe Ratio Z-Score]],Table2[Sharpe Ratio Z-Score])</f>
        <v>389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1475</v>
      </c>
      <c r="B345" t="s">
        <v>1476</v>
      </c>
      <c r="C345" t="s">
        <v>3103</v>
      </c>
      <c r="D345" t="s">
        <v>192</v>
      </c>
      <c r="E345">
        <v>6617.0245608750001</v>
      </c>
      <c r="F345">
        <v>482.75</v>
      </c>
      <c r="G345">
        <v>5.4985864559136903</v>
      </c>
      <c r="H345">
        <f>(Table2[[#This Row],[1Y Return vs Nifty]]-AVERAGE(Table2[1Y Return vs Nifty]))/_xlfn.STDEV.P(Table2[1Y Return vs Nifty])</f>
        <v>-0.26874910323220791</v>
      </c>
      <c r="I345">
        <v>-1.2528522614057001</v>
      </c>
      <c r="J345">
        <f>(Table2[[#This Row],[1M Return vs Nifty]]-AVERAGE(Table2[1M Return vs Nifty]))/_xlfn.STDEV.P(Table2[1M Return vs Nifty])</f>
        <v>-6.2041072376561389E-2</v>
      </c>
      <c r="K345">
        <v>8.6737980009635098</v>
      </c>
      <c r="L345">
        <f>(Table2[[#This Row],[6M Return vs Nifty]]-AVERAGE(Table2[6M Return vs Nifty]))/_xlfn.STDEV.P(Table2[6M Return vs Nifty])</f>
        <v>0.25798256346306814</v>
      </c>
      <c r="M345">
        <v>-1.30138302168329</v>
      </c>
      <c r="N345">
        <f>(Table2[[#This Row],[1W Return vs Nifty]]-AVERAGE(Table2[1W Return vs Nifty]))/_xlfn.STDEV.P(Table2[1W Return vs Nifty])</f>
        <v>0.10908641203488824</v>
      </c>
      <c r="O345">
        <v>505.65</v>
      </c>
      <c r="P345">
        <v>514.15454282534301</v>
      </c>
      <c r="Q345">
        <v>476.38984695177902</v>
      </c>
      <c r="R345">
        <v>27.3832793617504</v>
      </c>
      <c r="S345" s="1">
        <f>(Table2[[#This Row],[Close Price]]-Table2[[#This Row],[20D EMA]])/Table2[[#This Row],[20D EMA]]</f>
        <v>-4.5288242855730208E-2</v>
      </c>
      <c r="T345" s="1">
        <f>(Table2[[#This Row],[Close Price]]-Table2[[#This Row],[50D EMA]])/Table2[[#This Row],[50D EMA]]</f>
        <v>-6.1079967615906214E-2</v>
      </c>
      <c r="U345" s="1">
        <f>(Table2[[#This Row],[Close Price]]-Table2[[#This Row],[200D EMA]])/Table2[[#This Row],[200D EMA]]</f>
        <v>1.3350731735608893E-2</v>
      </c>
      <c r="V345">
        <v>0.31619181999204898</v>
      </c>
      <c r="W345">
        <v>477</v>
      </c>
      <c r="X345">
        <v>492.05</v>
      </c>
      <c r="Y345">
        <v>477</v>
      </c>
      <c r="Z345">
        <v>508.4</v>
      </c>
      <c r="AA345">
        <v>477</v>
      </c>
      <c r="AB345">
        <v>534.9</v>
      </c>
      <c r="AC345" s="1">
        <f>(Table2[[#This Row],[Close Price]]/Table2[[#This Row],[Day Low]])-1</f>
        <v>1.2054507337526221E-2</v>
      </c>
      <c r="AD345" s="1">
        <f>(Table2[[#This Row],[Day High]]/Table2[[#This Row],[Close Price]])-1</f>
        <v>1.926462972553078E-2</v>
      </c>
      <c r="AE345" s="1">
        <f>(Table2[[#This Row],[Close Price]]/Table2[[#This Row],[Current Week Low]])-1</f>
        <v>1.2054507337526221E-2</v>
      </c>
      <c r="AF345" s="1">
        <f>(Table2[[#This Row],[Current Week High]]/Table2[[#This Row],[Close Price]])-1</f>
        <v>5.313309166235114E-2</v>
      </c>
      <c r="AG345" s="1">
        <f>(Table2[[#This Row],[Close Price]]/Table2[[#This Row],[Current Month Low]])-1</f>
        <v>1.2054507337526221E-2</v>
      </c>
      <c r="AH345" s="1">
        <f>(Table2[[#This Row],[Current Month High]]/Table2[[#This Row],[Close Price]])-1</f>
        <v>0.10802692905230438</v>
      </c>
      <c r="AI345">
        <v>32.490937338166702</v>
      </c>
      <c r="AJ345">
        <v>36.4664310954063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0.01</v>
      </c>
      <c r="AM345" t="s">
        <v>3142</v>
      </c>
      <c r="AN345">
        <v>-4.74</v>
      </c>
      <c r="AO345" t="s">
        <v>3143</v>
      </c>
      <c r="AP345">
        <v>2.7037991361601999E-2</v>
      </c>
      <c r="AQ345">
        <f>(Table2[[#This Row],[Sharpe Ratio]]-AVERAGE(Table2[Sharpe Ratio]))/_xlfn.STDEV.P(Table2[Sharpe Ratio])</f>
        <v>-0.35045073389314663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398</v>
      </c>
      <c r="AT345">
        <f>_xlfn.RANK.AVG(Table2[[#This Row],[6M Return vs Nifty Z-Score]],Table2[6M Return vs Nifty Z-Score])</f>
        <v>245</v>
      </c>
      <c r="AU345">
        <f>_xlfn.RANK.AVG(Table2[[#This Row],[Sharpe Ratio Z-Score]],Table2[Sharpe Ratio Z-Score])</f>
        <v>423</v>
      </c>
      <c r="AV345">
        <f>(Table2[[#This Row],[Rank 1Y]]+Table2[[#This Row],[Rank 6M]]+Table2[[#This Row],[Rank Sharpe]])/3</f>
        <v>355.33333333333331</v>
      </c>
    </row>
    <row r="346" spans="1:48" x14ac:dyDescent="0.3">
      <c r="A346" t="s">
        <v>610</v>
      </c>
      <c r="B346" t="s">
        <v>611</v>
      </c>
      <c r="C346" t="s">
        <v>3103</v>
      </c>
      <c r="D346" t="s">
        <v>394</v>
      </c>
      <c r="E346">
        <v>30488.02091273</v>
      </c>
      <c r="F346">
        <v>480.05</v>
      </c>
      <c r="G346">
        <v>1.6614262535137101</v>
      </c>
      <c r="H346">
        <f>(Table2[[#This Row],[1Y Return vs Nifty]]-AVERAGE(Table2[1Y Return vs Nifty]))/_xlfn.STDEV.P(Table2[1Y Return vs Nifty])</f>
        <v>-0.3364207144514117</v>
      </c>
      <c r="I346">
        <v>-1.9518200044249401</v>
      </c>
      <c r="J346">
        <f>(Table2[[#This Row],[1M Return vs Nifty]]-AVERAGE(Table2[1M Return vs Nifty]))/_xlfn.STDEV.P(Table2[1M Return vs Nifty])</f>
        <v>-0.14360884469567645</v>
      </c>
      <c r="K346">
        <v>-10.990643576246599</v>
      </c>
      <c r="L346">
        <f>(Table2[[#This Row],[6M Return vs Nifty]]-AVERAGE(Table2[6M Return vs Nifty]))/_xlfn.STDEV.P(Table2[6M Return vs Nifty])</f>
        <v>-0.46074362418490056</v>
      </c>
      <c r="M346">
        <v>0.24782966270411799</v>
      </c>
      <c r="N346">
        <f>(Table2[[#This Row],[1W Return vs Nifty]]-AVERAGE(Table2[1W Return vs Nifty]))/_xlfn.STDEV.P(Table2[1W Return vs Nifty])</f>
        <v>0.44704555823658282</v>
      </c>
      <c r="O346">
        <v>506.21</v>
      </c>
      <c r="P346">
        <v>511.69742412163902</v>
      </c>
      <c r="Q346">
        <v>491.95179614299502</v>
      </c>
      <c r="R346">
        <v>24.8872150373426</v>
      </c>
      <c r="S346" s="1">
        <f>(Table2[[#This Row],[Close Price]]-Table2[[#This Row],[20D EMA]])/Table2[[#This Row],[20D EMA]]</f>
        <v>-5.1678157286501589E-2</v>
      </c>
      <c r="T346" s="1">
        <f>(Table2[[#This Row],[Close Price]]-Table2[[#This Row],[50D EMA]])/Table2[[#This Row],[50D EMA]]</f>
        <v>-6.1847925414054622E-2</v>
      </c>
      <c r="U346" s="1">
        <f>(Table2[[#This Row],[Close Price]]-Table2[[#This Row],[200D EMA]])/Table2[[#This Row],[200D EMA]]</f>
        <v>-2.4193012885220831E-2</v>
      </c>
      <c r="V346">
        <v>0.69843745576719596</v>
      </c>
      <c r="W346">
        <v>474.25</v>
      </c>
      <c r="X346">
        <v>491.05</v>
      </c>
      <c r="Y346">
        <v>474.25</v>
      </c>
      <c r="Z346">
        <v>514.4</v>
      </c>
      <c r="AA346">
        <v>474.25</v>
      </c>
      <c r="AB346">
        <v>552.15</v>
      </c>
      <c r="AC346" s="1">
        <f>(Table2[[#This Row],[Close Price]]/Table2[[#This Row],[Day Low]])-1</f>
        <v>1.2229836584080056E-2</v>
      </c>
      <c r="AD346" s="1">
        <f>(Table2[[#This Row],[Day High]]/Table2[[#This Row],[Close Price]])-1</f>
        <v>2.2914279762524803E-2</v>
      </c>
      <c r="AE346" s="1">
        <f>(Table2[[#This Row],[Close Price]]/Table2[[#This Row],[Current Week Low]])-1</f>
        <v>1.2229836584080056E-2</v>
      </c>
      <c r="AF346" s="1">
        <f>(Table2[[#This Row],[Current Week High]]/Table2[[#This Row],[Close Price]])-1</f>
        <v>7.1555046349338625E-2</v>
      </c>
      <c r="AG346" s="1">
        <f>(Table2[[#This Row],[Close Price]]/Table2[[#This Row],[Current Month Low]])-1</f>
        <v>1.2229836584080056E-2</v>
      </c>
      <c r="AH346" s="1">
        <f>(Table2[[#This Row],[Current Month High]]/Table2[[#This Row],[Close Price]])-1</f>
        <v>0.15019268826163934</v>
      </c>
      <c r="AI346">
        <v>21.841474846370101</v>
      </c>
      <c r="AJ346">
        <v>30.4129312686769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-0.03</v>
      </c>
      <c r="AM346" t="s">
        <v>3143</v>
      </c>
      <c r="AN346">
        <v>-5.34</v>
      </c>
      <c r="AO346" t="s">
        <v>3143</v>
      </c>
      <c r="AP346">
        <v>0.11421604568989401</v>
      </c>
      <c r="AQ346">
        <f>(Table2[[#This Row],[Sharpe Ratio]]-AVERAGE(Table2[Sharpe Ratio]))/_xlfn.STDEV.P(Table2[Sharpe Ratio])</f>
        <v>0.67882697615146237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422</v>
      </c>
      <c r="AT346">
        <f>_xlfn.RANK.AVG(Table2[[#This Row],[6M Return vs Nifty Z-Score]],Table2[6M Return vs Nifty Z-Score])</f>
        <v>479</v>
      </c>
      <c r="AU346">
        <f>_xlfn.RANK.AVG(Table2[[#This Row],[Sharpe Ratio Z-Score]],Table2[Sharpe Ratio Z-Score])</f>
        <v>171</v>
      </c>
      <c r="AV346">
        <f>(Table2[[#This Row],[Rank 1Y]]+Table2[[#This Row],[Rank 6M]]+Table2[[#This Row],[Rank Sharpe]])/3</f>
        <v>357.33333333333331</v>
      </c>
    </row>
    <row r="347" spans="1:48" x14ac:dyDescent="0.3">
      <c r="A347" t="s">
        <v>1677</v>
      </c>
      <c r="B347" t="s">
        <v>1678</v>
      </c>
      <c r="C347" t="s">
        <v>3111</v>
      </c>
      <c r="D347" t="s">
        <v>465</v>
      </c>
      <c r="E347">
        <v>4923.7437269900001</v>
      </c>
      <c r="F347">
        <v>1866.35</v>
      </c>
      <c r="G347">
        <v>-7.7034055625218496</v>
      </c>
      <c r="H347">
        <f>(Table2[[#This Row],[1Y Return vs Nifty]]-AVERAGE(Table2[1Y Return vs Nifty]))/_xlfn.STDEV.P(Table2[1Y Return vs Nifty])</f>
        <v>-0.50157755554228278</v>
      </c>
      <c r="I347">
        <v>-5.9067886159036398</v>
      </c>
      <c r="J347">
        <f>(Table2[[#This Row],[1M Return vs Nifty]]-AVERAGE(Table2[1M Return vs Nifty]))/_xlfn.STDEV.P(Table2[1M Return vs Nifty])</f>
        <v>-0.60514370442590759</v>
      </c>
      <c r="K347">
        <v>12.675378278198099</v>
      </c>
      <c r="L347">
        <f>(Table2[[#This Row],[6M Return vs Nifty]]-AVERAGE(Table2[6M Return vs Nifty]))/_xlfn.STDEV.P(Table2[6M Return vs Nifty])</f>
        <v>0.40423846022635457</v>
      </c>
      <c r="M347">
        <v>-3.4188129242459202</v>
      </c>
      <c r="N347">
        <f>(Table2[[#This Row],[1W Return vs Nifty]]-AVERAGE(Table2[1W Return vs Nifty]))/_xlfn.STDEV.P(Table2[1W Return vs Nifty])</f>
        <v>-0.35282873313768659</v>
      </c>
      <c r="O347">
        <v>2004.03</v>
      </c>
      <c r="P347">
        <v>1898.8164151650899</v>
      </c>
      <c r="Q347">
        <v>1655.09367761929</v>
      </c>
      <c r="R347">
        <v>28.489537903450699</v>
      </c>
      <c r="S347" s="1">
        <f>(Table2[[#This Row],[Close Price]]-Table2[[#This Row],[20D EMA]])/Table2[[#This Row],[20D EMA]]</f>
        <v>-6.8701566343817244E-2</v>
      </c>
      <c r="T347" s="1">
        <f>(Table2[[#This Row],[Close Price]]-Table2[[#This Row],[50D EMA]])/Table2[[#This Row],[50D EMA]]</f>
        <v>-1.7098238094948866E-2</v>
      </c>
      <c r="U347" s="1">
        <f>(Table2[[#This Row],[Close Price]]-Table2[[#This Row],[200D EMA]])/Table2[[#This Row],[200D EMA]]</f>
        <v>0.12764009991542227</v>
      </c>
      <c r="V347">
        <v>0.33449207671450198</v>
      </c>
      <c r="W347">
        <v>1849.95</v>
      </c>
      <c r="X347">
        <v>1971.4</v>
      </c>
      <c r="Y347">
        <v>1849.95</v>
      </c>
      <c r="Z347">
        <v>2060</v>
      </c>
      <c r="AA347">
        <v>1849.95</v>
      </c>
      <c r="AB347">
        <v>2273.25</v>
      </c>
      <c r="AC347" s="1">
        <f>(Table2[[#This Row],[Close Price]]/Table2[[#This Row],[Day Low]])-1</f>
        <v>8.8651044622827246E-3</v>
      </c>
      <c r="AD347" s="1">
        <f>(Table2[[#This Row],[Day High]]/Table2[[#This Row],[Close Price]])-1</f>
        <v>5.6286334288852657E-2</v>
      </c>
      <c r="AE347" s="1">
        <f>(Table2[[#This Row],[Close Price]]/Table2[[#This Row],[Current Week Low]])-1</f>
        <v>8.8651044622827246E-3</v>
      </c>
      <c r="AF347" s="1">
        <f>(Table2[[#This Row],[Current Week High]]/Table2[[#This Row],[Close Price]])-1</f>
        <v>0.10375867334637134</v>
      </c>
      <c r="AG347" s="1">
        <f>(Table2[[#This Row],[Close Price]]/Table2[[#This Row],[Current Month Low]])-1</f>
        <v>8.8651044622827246E-3</v>
      </c>
      <c r="AH347" s="1">
        <f>(Table2[[#This Row],[Current Month High]]/Table2[[#This Row],[Close Price]])-1</f>
        <v>0.21801912824497016</v>
      </c>
      <c r="AI347">
        <v>28.057438315428499</v>
      </c>
      <c r="AJ347">
        <v>58.703231292517003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0.26</v>
      </c>
      <c r="AM347" t="s">
        <v>3142</v>
      </c>
      <c r="AN347">
        <v>-9.3699999999999992</v>
      </c>
      <c r="AO347" t="s">
        <v>3143</v>
      </c>
      <c r="AP347">
        <v>4.1221461824419998E-2</v>
      </c>
      <c r="AQ347">
        <f>(Table2[[#This Row],[Sharpe Ratio]]-AVERAGE(Table2[Sharpe Ratio]))/_xlfn.STDEV.P(Table2[Sharpe Ratio])</f>
        <v>-0.18299196102951648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-1.2383034939090389</v>
      </c>
      <c r="AS347">
        <f>_xlfn.RANK.AVG(Table2[[#This Row],[1Y Return vs Nifty Z-Score]],Table2[1Y Return vs Nifty Z-Score])</f>
        <v>479</v>
      </c>
      <c r="AT347">
        <f>_xlfn.RANK.AVG(Table2[[#This Row],[6M Return vs Nifty Z-Score]],Table2[6M Return vs Nifty Z-Score])</f>
        <v>205</v>
      </c>
      <c r="AU347">
        <f>_xlfn.RANK.AVG(Table2[[#This Row],[Sharpe Ratio Z-Score]],Table2[Sharpe Ratio Z-Score])</f>
        <v>388</v>
      </c>
      <c r="AV347">
        <f>(Table2[[#This Row],[Rank 1Y]]+Table2[[#This Row],[Rank 6M]]+Table2[[#This Row],[Rank Sharpe]])/3</f>
        <v>357.33333333333331</v>
      </c>
    </row>
    <row r="348" spans="1:48" x14ac:dyDescent="0.3">
      <c r="A348" t="s">
        <v>72</v>
      </c>
      <c r="B348" t="s">
        <v>73</v>
      </c>
      <c r="C348" t="s">
        <v>3104</v>
      </c>
      <c r="D348" t="s">
        <v>74</v>
      </c>
      <c r="E348">
        <v>316885.80369279999</v>
      </c>
      <c r="F348">
        <v>10995.2</v>
      </c>
      <c r="G348">
        <v>6.7182491902080104</v>
      </c>
      <c r="H348">
        <f>(Table2[[#This Row],[1Y Return vs Nifty]]-AVERAGE(Table2[1Y Return vs Nifty]))/_xlfn.STDEV.P(Table2[1Y Return vs Nifty])</f>
        <v>-0.24723930483439979</v>
      </c>
      <c r="I348">
        <v>0.60238907910168804</v>
      </c>
      <c r="J348">
        <f>(Table2[[#This Row],[1M Return vs Nifty]]-AVERAGE(Table2[1M Return vs Nifty]))/_xlfn.STDEV.P(Table2[1M Return vs Nifty])</f>
        <v>0.1544609118292404</v>
      </c>
      <c r="K348">
        <v>6.4075447380452699</v>
      </c>
      <c r="L348">
        <f>(Table2[[#This Row],[6M Return vs Nifty]]-AVERAGE(Table2[6M Return vs Nifty]))/_xlfn.STDEV.P(Table2[6M Return vs Nifty])</f>
        <v>0.17515206143703074</v>
      </c>
      <c r="M348">
        <v>3.0613874789681699</v>
      </c>
      <c r="N348">
        <f>(Table2[[#This Row],[1W Return vs Nifty]]-AVERAGE(Table2[1W Return vs Nifty]))/_xlfn.STDEV.P(Table2[1W Return vs Nifty])</f>
        <v>1.0608202884310345</v>
      </c>
      <c r="O348">
        <v>11221.75</v>
      </c>
      <c r="P348">
        <v>11346.426551803799</v>
      </c>
      <c r="Q348">
        <v>10623.4422817634</v>
      </c>
      <c r="R348">
        <v>41.478975537123397</v>
      </c>
      <c r="S348" s="1">
        <f>(Table2[[#This Row],[Close Price]]-Table2[[#This Row],[20D EMA]])/Table2[[#This Row],[20D EMA]]</f>
        <v>-2.0188473277340812E-2</v>
      </c>
      <c r="T348" s="1">
        <f>(Table2[[#This Row],[Close Price]]-Table2[[#This Row],[50D EMA]])/Table2[[#This Row],[50D EMA]]</f>
        <v>-3.0954816496649527E-2</v>
      </c>
      <c r="U348" s="1">
        <f>(Table2[[#This Row],[Close Price]]-Table2[[#This Row],[200D EMA]])/Table2[[#This Row],[200D EMA]]</f>
        <v>3.4994092157376672E-2</v>
      </c>
      <c r="V348">
        <v>1.15616421268309</v>
      </c>
      <c r="W348">
        <v>10950</v>
      </c>
      <c r="X348">
        <v>11115</v>
      </c>
      <c r="Y348">
        <v>10672</v>
      </c>
      <c r="Z348">
        <v>11166.65</v>
      </c>
      <c r="AA348">
        <v>10672</v>
      </c>
      <c r="AB348">
        <v>11930</v>
      </c>
      <c r="AC348" s="1">
        <f>(Table2[[#This Row],[Close Price]]/Table2[[#This Row],[Day Low]])-1</f>
        <v>4.1278538812785648E-3</v>
      </c>
      <c r="AD348" s="1">
        <f>(Table2[[#This Row],[Day High]]/Table2[[#This Row],[Close Price]])-1</f>
        <v>1.0895663562281666E-2</v>
      </c>
      <c r="AE348" s="1">
        <f>(Table2[[#This Row],[Close Price]]/Table2[[#This Row],[Current Week Low]])-1</f>
        <v>3.0284857571214463E-2</v>
      </c>
      <c r="AF348" s="1">
        <f>(Table2[[#This Row],[Current Week High]]/Table2[[#This Row],[Close Price]])-1</f>
        <v>1.5593167927822948E-2</v>
      </c>
      <c r="AG348" s="1">
        <f>(Table2[[#This Row],[Close Price]]/Table2[[#This Row],[Current Month Low]])-1</f>
        <v>3.0284857571214463E-2</v>
      </c>
      <c r="AH348" s="1">
        <f>(Table2[[#This Row],[Current Month High]]/Table2[[#This Row],[Close Price]])-1</f>
        <v>8.5018917345750733E-2</v>
      </c>
      <c r="AI348">
        <v>10.3936263096623</v>
      </c>
      <c r="AJ348">
        <v>34.818620448651501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0.01</v>
      </c>
      <c r="AM348" t="s">
        <v>3142</v>
      </c>
      <c r="AN348">
        <v>-3.13</v>
      </c>
      <c r="AO348" t="s">
        <v>3143</v>
      </c>
      <c r="AP348">
        <v>3.1836446785211997E-2</v>
      </c>
      <c r="AQ348">
        <f>(Table2[[#This Row],[Sharpe Ratio]]-AVERAGE(Table2[Sharpe Ratio]))/_xlfn.STDEV.P(Table2[Sharpe Ratio])</f>
        <v>-0.29379721887472771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387</v>
      </c>
      <c r="AT348">
        <f>_xlfn.RANK.AVG(Table2[[#This Row],[6M Return vs Nifty Z-Score]],Table2[6M Return vs Nifty Z-Score])</f>
        <v>271</v>
      </c>
      <c r="AU348">
        <f>_xlfn.RANK.AVG(Table2[[#This Row],[Sharpe Ratio Z-Score]],Table2[Sharpe Ratio Z-Score])</f>
        <v>415</v>
      </c>
      <c r="AV348">
        <f>(Table2[[#This Row],[Rank 1Y]]+Table2[[#This Row],[Rank 6M]]+Table2[[#This Row],[Rank Sharpe]])/3</f>
        <v>357.66666666666669</v>
      </c>
    </row>
    <row r="349" spans="1:48" x14ac:dyDescent="0.3">
      <c r="A349" t="s">
        <v>286</v>
      </c>
      <c r="B349" t="s">
        <v>287</v>
      </c>
      <c r="C349" t="s">
        <v>3105</v>
      </c>
      <c r="D349" t="s">
        <v>117</v>
      </c>
      <c r="E349">
        <v>90964.028575289994</v>
      </c>
      <c r="F349">
        <v>899.05</v>
      </c>
      <c r="G349">
        <v>11.5531219417858</v>
      </c>
      <c r="H349">
        <f>(Table2[[#This Row],[1Y Return vs Nifty]]-AVERAGE(Table2[1Y Return vs Nifty]))/_xlfn.STDEV.P(Table2[1Y Return vs Nifty])</f>
        <v>-0.16197217709382361</v>
      </c>
      <c r="I349">
        <v>-4.7116479698023896</v>
      </c>
      <c r="J349">
        <f>(Table2[[#This Row],[1M Return vs Nifty]]-AVERAGE(Table2[1M Return vs Nifty]))/_xlfn.STDEV.P(Table2[1M Return vs Nifty])</f>
        <v>-0.46567380601627034</v>
      </c>
      <c r="K349">
        <v>-11.7200165158202</v>
      </c>
      <c r="L349">
        <f>(Table2[[#This Row],[6M Return vs Nifty]]-AVERAGE(Table2[6M Return vs Nifty]))/_xlfn.STDEV.P(Table2[6M Return vs Nifty])</f>
        <v>-0.48740186566992011</v>
      </c>
      <c r="M349">
        <v>2.40142043083469</v>
      </c>
      <c r="N349">
        <f>(Table2[[#This Row],[1W Return vs Nifty]]-AVERAGE(Table2[1W Return vs Nifty]))/_xlfn.STDEV.P(Table2[1W Return vs Nifty])</f>
        <v>0.91684915886554208</v>
      </c>
      <c r="O349">
        <v>961.4</v>
      </c>
      <c r="P349">
        <v>976.86642013259996</v>
      </c>
      <c r="Q349">
        <v>915.04880140319494</v>
      </c>
      <c r="R349">
        <v>29.155550529992901</v>
      </c>
      <c r="S349" s="1">
        <f>(Table2[[#This Row],[Close Price]]-Table2[[#This Row],[20D EMA]])/Table2[[#This Row],[20D EMA]]</f>
        <v>-6.4853338880798861E-2</v>
      </c>
      <c r="T349" s="1">
        <f>(Table2[[#This Row],[Close Price]]-Table2[[#This Row],[50D EMA]])/Table2[[#This Row],[50D EMA]]</f>
        <v>-7.9659223133125193E-2</v>
      </c>
      <c r="U349" s="1">
        <f>(Table2[[#This Row],[Close Price]]-Table2[[#This Row],[200D EMA]])/Table2[[#This Row],[200D EMA]]</f>
        <v>-1.7484096343999788E-2</v>
      </c>
      <c r="V349">
        <v>1.4606478075199101</v>
      </c>
      <c r="W349">
        <v>882</v>
      </c>
      <c r="X349">
        <v>927</v>
      </c>
      <c r="Y349">
        <v>882</v>
      </c>
      <c r="Z349">
        <v>973.65</v>
      </c>
      <c r="AA349">
        <v>882</v>
      </c>
      <c r="AB349">
        <v>1069</v>
      </c>
      <c r="AC349" s="1">
        <f>(Table2[[#This Row],[Close Price]]/Table2[[#This Row],[Day Low]])-1</f>
        <v>1.9331065759637056E-2</v>
      </c>
      <c r="AD349" s="1">
        <f>(Table2[[#This Row],[Day High]]/Table2[[#This Row],[Close Price]])-1</f>
        <v>3.1088371058339392E-2</v>
      </c>
      <c r="AE349" s="1">
        <f>(Table2[[#This Row],[Close Price]]/Table2[[#This Row],[Current Week Low]])-1</f>
        <v>1.9331065759637056E-2</v>
      </c>
      <c r="AF349" s="1">
        <f>(Table2[[#This Row],[Current Week High]]/Table2[[#This Row],[Close Price]])-1</f>
        <v>8.2976475168233144E-2</v>
      </c>
      <c r="AG349" s="1">
        <f>(Table2[[#This Row],[Close Price]]/Table2[[#This Row],[Current Month Low]])-1</f>
        <v>1.9331065759637056E-2</v>
      </c>
      <c r="AH349" s="1">
        <f>(Table2[[#This Row],[Current Month High]]/Table2[[#This Row],[Close Price]])-1</f>
        <v>0.1890328680273623</v>
      </c>
      <c r="AI349">
        <v>22.017685334519701</v>
      </c>
      <c r="AJ349">
        <v>54.582187070151299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-0.04</v>
      </c>
      <c r="AM349" t="s">
        <v>3143</v>
      </c>
      <c r="AN349">
        <v>-10.050000000000001</v>
      </c>
      <c r="AO349" t="s">
        <v>3143</v>
      </c>
      <c r="AP349">
        <v>9.2842293742822005E-2</v>
      </c>
      <c r="AQ349">
        <f>(Table2[[#This Row],[Sharpe Ratio]]-AVERAGE(Table2[Sharpe Ratio]))/_xlfn.STDEV.P(Table2[Sharpe Ratio])</f>
        <v>0.42647531920464937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354</v>
      </c>
      <c r="AT349">
        <f>_xlfn.RANK.AVG(Table2[[#This Row],[6M Return vs Nifty Z-Score]],Table2[6M Return vs Nifty Z-Score])</f>
        <v>488</v>
      </c>
      <c r="AU349">
        <f>_xlfn.RANK.AVG(Table2[[#This Row],[Sharpe Ratio Z-Score]],Table2[Sharpe Ratio Z-Score])</f>
        <v>231</v>
      </c>
      <c r="AV349">
        <f>(Table2[[#This Row],[Rank 1Y]]+Table2[[#This Row],[Rank 6M]]+Table2[[#This Row],[Rank Sharpe]])/3</f>
        <v>357.66666666666669</v>
      </c>
    </row>
    <row r="350" spans="1:48" x14ac:dyDescent="0.3">
      <c r="A350" t="s">
        <v>354</v>
      </c>
      <c r="B350" t="s">
        <v>355</v>
      </c>
      <c r="C350" t="s">
        <v>3111</v>
      </c>
      <c r="D350" t="s">
        <v>163</v>
      </c>
      <c r="E350">
        <v>65650.863357809998</v>
      </c>
      <c r="F350">
        <v>4327.6499999999996</v>
      </c>
      <c r="G350">
        <v>3.3296758329343201</v>
      </c>
      <c r="H350">
        <f>(Table2[[#This Row],[1Y Return vs Nifty]]-AVERAGE(Table2[1Y Return vs Nifty]))/_xlfn.STDEV.P(Table2[1Y Return vs Nifty])</f>
        <v>-0.30699970229650037</v>
      </c>
      <c r="I350">
        <v>0.90457174011714703</v>
      </c>
      <c r="J350">
        <f>(Table2[[#This Row],[1M Return vs Nifty]]-AVERAGE(Table2[1M Return vs Nifty]))/_xlfn.STDEV.P(Table2[1M Return vs Nifty])</f>
        <v>0.18972486605125208</v>
      </c>
      <c r="K350">
        <v>8.0828687551625205</v>
      </c>
      <c r="L350">
        <f>(Table2[[#This Row],[6M Return vs Nifty]]-AVERAGE(Table2[6M Return vs Nifty]))/_xlfn.STDEV.P(Table2[6M Return vs Nifty])</f>
        <v>0.23638437455256001</v>
      </c>
      <c r="M350">
        <v>-8.6751366219663898E-3</v>
      </c>
      <c r="N350">
        <f>(Table2[[#This Row],[1W Return vs Nifty]]-AVERAGE(Table2[1W Return vs Nifty]))/_xlfn.STDEV.P(Table2[1W Return vs Nifty])</f>
        <v>0.39108930132589348</v>
      </c>
      <c r="O350">
        <v>4483.12</v>
      </c>
      <c r="P350">
        <v>4464.1739690927898</v>
      </c>
      <c r="Q350">
        <v>4055.5199528631701</v>
      </c>
      <c r="R350">
        <v>32.591031426004498</v>
      </c>
      <c r="S350" s="1">
        <f>(Table2[[#This Row],[Close Price]]-Table2[[#This Row],[20D EMA]])/Table2[[#This Row],[20D EMA]]</f>
        <v>-3.4678973571976718E-2</v>
      </c>
      <c r="T350" s="1">
        <f>(Table2[[#This Row],[Close Price]]-Table2[[#This Row],[50D EMA]])/Table2[[#This Row],[50D EMA]]</f>
        <v>-3.0582134575847311E-2</v>
      </c>
      <c r="U350" s="1">
        <f>(Table2[[#This Row],[Close Price]]-Table2[[#This Row],[200D EMA]])/Table2[[#This Row],[200D EMA]]</f>
        <v>6.7101148631930035E-2</v>
      </c>
      <c r="V350">
        <v>0.54562657086575095</v>
      </c>
      <c r="W350">
        <v>4270.95</v>
      </c>
      <c r="X350">
        <v>4363.8999999999996</v>
      </c>
      <c r="Y350">
        <v>4259</v>
      </c>
      <c r="Z350">
        <v>4635.1000000000004</v>
      </c>
      <c r="AA350">
        <v>4259</v>
      </c>
      <c r="AB350">
        <v>4759</v>
      </c>
      <c r="AC350" s="1">
        <f>(Table2[[#This Row],[Close Price]]/Table2[[#This Row],[Day Low]])-1</f>
        <v>1.3275734906753822E-2</v>
      </c>
      <c r="AD350" s="1">
        <f>(Table2[[#This Row],[Day High]]/Table2[[#This Row],[Close Price]])-1</f>
        <v>8.3763705475257133E-3</v>
      </c>
      <c r="AE350" s="1">
        <f>(Table2[[#This Row],[Close Price]]/Table2[[#This Row],[Current Week Low]])-1</f>
        <v>1.6118807231744414E-2</v>
      </c>
      <c r="AF350" s="1">
        <f>(Table2[[#This Row],[Current Week High]]/Table2[[#This Row],[Close Price]])-1</f>
        <v>7.1043175857567142E-2</v>
      </c>
      <c r="AG350" s="1">
        <f>(Table2[[#This Row],[Close Price]]/Table2[[#This Row],[Current Month Low]])-1</f>
        <v>1.6118807231744414E-2</v>
      </c>
      <c r="AH350" s="1">
        <f>(Table2[[#This Row],[Current Month High]]/Table2[[#This Row],[Close Price]])-1</f>
        <v>9.9673032708282872E-2</v>
      </c>
      <c r="AI350">
        <v>11.008283941631101</v>
      </c>
      <c r="AJ350">
        <v>34.3990683229813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0.04</v>
      </c>
      <c r="AM350" t="s">
        <v>3142</v>
      </c>
      <c r="AN350">
        <v>-6.03</v>
      </c>
      <c r="AO350" t="s">
        <v>3143</v>
      </c>
      <c r="AP350">
        <v>2.8949135355577998E-2</v>
      </c>
      <c r="AQ350">
        <f>(Table2[[#This Row],[Sharpe Ratio]]-AVERAGE(Table2[Sharpe Ratio]))/_xlfn.STDEV.P(Table2[Sharpe Ratio])</f>
        <v>-0.32788659285052257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0.18231224678268265</v>
      </c>
      <c r="AS350">
        <f>_xlfn.RANK.AVG(Table2[[#This Row],[1Y Return vs Nifty Z-Score]],Table2[1Y Return vs Nifty Z-Score])</f>
        <v>407</v>
      </c>
      <c r="AT350">
        <f>_xlfn.RANK.AVG(Table2[[#This Row],[6M Return vs Nifty Z-Score]],Table2[6M Return vs Nifty Z-Score])</f>
        <v>249</v>
      </c>
      <c r="AU350">
        <f>_xlfn.RANK.AVG(Table2[[#This Row],[Sharpe Ratio Z-Score]],Table2[Sharpe Ratio Z-Score])</f>
        <v>420</v>
      </c>
      <c r="AV350">
        <f>(Table2[[#This Row],[Rank 1Y]]+Table2[[#This Row],[Rank 6M]]+Table2[[#This Row],[Rank Sharpe]])/3</f>
        <v>358.66666666666669</v>
      </c>
    </row>
    <row r="351" spans="1:48" x14ac:dyDescent="0.3">
      <c r="A351" t="s">
        <v>296</v>
      </c>
      <c r="B351" t="s">
        <v>297</v>
      </c>
      <c r="C351" t="s">
        <v>3098</v>
      </c>
      <c r="D351" t="s">
        <v>298</v>
      </c>
      <c r="E351">
        <v>88290.082709680006</v>
      </c>
      <c r="F351">
        <v>334.7</v>
      </c>
      <c r="G351">
        <v>65.625944592240103</v>
      </c>
      <c r="H351">
        <f>(Table2[[#This Row],[1Y Return vs Nifty]]-AVERAGE(Table2[1Y Return vs Nifty]))/_xlfn.STDEV.P(Table2[1Y Return vs Nifty])</f>
        <v>0.79164842744539499</v>
      </c>
      <c r="I351">
        <v>-5.4585581988905298</v>
      </c>
      <c r="J351">
        <f>(Table2[[#This Row],[1M Return vs Nifty]]-AVERAGE(Table2[1M Return vs Nifty]))/_xlfn.STDEV.P(Table2[1M Return vs Nifty])</f>
        <v>-0.55283634551475258</v>
      </c>
      <c r="K351">
        <v>-11.9553796752908</v>
      </c>
      <c r="L351">
        <f>(Table2[[#This Row],[6M Return vs Nifty]]-AVERAGE(Table2[6M Return vs Nifty]))/_xlfn.STDEV.P(Table2[6M Return vs Nifty])</f>
        <v>-0.49600427960854593</v>
      </c>
      <c r="M351">
        <v>-5.9613293594445</v>
      </c>
      <c r="N351">
        <f>(Table2[[#This Row],[1W Return vs Nifty]]-AVERAGE(Table2[1W Return vs Nifty]))/_xlfn.STDEV.P(Table2[1W Return vs Nifty])</f>
        <v>-0.90747606613655152</v>
      </c>
      <c r="O351">
        <v>375.4</v>
      </c>
      <c r="P351">
        <v>390.52187200166202</v>
      </c>
      <c r="Q351">
        <v>344.12329495188101</v>
      </c>
      <c r="R351">
        <v>13.5744071428407</v>
      </c>
      <c r="S351" s="1">
        <f>(Table2[[#This Row],[Close Price]]-Table2[[#This Row],[20D EMA]])/Table2[[#This Row],[20D EMA]]</f>
        <v>-0.10841768779968032</v>
      </c>
      <c r="T351" s="1">
        <f>(Table2[[#This Row],[Close Price]]-Table2[[#This Row],[50D EMA]])/Table2[[#This Row],[50D EMA]]</f>
        <v>-0.14294173003816918</v>
      </c>
      <c r="U351" s="1">
        <f>(Table2[[#This Row],[Close Price]]-Table2[[#This Row],[200D EMA]])/Table2[[#This Row],[200D EMA]]</f>
        <v>-2.7383484611812416E-2</v>
      </c>
      <c r="V351">
        <v>0.57266676956389095</v>
      </c>
      <c r="W351">
        <v>330.1</v>
      </c>
      <c r="X351">
        <v>352</v>
      </c>
      <c r="Y351">
        <v>330.1</v>
      </c>
      <c r="Z351">
        <v>386.5</v>
      </c>
      <c r="AA351">
        <v>330.1</v>
      </c>
      <c r="AB351">
        <v>395.6</v>
      </c>
      <c r="AC351" s="1">
        <f>(Table2[[#This Row],[Close Price]]/Table2[[#This Row],[Day Low]])-1</f>
        <v>1.3935171160254445E-2</v>
      </c>
      <c r="AD351" s="1">
        <f>(Table2[[#This Row],[Day High]]/Table2[[#This Row],[Close Price]])-1</f>
        <v>5.168807887660587E-2</v>
      </c>
      <c r="AE351" s="1">
        <f>(Table2[[#This Row],[Close Price]]/Table2[[#This Row],[Current Week Low]])-1</f>
        <v>1.3935171160254445E-2</v>
      </c>
      <c r="AF351" s="1">
        <f>(Table2[[#This Row],[Current Week High]]/Table2[[#This Row],[Close Price]])-1</f>
        <v>0.15476546160740967</v>
      </c>
      <c r="AG351" s="1">
        <f>(Table2[[#This Row],[Close Price]]/Table2[[#This Row],[Current Month Low]])-1</f>
        <v>1.3935171160254445E-2</v>
      </c>
      <c r="AH351" s="1">
        <f>(Table2[[#This Row],[Current Month High]]/Table2[[#This Row],[Close Price]])-1</f>
        <v>0.18195398864654933</v>
      </c>
      <c r="AI351">
        <v>37.541081565581102</v>
      </c>
      <c r="AJ351">
        <v>100.77984403119299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-0.23</v>
      </c>
      <c r="AM351" t="s">
        <v>3143</v>
      </c>
      <c r="AN351">
        <v>-10.39</v>
      </c>
      <c r="AO351" t="s">
        <v>3143</v>
      </c>
      <c r="AP351">
        <v>1.3127822194984E-2</v>
      </c>
      <c r="AQ351">
        <f>(Table2[[#This Row],[Sharpe Ratio]]-AVERAGE(Table2[Sharpe Ratio]))/_xlfn.STDEV.P(Table2[Sharpe Ratio])</f>
        <v>-0.51468274361698896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118</v>
      </c>
      <c r="AT351">
        <f>_xlfn.RANK.AVG(Table2[[#This Row],[6M Return vs Nifty Z-Score]],Table2[6M Return vs Nifty Z-Score])</f>
        <v>491</v>
      </c>
      <c r="AU351">
        <f>_xlfn.RANK.AVG(Table2[[#This Row],[Sharpe Ratio Z-Score]],Table2[Sharpe Ratio Z-Score])</f>
        <v>471</v>
      </c>
      <c r="AV351">
        <f>(Table2[[#This Row],[Rank 1Y]]+Table2[[#This Row],[Rank 6M]]+Table2[[#This Row],[Rank Sharpe]])/3</f>
        <v>360</v>
      </c>
    </row>
    <row r="352" spans="1:48" x14ac:dyDescent="0.3">
      <c r="A352" t="s">
        <v>174</v>
      </c>
      <c r="B352" t="s">
        <v>175</v>
      </c>
      <c r="C352" t="s">
        <v>3105</v>
      </c>
      <c r="D352" t="s">
        <v>176</v>
      </c>
      <c r="E352">
        <v>145154.97251662501</v>
      </c>
      <c r="F352">
        <v>678.75</v>
      </c>
      <c r="G352">
        <v>20.7160252377025</v>
      </c>
      <c r="H352">
        <f>(Table2[[#This Row],[1Y Return vs Nifty]]-AVERAGE(Table2[1Y Return vs Nifty]))/_xlfn.STDEV.P(Table2[1Y Return vs Nifty])</f>
        <v>-3.7651864500270327E-4</v>
      </c>
      <c r="I352">
        <v>2.3991428638047898</v>
      </c>
      <c r="J352">
        <f>(Table2[[#This Row],[1M Return vs Nifty]]-AVERAGE(Table2[1M Return vs Nifty]))/_xlfn.STDEV.P(Table2[1M Return vs Nifty])</f>
        <v>0.36413754581968294</v>
      </c>
      <c r="K352">
        <v>-2.1955428656785201</v>
      </c>
      <c r="L352">
        <f>(Table2[[#This Row],[6M Return vs Nifty]]-AVERAGE(Table2[6M Return vs Nifty]))/_xlfn.STDEV.P(Table2[6M Return vs Nifty])</f>
        <v>-0.13928678652862547</v>
      </c>
      <c r="M352">
        <v>-3.2864224185298601</v>
      </c>
      <c r="N352">
        <f>(Table2[[#This Row],[1W Return vs Nifty]]-AVERAGE(Table2[1W Return vs Nifty]))/_xlfn.STDEV.P(Table2[1W Return vs Nifty])</f>
        <v>-0.32394788112303735</v>
      </c>
      <c r="O352">
        <v>719.65</v>
      </c>
      <c r="P352">
        <v>706.05328994905096</v>
      </c>
      <c r="Q352">
        <v>641.15986671666201</v>
      </c>
      <c r="R352">
        <v>24.916754169770599</v>
      </c>
      <c r="S352" s="1">
        <f>(Table2[[#This Row],[Close Price]]-Table2[[#This Row],[20D EMA]])/Table2[[#This Row],[20D EMA]]</f>
        <v>-5.6833182797193051E-2</v>
      </c>
      <c r="T352" s="1">
        <f>(Table2[[#This Row],[Close Price]]-Table2[[#This Row],[50D EMA]])/Table2[[#This Row],[50D EMA]]</f>
        <v>-3.8670296332761478E-2</v>
      </c>
      <c r="U352" s="1">
        <f>(Table2[[#This Row],[Close Price]]-Table2[[#This Row],[200D EMA]])/Table2[[#This Row],[200D EMA]]</f>
        <v>5.8628331613821402E-2</v>
      </c>
      <c r="V352">
        <v>0.84992154569779799</v>
      </c>
      <c r="W352">
        <v>668.45</v>
      </c>
      <c r="X352">
        <v>694.9</v>
      </c>
      <c r="Y352">
        <v>666.75</v>
      </c>
      <c r="Z352">
        <v>765.45</v>
      </c>
      <c r="AA352">
        <v>666.75</v>
      </c>
      <c r="AB352">
        <v>772.65</v>
      </c>
      <c r="AC352" s="1">
        <f>(Table2[[#This Row],[Close Price]]/Table2[[#This Row],[Day Low]])-1</f>
        <v>1.5408781509462122E-2</v>
      </c>
      <c r="AD352" s="1">
        <f>(Table2[[#This Row],[Day High]]/Table2[[#This Row],[Close Price]])-1</f>
        <v>2.3793738489870986E-2</v>
      </c>
      <c r="AE352" s="1">
        <f>(Table2[[#This Row],[Close Price]]/Table2[[#This Row],[Current Week Low]])-1</f>
        <v>1.7997750281214753E-2</v>
      </c>
      <c r="AF352" s="1">
        <f>(Table2[[#This Row],[Current Week High]]/Table2[[#This Row],[Close Price]])-1</f>
        <v>0.12773480662983427</v>
      </c>
      <c r="AG352" s="1">
        <f>(Table2[[#This Row],[Close Price]]/Table2[[#This Row],[Current Month Low]])-1</f>
        <v>1.7997750281214753E-2</v>
      </c>
      <c r="AH352" s="1">
        <f>(Table2[[#This Row],[Current Month High]]/Table2[[#This Row],[Close Price]])-1</f>
        <v>0.13834254143646407</v>
      </c>
      <c r="AI352">
        <v>13.834254143646399</v>
      </c>
      <c r="AJ352">
        <v>51.253481894150397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</v>
      </c>
      <c r="AM352" t="s">
        <v>3142</v>
      </c>
      <c r="AN352">
        <v>-6.71</v>
      </c>
      <c r="AO352" t="s">
        <v>3143</v>
      </c>
      <c r="AP352">
        <v>3.5685223366218002E-2</v>
      </c>
      <c r="AQ352">
        <f>(Table2[[#This Row],[Sharpe Ratio]]-AVERAGE(Table2[Sharpe Ratio]))/_xlfn.STDEV.P(Table2[Sharpe Ratio])</f>
        <v>-0.2483561961736101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-0.34782983665059269</v>
      </c>
      <c r="AS352">
        <f>_xlfn.RANK.AVG(Table2[[#This Row],[1Y Return vs Nifty Z-Score]],Table2[1Y Return vs Nifty Z-Score])</f>
        <v>295</v>
      </c>
      <c r="AT352">
        <f>_xlfn.RANK.AVG(Table2[[#This Row],[6M Return vs Nifty Z-Score]],Table2[6M Return vs Nifty Z-Score])</f>
        <v>378</v>
      </c>
      <c r="AU352">
        <f>_xlfn.RANK.AVG(Table2[[#This Row],[Sharpe Ratio Z-Score]],Table2[Sharpe Ratio Z-Score])</f>
        <v>408</v>
      </c>
      <c r="AV352">
        <f>(Table2[[#This Row],[Rank 1Y]]+Table2[[#This Row],[Rank 6M]]+Table2[[#This Row],[Rank Sharpe]])/3</f>
        <v>360.33333333333331</v>
      </c>
    </row>
    <row r="353" spans="1:48" x14ac:dyDescent="0.3">
      <c r="A353" t="s">
        <v>693</v>
      </c>
      <c r="B353" t="s">
        <v>694</v>
      </c>
      <c r="C353" t="s">
        <v>3111</v>
      </c>
      <c r="D353" t="s">
        <v>270</v>
      </c>
      <c r="E353">
        <v>24682.756645199999</v>
      </c>
      <c r="F353">
        <v>494.5</v>
      </c>
      <c r="G353">
        <v>2.0539162677010698</v>
      </c>
      <c r="H353">
        <f>(Table2[[#This Row],[1Y Return vs Nifty]]-AVERAGE(Table2[1Y Return vs Nifty]))/_xlfn.STDEV.P(Table2[1Y Return vs Nifty])</f>
        <v>-0.32949881642096346</v>
      </c>
      <c r="I353">
        <v>-2.2637752771266002</v>
      </c>
      <c r="J353">
        <f>(Table2[[#This Row],[1M Return vs Nifty]]-AVERAGE(Table2[1M Return vs Nifty]))/_xlfn.STDEV.P(Table2[1M Return vs Nifty])</f>
        <v>-0.1800132380480261</v>
      </c>
      <c r="K353">
        <v>14.348601173552099</v>
      </c>
      <c r="L353">
        <f>(Table2[[#This Row],[6M Return vs Nifty]]-AVERAGE(Table2[6M Return vs Nifty]))/_xlfn.STDEV.P(Table2[6M Return vs Nifty])</f>
        <v>0.46539397831931706</v>
      </c>
      <c r="M353">
        <v>-5.2065884065046202</v>
      </c>
      <c r="N353">
        <f>(Table2[[#This Row],[1W Return vs Nifty]]-AVERAGE(Table2[1W Return vs Nifty]))/_xlfn.STDEV.P(Table2[1W Return vs Nifty])</f>
        <v>-0.7428301071732889</v>
      </c>
      <c r="O353">
        <v>536.54</v>
      </c>
      <c r="P353">
        <v>537.66825778059194</v>
      </c>
      <c r="Q353">
        <v>482.69255201477199</v>
      </c>
      <c r="R353">
        <v>29.9570409289502</v>
      </c>
      <c r="S353" s="1">
        <f>(Table2[[#This Row],[Close Price]]-Table2[[#This Row],[20D EMA]])/Table2[[#This Row],[20D EMA]]</f>
        <v>-7.8353897193126271E-2</v>
      </c>
      <c r="T353" s="1">
        <f>(Table2[[#This Row],[Close Price]]-Table2[[#This Row],[50D EMA]])/Table2[[#This Row],[50D EMA]]</f>
        <v>-8.0287904587828127E-2</v>
      </c>
      <c r="U353" s="1">
        <f>(Table2[[#This Row],[Close Price]]-Table2[[#This Row],[200D EMA]])/Table2[[#This Row],[200D EMA]]</f>
        <v>2.4461632846712461E-2</v>
      </c>
      <c r="V353">
        <v>0.50554745848945104</v>
      </c>
      <c r="W353">
        <v>490.35</v>
      </c>
      <c r="X353">
        <v>520.75</v>
      </c>
      <c r="Y353">
        <v>490.35</v>
      </c>
      <c r="Z353">
        <v>553</v>
      </c>
      <c r="AA353">
        <v>490.35</v>
      </c>
      <c r="AB353">
        <v>577.95000000000005</v>
      </c>
      <c r="AC353" s="1">
        <f>(Table2[[#This Row],[Close Price]]/Table2[[#This Row],[Day Low]])-1</f>
        <v>8.4633425104516657E-3</v>
      </c>
      <c r="AD353" s="1">
        <f>(Table2[[#This Row],[Day High]]/Table2[[#This Row],[Close Price]])-1</f>
        <v>5.3083923154701784E-2</v>
      </c>
      <c r="AE353" s="1">
        <f>(Table2[[#This Row],[Close Price]]/Table2[[#This Row],[Current Week Low]])-1</f>
        <v>8.4633425104516657E-3</v>
      </c>
      <c r="AF353" s="1">
        <f>(Table2[[#This Row],[Current Week High]]/Table2[[#This Row],[Close Price]])-1</f>
        <v>0.11830131445904946</v>
      </c>
      <c r="AG353" s="1">
        <f>(Table2[[#This Row],[Close Price]]/Table2[[#This Row],[Current Month Low]])-1</f>
        <v>8.4633425104516657E-3</v>
      </c>
      <c r="AH353" s="1">
        <f>(Table2[[#This Row],[Current Month High]]/Table2[[#This Row],[Close Price]])-1</f>
        <v>0.1687563195146613</v>
      </c>
      <c r="AI353">
        <v>27.0576339737108</v>
      </c>
      <c r="AJ353">
        <v>47.128830705147202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0.04</v>
      </c>
      <c r="AM353" t="s">
        <v>3142</v>
      </c>
      <c r="AN353">
        <v>-8.34</v>
      </c>
      <c r="AO353" t="s">
        <v>3143</v>
      </c>
      <c r="AP353">
        <v>1.261459996876E-2</v>
      </c>
      <c r="AQ353">
        <f>(Table2[[#This Row],[Sharpe Ratio]]-AVERAGE(Table2[Sharpe Ratio]))/_xlfn.STDEV.P(Table2[Sharpe Ratio])</f>
        <v>-0.52074216076987212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420</v>
      </c>
      <c r="AT353">
        <f>_xlfn.RANK.AVG(Table2[[#This Row],[6M Return vs Nifty Z-Score]],Table2[6M Return vs Nifty Z-Score])</f>
        <v>188</v>
      </c>
      <c r="AU353">
        <f>_xlfn.RANK.AVG(Table2[[#This Row],[Sharpe Ratio Z-Score]],Table2[Sharpe Ratio Z-Score])</f>
        <v>473</v>
      </c>
      <c r="AV353">
        <f>(Table2[[#This Row],[Rank 1Y]]+Table2[[#This Row],[Rank 6M]]+Table2[[#This Row],[Rank Sharpe]])/3</f>
        <v>360.33333333333331</v>
      </c>
    </row>
    <row r="354" spans="1:48" x14ac:dyDescent="0.3">
      <c r="A354" t="s">
        <v>198</v>
      </c>
      <c r="B354" t="s">
        <v>199</v>
      </c>
      <c r="C354" t="s">
        <v>3103</v>
      </c>
      <c r="D354" t="s">
        <v>200</v>
      </c>
      <c r="E354">
        <v>125837.71560359999</v>
      </c>
      <c r="F354">
        <v>4591.6000000000004</v>
      </c>
      <c r="G354">
        <v>9.2151428666418997</v>
      </c>
      <c r="H354">
        <f>(Table2[[#This Row],[1Y Return vs Nifty]]-AVERAGE(Table2[1Y Return vs Nifty]))/_xlfn.STDEV.P(Table2[1Y Return vs Nifty])</f>
        <v>-0.20320444331841728</v>
      </c>
      <c r="I354">
        <v>2.8358194532916601</v>
      </c>
      <c r="J354">
        <f>(Table2[[#This Row],[1M Return vs Nifty]]-AVERAGE(Table2[1M Return vs Nifty]))/_xlfn.STDEV.P(Table2[1M Return vs Nifty])</f>
        <v>0.41509660220545413</v>
      </c>
      <c r="K354">
        <v>-7.6465998071522199</v>
      </c>
      <c r="L354">
        <f>(Table2[[#This Row],[6M Return vs Nifty]]-AVERAGE(Table2[6M Return vs Nifty]))/_xlfn.STDEV.P(Table2[6M Return vs Nifty])</f>
        <v>-0.33852038077103208</v>
      </c>
      <c r="M354">
        <v>1.48587010453304</v>
      </c>
      <c r="N354">
        <f>(Table2[[#This Row],[1W Return vs Nifty]]-AVERAGE(Table2[1W Return vs Nifty]))/_xlfn.STDEV.P(Table2[1W Return vs Nifty])</f>
        <v>0.71712280127769468</v>
      </c>
      <c r="O354">
        <v>4739.6899999999996</v>
      </c>
      <c r="P354">
        <v>4782.8360342012302</v>
      </c>
      <c r="Q354">
        <v>4502.6298722670399</v>
      </c>
      <c r="R354">
        <v>32.987669082021903</v>
      </c>
      <c r="S354" s="1">
        <f>(Table2[[#This Row],[Close Price]]-Table2[[#This Row],[20D EMA]])/Table2[[#This Row],[20D EMA]]</f>
        <v>-3.1244659460850657E-2</v>
      </c>
      <c r="T354" s="1">
        <f>(Table2[[#This Row],[Close Price]]-Table2[[#This Row],[50D EMA]])/Table2[[#This Row],[50D EMA]]</f>
        <v>-3.9983815634434074E-2</v>
      </c>
      <c r="U354" s="1">
        <f>(Table2[[#This Row],[Close Price]]-Table2[[#This Row],[200D EMA]])/Table2[[#This Row],[200D EMA]]</f>
        <v>1.9759591673513391E-2</v>
      </c>
      <c r="V354">
        <v>0.92409490396115301</v>
      </c>
      <c r="W354">
        <v>4508.75</v>
      </c>
      <c r="X354">
        <v>4672.6499999999996</v>
      </c>
      <c r="Y354">
        <v>4508.75</v>
      </c>
      <c r="Z354">
        <v>4852.8500000000004</v>
      </c>
      <c r="AA354">
        <v>4508.75</v>
      </c>
      <c r="AB354">
        <v>5045.95</v>
      </c>
      <c r="AC354" s="1">
        <f>(Table2[[#This Row],[Close Price]]/Table2[[#This Row],[Day Low]])-1</f>
        <v>1.8375381203216135E-2</v>
      </c>
      <c r="AD354" s="1">
        <f>(Table2[[#This Row],[Day High]]/Table2[[#This Row],[Close Price]])-1</f>
        <v>1.76517989371896E-2</v>
      </c>
      <c r="AE354" s="1">
        <f>(Table2[[#This Row],[Close Price]]/Table2[[#This Row],[Current Week Low]])-1</f>
        <v>1.8375381203216135E-2</v>
      </c>
      <c r="AF354" s="1">
        <f>(Table2[[#This Row],[Current Week High]]/Table2[[#This Row],[Close Price]])-1</f>
        <v>5.6897377820367634E-2</v>
      </c>
      <c r="AG354" s="1">
        <f>(Table2[[#This Row],[Close Price]]/Table2[[#This Row],[Current Month Low]])-1</f>
        <v>1.8375381203216135E-2</v>
      </c>
      <c r="AH354" s="1">
        <f>(Table2[[#This Row],[Current Month High]]/Table2[[#This Row],[Close Price]])-1</f>
        <v>9.895243488108707E-2</v>
      </c>
      <c r="AI354">
        <v>11.1812875686035</v>
      </c>
      <c r="AJ354">
        <v>40.201526717557201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0.05</v>
      </c>
      <c r="AM354" t="s">
        <v>3142</v>
      </c>
      <c r="AN354">
        <v>-2.4900000000000002</v>
      </c>
      <c r="AO354" t="s">
        <v>3143</v>
      </c>
      <c r="AP354">
        <v>7.9198560303453E-2</v>
      </c>
      <c r="AQ354">
        <f>(Table2[[#This Row],[Sharpe Ratio]]-AVERAGE(Table2[Sharpe Ratio]))/_xlfn.STDEV.P(Table2[Sharpe Ratio])</f>
        <v>0.26538901349232591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375</v>
      </c>
      <c r="AT354">
        <f>_xlfn.RANK.AVG(Table2[[#This Row],[6M Return vs Nifty Z-Score]],Table2[6M Return vs Nifty Z-Score])</f>
        <v>437</v>
      </c>
      <c r="AU354">
        <f>_xlfn.RANK.AVG(Table2[[#This Row],[Sharpe Ratio Z-Score]],Table2[Sharpe Ratio Z-Score])</f>
        <v>270</v>
      </c>
      <c r="AV354">
        <f>(Table2[[#This Row],[Rank 1Y]]+Table2[[#This Row],[Rank 6M]]+Table2[[#This Row],[Rank Sharpe]])/3</f>
        <v>360.66666666666669</v>
      </c>
    </row>
    <row r="355" spans="1:48" x14ac:dyDescent="0.3">
      <c r="A355" t="s">
        <v>663</v>
      </c>
      <c r="B355" t="s">
        <v>664</v>
      </c>
      <c r="C355" t="s">
        <v>3105</v>
      </c>
      <c r="D355" t="s">
        <v>665</v>
      </c>
      <c r="E355">
        <v>26278.877743500001</v>
      </c>
      <c r="F355">
        <v>271.75</v>
      </c>
      <c r="G355">
        <v>66.071282158074396</v>
      </c>
      <c r="H355">
        <f>(Table2[[#This Row],[1Y Return vs Nifty]]-AVERAGE(Table2[1Y Return vs Nifty]))/_xlfn.STDEV.P(Table2[1Y Return vs Nifty])</f>
        <v>0.79950233737534671</v>
      </c>
      <c r="I355">
        <v>-9.0049878920305897</v>
      </c>
      <c r="J355">
        <f>(Table2[[#This Row],[1M Return vs Nifty]]-AVERAGE(Table2[1M Return vs Nifty]))/_xlfn.STDEV.P(Table2[1M Return vs Nifty])</f>
        <v>-0.96669574409909431</v>
      </c>
      <c r="K355">
        <v>-35.772325851600101</v>
      </c>
      <c r="L355">
        <f>(Table2[[#This Row],[6M Return vs Nifty]]-AVERAGE(Table2[6M Return vs Nifty]))/_xlfn.STDEV.P(Table2[6M Return vs Nifty])</f>
        <v>-1.366502577742484</v>
      </c>
      <c r="M355">
        <v>-4.1020833794358103</v>
      </c>
      <c r="N355">
        <f>(Table2[[#This Row],[1W Return vs Nifty]]-AVERAGE(Table2[1W Return vs Nifty]))/_xlfn.STDEV.P(Table2[1W Return vs Nifty])</f>
        <v>-0.50188347687168089</v>
      </c>
      <c r="O355">
        <v>310.74</v>
      </c>
      <c r="P355">
        <v>317.717143027627</v>
      </c>
      <c r="Q355">
        <v>298.17669226811802</v>
      </c>
      <c r="R355">
        <v>15.6355515775016</v>
      </c>
      <c r="S355" s="1">
        <f>(Table2[[#This Row],[Close Price]]-Table2[[#This Row],[20D EMA]])/Table2[[#This Row],[20D EMA]]</f>
        <v>-0.12547467336036561</v>
      </c>
      <c r="T355" s="1">
        <f>(Table2[[#This Row],[Close Price]]-Table2[[#This Row],[50D EMA]])/Table2[[#This Row],[50D EMA]]</f>
        <v>-0.14467945478041122</v>
      </c>
      <c r="U355" s="1">
        <f>(Table2[[#This Row],[Close Price]]-Table2[[#This Row],[200D EMA]])/Table2[[#This Row],[200D EMA]]</f>
        <v>-8.8627625677580979E-2</v>
      </c>
      <c r="V355">
        <v>0.69424238944813599</v>
      </c>
      <c r="W355">
        <v>269</v>
      </c>
      <c r="X355">
        <v>291.60000000000002</v>
      </c>
      <c r="Y355">
        <v>269</v>
      </c>
      <c r="Z355">
        <v>325</v>
      </c>
      <c r="AA355">
        <v>269</v>
      </c>
      <c r="AB355">
        <v>353</v>
      </c>
      <c r="AC355" s="1">
        <f>(Table2[[#This Row],[Close Price]]/Table2[[#This Row],[Day Low]])-1</f>
        <v>1.0223048327137496E-2</v>
      </c>
      <c r="AD355" s="1">
        <f>(Table2[[#This Row],[Day High]]/Table2[[#This Row],[Close Price]])-1</f>
        <v>7.3045078196872115E-2</v>
      </c>
      <c r="AE355" s="1">
        <f>(Table2[[#This Row],[Close Price]]/Table2[[#This Row],[Current Week Low]])-1</f>
        <v>1.0223048327137496E-2</v>
      </c>
      <c r="AF355" s="1">
        <f>(Table2[[#This Row],[Current Week High]]/Table2[[#This Row],[Close Price]])-1</f>
        <v>0.19595216191352338</v>
      </c>
      <c r="AG355" s="1">
        <f>(Table2[[#This Row],[Close Price]]/Table2[[#This Row],[Current Month Low]])-1</f>
        <v>1.0223048327137496E-2</v>
      </c>
      <c r="AH355" s="1">
        <f>(Table2[[#This Row],[Current Month High]]/Table2[[#This Row],[Close Price]])-1</f>
        <v>0.2989880404783809</v>
      </c>
      <c r="AI355">
        <v>53.008279668813202</v>
      </c>
      <c r="AJ355">
        <v>100.331736085514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-7.0000000000000007E-2</v>
      </c>
      <c r="AM355" t="s">
        <v>3143</v>
      </c>
      <c r="AN355">
        <v>-13.32</v>
      </c>
      <c r="AO355" t="s">
        <v>3143</v>
      </c>
      <c r="AP355">
        <v>8.2251722477978004E-2</v>
      </c>
      <c r="AQ355">
        <f>(Table2[[#This Row],[Sharpe Ratio]]-AVERAGE(Table2[Sharpe Ratio]))/_xlfn.STDEV.P(Table2[Sharpe Ratio])</f>
        <v>0.30143652333414694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116</v>
      </c>
      <c r="AT355">
        <f>_xlfn.RANK.AVG(Table2[[#This Row],[6M Return vs Nifty Z-Score]],Table2[6M Return vs Nifty Z-Score])</f>
        <v>702</v>
      </c>
      <c r="AU355">
        <f>_xlfn.RANK.AVG(Table2[[#This Row],[Sharpe Ratio Z-Score]],Table2[Sharpe Ratio Z-Score])</f>
        <v>264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349</v>
      </c>
      <c r="B356" t="s">
        <v>350</v>
      </c>
      <c r="C356" t="s">
        <v>3097</v>
      </c>
      <c r="D356" t="s">
        <v>34</v>
      </c>
      <c r="E356">
        <v>67146.154452849994</v>
      </c>
      <c r="F356">
        <v>498.5</v>
      </c>
      <c r="G356">
        <v>-4.5419517093114203</v>
      </c>
      <c r="H356">
        <f>(Table2[[#This Row],[1Y Return vs Nifty]]-AVERAGE(Table2[1Y Return vs Nifty]))/_xlfn.STDEV.P(Table2[1Y Return vs Nifty])</f>
        <v>-0.44582260532985774</v>
      </c>
      <c r="I356">
        <v>1.8692329929649201</v>
      </c>
      <c r="J356">
        <f>(Table2[[#This Row],[1M Return vs Nifty]]-AVERAGE(Table2[1M Return vs Nifty]))/_xlfn.STDEV.P(Table2[1M Return vs Nifty])</f>
        <v>0.30229840070032316</v>
      </c>
      <c r="K356">
        <v>-12.5521893836746</v>
      </c>
      <c r="L356">
        <f>(Table2[[#This Row],[6M Return vs Nifty]]-AVERAGE(Table2[6M Return vs Nifty]))/_xlfn.STDEV.P(Table2[6M Return vs Nifty])</f>
        <v>-0.51781739668963833</v>
      </c>
      <c r="M356">
        <v>-4.8467496936432902E-2</v>
      </c>
      <c r="N356">
        <f>(Table2[[#This Row],[1W Return vs Nifty]]-AVERAGE(Table2[1W Return vs Nifty]))/_xlfn.STDEV.P(Table2[1W Return vs Nifty])</f>
        <v>0.3824086390432031</v>
      </c>
      <c r="O356">
        <v>515.29</v>
      </c>
      <c r="P356">
        <v>527.08849615073598</v>
      </c>
      <c r="Q356">
        <v>512.22118436088601</v>
      </c>
      <c r="R356">
        <v>25.820202527968299</v>
      </c>
      <c r="S356" s="1">
        <f>(Table2[[#This Row],[Close Price]]-Table2[[#This Row],[20D EMA]])/Table2[[#This Row],[20D EMA]]</f>
        <v>-3.2583593704515836E-2</v>
      </c>
      <c r="T356" s="1">
        <f>(Table2[[#This Row],[Close Price]]-Table2[[#This Row],[50D EMA]])/Table2[[#This Row],[50D EMA]]</f>
        <v>-5.4238512810494507E-2</v>
      </c>
      <c r="U356" s="1">
        <f>(Table2[[#This Row],[Close Price]]-Table2[[#This Row],[200D EMA]])/Table2[[#This Row],[200D EMA]]</f>
        <v>-2.6787615935889793E-2</v>
      </c>
      <c r="V356">
        <v>0.582482652134372</v>
      </c>
      <c r="W356">
        <v>487.35</v>
      </c>
      <c r="X356">
        <v>504.8</v>
      </c>
      <c r="Y356">
        <v>487.35</v>
      </c>
      <c r="Z356">
        <v>527.95000000000005</v>
      </c>
      <c r="AA356">
        <v>487.35</v>
      </c>
      <c r="AB356">
        <v>538</v>
      </c>
      <c r="AC356" s="1">
        <f>(Table2[[#This Row],[Close Price]]/Table2[[#This Row],[Day Low]])-1</f>
        <v>2.2878834513183399E-2</v>
      </c>
      <c r="AD356" s="1">
        <f>(Table2[[#This Row],[Day High]]/Table2[[#This Row],[Close Price]])-1</f>
        <v>1.2637913741223583E-2</v>
      </c>
      <c r="AE356" s="1">
        <f>(Table2[[#This Row],[Close Price]]/Table2[[#This Row],[Current Week Low]])-1</f>
        <v>2.2878834513183399E-2</v>
      </c>
      <c r="AF356" s="1">
        <f>(Table2[[#This Row],[Current Week High]]/Table2[[#This Row],[Close Price]])-1</f>
        <v>5.9077231695085386E-2</v>
      </c>
      <c r="AG356" s="1">
        <f>(Table2[[#This Row],[Close Price]]/Table2[[#This Row],[Current Month Low]])-1</f>
        <v>2.2878834513183399E-2</v>
      </c>
      <c r="AH356" s="1">
        <f>(Table2[[#This Row],[Current Month High]]/Table2[[#This Row],[Close Price]])-1</f>
        <v>7.9237713139418187E-2</v>
      </c>
      <c r="AI356">
        <v>26.920762286860601</v>
      </c>
      <c r="AJ356">
        <v>27.526221540035799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-0.14000000000000001</v>
      </c>
      <c r="AM356" t="s">
        <v>3143</v>
      </c>
      <c r="AN356">
        <v>-5.57</v>
      </c>
      <c r="AO356" t="s">
        <v>3143</v>
      </c>
      <c r="AP356">
        <v>0.13316389413735399</v>
      </c>
      <c r="AQ356">
        <f>(Table2[[#This Row],[Sharpe Ratio]]-AVERAGE(Table2[Sharpe Ratio]))/_xlfn.STDEV.P(Table2[Sharpe Ratio])</f>
        <v>0.90253692483684744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455</v>
      </c>
      <c r="AT356">
        <f>_xlfn.RANK.AVG(Table2[[#This Row],[6M Return vs Nifty Z-Score]],Table2[6M Return vs Nifty Z-Score])</f>
        <v>504</v>
      </c>
      <c r="AU356">
        <f>_xlfn.RANK.AVG(Table2[[#This Row],[Sharpe Ratio Z-Score]],Table2[Sharpe Ratio Z-Score])</f>
        <v>128</v>
      </c>
      <c r="AV356">
        <f>(Table2[[#This Row],[Rank 1Y]]+Table2[[#This Row],[Rank 6M]]+Table2[[#This Row],[Rank Sharpe]])/3</f>
        <v>362.33333333333331</v>
      </c>
    </row>
    <row r="357" spans="1:48" x14ac:dyDescent="0.3">
      <c r="A357" t="s">
        <v>360</v>
      </c>
      <c r="B357" t="s">
        <v>361</v>
      </c>
      <c r="C357" t="s">
        <v>3111</v>
      </c>
      <c r="D357" t="s">
        <v>270</v>
      </c>
      <c r="E357">
        <v>65170.791847679997</v>
      </c>
      <c r="F357">
        <v>7641.6</v>
      </c>
      <c r="G357">
        <v>-0.69365718346665795</v>
      </c>
      <c r="H357">
        <f>(Table2[[#This Row],[1Y Return vs Nifty]]-AVERAGE(Table2[1Y Return vs Nifty]))/_xlfn.STDEV.P(Table2[1Y Return vs Nifty])</f>
        <v>-0.37795463076703517</v>
      </c>
      <c r="I357">
        <v>0.58176542974872003</v>
      </c>
      <c r="J357">
        <f>(Table2[[#This Row],[1M Return vs Nifty]]-AVERAGE(Table2[1M Return vs Nifty]))/_xlfn.STDEV.P(Table2[1M Return vs Nifty])</f>
        <v>0.15205418397718579</v>
      </c>
      <c r="K357">
        <v>-16.055389047080901</v>
      </c>
      <c r="L357">
        <f>(Table2[[#This Row],[6M Return vs Nifty]]-AVERAGE(Table2[6M Return vs Nifty]))/_xlfn.STDEV.P(Table2[6M Return vs Nifty])</f>
        <v>-0.6458577139680951</v>
      </c>
      <c r="M357">
        <v>-1.6220935035311601</v>
      </c>
      <c r="N357">
        <f>(Table2[[#This Row],[1W Return vs Nifty]]-AVERAGE(Table2[1W Return vs Nifty]))/_xlfn.STDEV.P(Table2[1W Return vs Nifty])</f>
        <v>3.9123751829779708E-2</v>
      </c>
      <c r="O357">
        <v>8108.16</v>
      </c>
      <c r="P357">
        <v>8056.0317669468805</v>
      </c>
      <c r="Q357">
        <v>7458.9714279244899</v>
      </c>
      <c r="R357">
        <v>25.125368777064299</v>
      </c>
      <c r="S357" s="1">
        <f>(Table2[[#This Row],[Close Price]]-Table2[[#This Row],[20D EMA]])/Table2[[#This Row],[20D EMA]]</f>
        <v>-5.7542031730996861E-2</v>
      </c>
      <c r="T357" s="1">
        <f>(Table2[[#This Row],[Close Price]]-Table2[[#This Row],[50D EMA]])/Table2[[#This Row],[50D EMA]]</f>
        <v>-5.1443660965595189E-2</v>
      </c>
      <c r="U357" s="1">
        <f>(Table2[[#This Row],[Close Price]]-Table2[[#This Row],[200D EMA]])/Table2[[#This Row],[200D EMA]]</f>
        <v>2.4484417702928255E-2</v>
      </c>
      <c r="V357">
        <v>0.50981647484579795</v>
      </c>
      <c r="W357">
        <v>7611.25</v>
      </c>
      <c r="X357">
        <v>8030.85</v>
      </c>
      <c r="Y357">
        <v>7611.25</v>
      </c>
      <c r="Z357">
        <v>8470</v>
      </c>
      <c r="AA357">
        <v>7611.25</v>
      </c>
      <c r="AB357">
        <v>8560</v>
      </c>
      <c r="AC357" s="1">
        <f>(Table2[[#This Row],[Close Price]]/Table2[[#This Row],[Day Low]])-1</f>
        <v>3.9875184759403659E-3</v>
      </c>
      <c r="AD357" s="1">
        <f>(Table2[[#This Row],[Day High]]/Table2[[#This Row],[Close Price]])-1</f>
        <v>5.0938285175879505E-2</v>
      </c>
      <c r="AE357" s="1">
        <f>(Table2[[#This Row],[Close Price]]/Table2[[#This Row],[Current Week Low]])-1</f>
        <v>3.9875184759403659E-3</v>
      </c>
      <c r="AF357" s="1">
        <f>(Table2[[#This Row],[Current Week High]]/Table2[[#This Row],[Close Price]])-1</f>
        <v>0.10840661641541027</v>
      </c>
      <c r="AG357" s="1">
        <f>(Table2[[#This Row],[Close Price]]/Table2[[#This Row],[Current Month Low]])-1</f>
        <v>3.9875184759403659E-3</v>
      </c>
      <c r="AH357" s="1">
        <f>(Table2[[#This Row],[Current Month High]]/Table2[[#This Row],[Close Price]])-1</f>
        <v>0.12018425460636517</v>
      </c>
      <c r="AI357">
        <v>30.0126936767169</v>
      </c>
      <c r="AJ357">
        <v>43.504225352112599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0.09</v>
      </c>
      <c r="AM357" t="s">
        <v>3142</v>
      </c>
      <c r="AN357">
        <v>-7</v>
      </c>
      <c r="AO357" t="s">
        <v>3143</v>
      </c>
      <c r="AP357">
        <v>0.13723427576277999</v>
      </c>
      <c r="AQ357">
        <f>(Table2[[#This Row],[Sharpe Ratio]]-AVERAGE(Table2[Sharpe Ratio]))/_xlfn.STDEV.P(Table2[Sharpe Ratio])</f>
        <v>0.95059435294426142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0.11795994401609658</v>
      </c>
      <c r="AS357">
        <f>_xlfn.RANK.AVG(Table2[[#This Row],[1Y Return vs Nifty Z-Score]],Table2[1Y Return vs Nifty Z-Score])</f>
        <v>434</v>
      </c>
      <c r="AT357">
        <f>_xlfn.RANK.AVG(Table2[[#This Row],[6M Return vs Nifty Z-Score]],Table2[6M Return vs Nifty Z-Score])</f>
        <v>533</v>
      </c>
      <c r="AU357">
        <f>_xlfn.RANK.AVG(Table2[[#This Row],[Sharpe Ratio Z-Score]],Table2[Sharpe Ratio Z-Score])</f>
        <v>122</v>
      </c>
      <c r="AV357">
        <f>(Table2[[#This Row],[Rank 1Y]]+Table2[[#This Row],[Rank 6M]]+Table2[[#This Row],[Rank Sharpe]])/3</f>
        <v>363</v>
      </c>
    </row>
    <row r="358" spans="1:48" x14ac:dyDescent="0.3">
      <c r="A358" t="s">
        <v>1137</v>
      </c>
      <c r="B358" t="s">
        <v>1138</v>
      </c>
      <c r="C358" t="s">
        <v>3111</v>
      </c>
      <c r="D358" t="s">
        <v>465</v>
      </c>
      <c r="E358">
        <v>10367.537305530001</v>
      </c>
      <c r="F358">
        <v>655.95</v>
      </c>
      <c r="G358">
        <v>24.633933784664301</v>
      </c>
      <c r="H358">
        <f>(Table2[[#This Row],[1Y Return vs Nifty]]-AVERAGE(Table2[1Y Return vs Nifty]))/_xlfn.STDEV.P(Table2[1Y Return vs Nifty])</f>
        <v>6.8719158886669365E-2</v>
      </c>
      <c r="I358">
        <v>-2.8236526084342999</v>
      </c>
      <c r="J358">
        <f>(Table2[[#This Row],[1M Return vs Nifty]]-AVERAGE(Table2[1M Return vs Nifty]))/_xlfn.STDEV.P(Table2[1M Return vs Nifty])</f>
        <v>-0.24534951020484166</v>
      </c>
      <c r="K358">
        <v>9.9673157941324799</v>
      </c>
      <c r="L358">
        <f>(Table2[[#This Row],[6M Return vs Nifty]]-AVERAGE(Table2[6M Return vs Nifty]))/_xlfn.STDEV.P(Table2[6M Return vs Nifty])</f>
        <v>0.30526003678916536</v>
      </c>
      <c r="M358">
        <v>-6.3664033637069997</v>
      </c>
      <c r="N358">
        <f>(Table2[[#This Row],[1W Return vs Nifty]]-AVERAGE(Table2[1W Return vs Nifty]))/_xlfn.STDEV.P(Table2[1W Return vs Nifty])</f>
        <v>-0.99584254157835872</v>
      </c>
      <c r="O358">
        <v>727.45</v>
      </c>
      <c r="P358">
        <v>711.51690593788101</v>
      </c>
      <c r="Q358">
        <v>599.798595226673</v>
      </c>
      <c r="R358">
        <v>22.214610980551502</v>
      </c>
      <c r="S358" s="1">
        <f>(Table2[[#This Row],[Close Price]]-Table2[[#This Row],[20D EMA]])/Table2[[#This Row],[20D EMA]]</f>
        <v>-9.8288542167846576E-2</v>
      </c>
      <c r="T358" s="1">
        <f>(Table2[[#This Row],[Close Price]]-Table2[[#This Row],[50D EMA]])/Table2[[#This Row],[50D EMA]]</f>
        <v>-7.8096395846892541E-2</v>
      </c>
      <c r="U358" s="1">
        <f>(Table2[[#This Row],[Close Price]]-Table2[[#This Row],[200D EMA]])/Table2[[#This Row],[200D EMA]]</f>
        <v>9.3617099506721216E-2</v>
      </c>
      <c r="V358">
        <v>0.46215113558939103</v>
      </c>
      <c r="W358">
        <v>654.04999999999995</v>
      </c>
      <c r="X358">
        <v>688</v>
      </c>
      <c r="Y358">
        <v>654.04999999999995</v>
      </c>
      <c r="Z358">
        <v>767.35</v>
      </c>
      <c r="AA358">
        <v>654.04999999999995</v>
      </c>
      <c r="AB358">
        <v>837</v>
      </c>
      <c r="AC358" s="1">
        <f>(Table2[[#This Row],[Close Price]]/Table2[[#This Row],[Day Low]])-1</f>
        <v>2.9049766837399016E-3</v>
      </c>
      <c r="AD358" s="1">
        <f>(Table2[[#This Row],[Day High]]/Table2[[#This Row],[Close Price]])-1</f>
        <v>4.8860431435322704E-2</v>
      </c>
      <c r="AE358" s="1">
        <f>(Table2[[#This Row],[Close Price]]/Table2[[#This Row],[Current Week Low]])-1</f>
        <v>2.9049766837399016E-3</v>
      </c>
      <c r="AF358" s="1">
        <f>(Table2[[#This Row],[Current Week High]]/Table2[[#This Row],[Close Price]])-1</f>
        <v>0.16983001753182392</v>
      </c>
      <c r="AG358" s="1">
        <f>(Table2[[#This Row],[Close Price]]/Table2[[#This Row],[Current Month Low]])-1</f>
        <v>2.9049766837399016E-3</v>
      </c>
      <c r="AH358" s="1">
        <f>(Table2[[#This Row],[Current Month High]]/Table2[[#This Row],[Close Price]])-1</f>
        <v>0.27601189115024005</v>
      </c>
      <c r="AI358">
        <v>27.601189115023999</v>
      </c>
      <c r="AJ358">
        <v>61.504370306536998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0.04</v>
      </c>
      <c r="AM358" t="s">
        <v>3142</v>
      </c>
      <c r="AN358">
        <v>-10.35</v>
      </c>
      <c r="AO358" t="s">
        <v>3143</v>
      </c>
      <c r="AP358">
        <v>-1.7933185610102001E-2</v>
      </c>
      <c r="AQ358">
        <f>(Table2[[#This Row],[Sharpe Ratio]]-AVERAGE(Table2[Sharpe Ratio]))/_xlfn.STDEV.P(Table2[Sharpe Ratio])</f>
        <v>-0.88140809934589337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-1.748620955453259</v>
      </c>
      <c r="AS358">
        <f>_xlfn.RANK.AVG(Table2[[#This Row],[1Y Return vs Nifty Z-Score]],Table2[1Y Return vs Nifty Z-Score])</f>
        <v>267</v>
      </c>
      <c r="AT358">
        <f>_xlfn.RANK.AVG(Table2[[#This Row],[6M Return vs Nifty Z-Score]],Table2[6M Return vs Nifty Z-Score])</f>
        <v>231</v>
      </c>
      <c r="AU358">
        <f>_xlfn.RANK.AVG(Table2[[#This Row],[Sharpe Ratio Z-Score]],Table2[Sharpe Ratio Z-Score])</f>
        <v>593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1791</v>
      </c>
      <c r="B359" t="s">
        <v>1792</v>
      </c>
      <c r="C359" t="s">
        <v>3111</v>
      </c>
      <c r="D359" t="s">
        <v>465</v>
      </c>
      <c r="E359">
        <v>4157.0208790199904</v>
      </c>
      <c r="F359">
        <v>362.9</v>
      </c>
      <c r="G359">
        <v>-2.08839562820918</v>
      </c>
      <c r="H359">
        <f>(Table2[[#This Row],[1Y Return vs Nifty]]-AVERAGE(Table2[1Y Return vs Nifty]))/_xlfn.STDEV.P(Table2[1Y Return vs Nifty])</f>
        <v>-0.40255203947727347</v>
      </c>
      <c r="I359">
        <v>0.491908940821351</v>
      </c>
      <c r="J359">
        <f>(Table2[[#This Row],[1M Return vs Nifty]]-AVERAGE(Table2[1M Return vs Nifty]))/_xlfn.STDEV.P(Table2[1M Return vs Nifty])</f>
        <v>0.14156815840100842</v>
      </c>
      <c r="K359">
        <v>-11.723125604260501</v>
      </c>
      <c r="L359">
        <f>(Table2[[#This Row],[6M Return vs Nifty]]-AVERAGE(Table2[6M Return vs Nifty]))/_xlfn.STDEV.P(Table2[6M Return vs Nifty])</f>
        <v>-0.48751550140541677</v>
      </c>
      <c r="M359">
        <v>-1.1833253482699999</v>
      </c>
      <c r="N359">
        <f>(Table2[[#This Row],[1W Return vs Nifty]]-AVERAGE(Table2[1W Return vs Nifty]))/_xlfn.STDEV.P(Table2[1W Return vs Nifty])</f>
        <v>0.13484057149369155</v>
      </c>
      <c r="O359">
        <v>391.01</v>
      </c>
      <c r="P359">
        <v>388.56507285831799</v>
      </c>
      <c r="Q359">
        <v>369.87727370038198</v>
      </c>
      <c r="R359">
        <v>27.3470719719339</v>
      </c>
      <c r="S359" s="1">
        <f>(Table2[[#This Row],[Close Price]]-Table2[[#This Row],[20D EMA]])/Table2[[#This Row],[20D EMA]]</f>
        <v>-7.1890744482238339E-2</v>
      </c>
      <c r="T359" s="1">
        <f>(Table2[[#This Row],[Close Price]]-Table2[[#This Row],[50D EMA]])/Table2[[#This Row],[50D EMA]]</f>
        <v>-6.6050900225085946E-2</v>
      </c>
      <c r="U359" s="1">
        <f>(Table2[[#This Row],[Close Price]]-Table2[[#This Row],[200D EMA]])/Table2[[#This Row],[200D EMA]]</f>
        <v>-1.886375345686667E-2</v>
      </c>
      <c r="V359">
        <v>0.629791175995984</v>
      </c>
      <c r="W359">
        <v>355.6</v>
      </c>
      <c r="X359">
        <v>381.15</v>
      </c>
      <c r="Y359">
        <v>355.6</v>
      </c>
      <c r="Z359">
        <v>416.4</v>
      </c>
      <c r="AA359">
        <v>355.6</v>
      </c>
      <c r="AB359">
        <v>438.95</v>
      </c>
      <c r="AC359" s="1">
        <f>(Table2[[#This Row],[Close Price]]/Table2[[#This Row],[Day Low]])-1</f>
        <v>2.0528683914510459E-2</v>
      </c>
      <c r="AD359" s="1">
        <f>(Table2[[#This Row],[Day High]]/Table2[[#This Row],[Close Price]])-1</f>
        <v>5.0289335905208121E-2</v>
      </c>
      <c r="AE359" s="1">
        <f>(Table2[[#This Row],[Close Price]]/Table2[[#This Row],[Current Week Low]])-1</f>
        <v>2.0528683914510459E-2</v>
      </c>
      <c r="AF359" s="1">
        <f>(Table2[[#This Row],[Current Week High]]/Table2[[#This Row],[Close Price]])-1</f>
        <v>0.14742353265362351</v>
      </c>
      <c r="AG359" s="1">
        <f>(Table2[[#This Row],[Close Price]]/Table2[[#This Row],[Current Month Low]])-1</f>
        <v>2.0528683914510459E-2</v>
      </c>
      <c r="AH359" s="1">
        <f>(Table2[[#This Row],[Current Month High]]/Table2[[#This Row],[Close Price]])-1</f>
        <v>0.20956186277211364</v>
      </c>
      <c r="AI359">
        <v>26.439790575916199</v>
      </c>
      <c r="AJ359">
        <v>28.893624578227602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0.02</v>
      </c>
      <c r="AM359" t="s">
        <v>3142</v>
      </c>
      <c r="AN359">
        <v>-10.99</v>
      </c>
      <c r="AO359" t="s">
        <v>3143</v>
      </c>
      <c r="AP359">
        <v>0.119539052201267</v>
      </c>
      <c r="AQ359">
        <f>(Table2[[#This Row],[Sharpe Ratio]]-AVERAGE(Table2[Sharpe Ratio]))/_xlfn.STDEV.P(Table2[Sharpe Ratio])</f>
        <v>0.74167366382754274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0.1280148528395525</v>
      </c>
      <c r="AS359">
        <f>_xlfn.RANK.AVG(Table2[[#This Row],[1Y Return vs Nifty Z-Score]],Table2[1Y Return vs Nifty Z-Score])</f>
        <v>441</v>
      </c>
      <c r="AT359">
        <f>_xlfn.RANK.AVG(Table2[[#This Row],[6M Return vs Nifty Z-Score]],Table2[6M Return vs Nifty Z-Score])</f>
        <v>489</v>
      </c>
      <c r="AU359">
        <f>_xlfn.RANK.AVG(Table2[[#This Row],[Sharpe Ratio Z-Score]],Table2[Sharpe Ratio Z-Score])</f>
        <v>161</v>
      </c>
      <c r="AV359">
        <f>(Table2[[#This Row],[Rank 1Y]]+Table2[[#This Row],[Rank 6M]]+Table2[[#This Row],[Rank Sharpe]])/3</f>
        <v>363.66666666666669</v>
      </c>
    </row>
    <row r="360" spans="1:48" x14ac:dyDescent="0.3">
      <c r="A360" t="s">
        <v>824</v>
      </c>
      <c r="B360" t="s">
        <v>825</v>
      </c>
      <c r="C360" t="s">
        <v>3100</v>
      </c>
      <c r="D360" t="s">
        <v>48</v>
      </c>
      <c r="E360">
        <v>18165.120422939999</v>
      </c>
      <c r="F360">
        <v>193.14</v>
      </c>
      <c r="G360">
        <v>15.3517676602661</v>
      </c>
      <c r="H360">
        <f>(Table2[[#This Row],[1Y Return vs Nifty]]-AVERAGE(Table2[1Y Return vs Nifty]))/_xlfn.STDEV.P(Table2[1Y Return vs Nifty])</f>
        <v>-9.4979801831588939E-2</v>
      </c>
      <c r="I360">
        <v>-4.0128607795740496</v>
      </c>
      <c r="J360">
        <f>(Table2[[#This Row],[1M Return vs Nifty]]-AVERAGE(Table2[1M Return vs Nifty]))/_xlfn.STDEV.P(Table2[1M Return vs Nifty])</f>
        <v>-0.38412710375237141</v>
      </c>
      <c r="K360">
        <v>-27.914573337140698</v>
      </c>
      <c r="L360">
        <f>(Table2[[#This Row],[6M Return vs Nifty]]-AVERAGE(Table2[6M Return vs Nifty]))/_xlfn.STDEV.P(Table2[6M Return vs Nifty])</f>
        <v>-1.0793053804041248</v>
      </c>
      <c r="M360">
        <v>-6.8522444094779296</v>
      </c>
      <c r="N360">
        <f>(Table2[[#This Row],[1W Return vs Nifty]]-AVERAGE(Table2[1W Return vs Nifty]))/_xlfn.STDEV.P(Table2[1W Return vs Nifty])</f>
        <v>-1.1018282636636436</v>
      </c>
      <c r="O360">
        <v>216.12</v>
      </c>
      <c r="P360">
        <v>232.70148229333299</v>
      </c>
      <c r="Q360">
        <v>230.86267017028999</v>
      </c>
      <c r="R360">
        <v>19.5444964228077</v>
      </c>
      <c r="S360" s="1">
        <f>(Table2[[#This Row],[Close Price]]-Table2[[#This Row],[20D EMA]])/Table2[[#This Row],[20D EMA]]</f>
        <v>-0.10632981676846205</v>
      </c>
      <c r="T360" s="1">
        <f>(Table2[[#This Row],[Close Price]]-Table2[[#This Row],[50D EMA]])/Table2[[#This Row],[50D EMA]]</f>
        <v>-0.17000958439733349</v>
      </c>
      <c r="U360" s="1">
        <f>(Table2[[#This Row],[Close Price]]-Table2[[#This Row],[200D EMA]])/Table2[[#This Row],[200D EMA]]</f>
        <v>-0.16339874325487455</v>
      </c>
      <c r="V360">
        <v>0.78305095750223996</v>
      </c>
      <c r="W360">
        <v>191.83</v>
      </c>
      <c r="X360">
        <v>203.5</v>
      </c>
      <c r="Y360">
        <v>191.83</v>
      </c>
      <c r="Z360">
        <v>223.89</v>
      </c>
      <c r="AA360">
        <v>191.83</v>
      </c>
      <c r="AB360">
        <v>231.5</v>
      </c>
      <c r="AC360" s="1">
        <f>(Table2[[#This Row],[Close Price]]/Table2[[#This Row],[Day Low]])-1</f>
        <v>6.8289631444506949E-3</v>
      </c>
      <c r="AD360" s="1">
        <f>(Table2[[#This Row],[Day High]]/Table2[[#This Row],[Close Price]])-1</f>
        <v>5.3639846743295028E-2</v>
      </c>
      <c r="AE360" s="1">
        <f>(Table2[[#This Row],[Close Price]]/Table2[[#This Row],[Current Week Low]])-1</f>
        <v>6.8289631444506949E-3</v>
      </c>
      <c r="AF360" s="1">
        <f>(Table2[[#This Row],[Current Week High]]/Table2[[#This Row],[Close Price]])-1</f>
        <v>0.15921093507300399</v>
      </c>
      <c r="AG360" s="1">
        <f>(Table2[[#This Row],[Close Price]]/Table2[[#This Row],[Current Month Low]])-1</f>
        <v>6.8289631444506949E-3</v>
      </c>
      <c r="AH360" s="1">
        <f>(Table2[[#This Row],[Current Month High]]/Table2[[#This Row],[Close Price]])-1</f>
        <v>0.19861240550895731</v>
      </c>
      <c r="AI360">
        <v>82.044113078595799</v>
      </c>
      <c r="AJ360">
        <v>51.779960707269097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-0.26</v>
      </c>
      <c r="AM360" t="s">
        <v>3143</v>
      </c>
      <c r="AN360">
        <v>-13.27</v>
      </c>
      <c r="AO360" t="s">
        <v>3143</v>
      </c>
      <c r="AP360">
        <v>0.14109777908478999</v>
      </c>
      <c r="AQ360">
        <f>(Table2[[#This Row],[Sharpe Ratio]]-AVERAGE(Table2[Sharpe Ratio]))/_xlfn.STDEV.P(Table2[Sharpe Ratio])</f>
        <v>0.99620924860427673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332</v>
      </c>
      <c r="AT360">
        <f>_xlfn.RANK.AVG(Table2[[#This Row],[6M Return vs Nifty Z-Score]],Table2[6M Return vs Nifty Z-Score])</f>
        <v>650</v>
      </c>
      <c r="AU360">
        <f>_xlfn.RANK.AVG(Table2[[#This Row],[Sharpe Ratio Z-Score]],Table2[Sharpe Ratio Z-Score])</f>
        <v>111</v>
      </c>
      <c r="AV360">
        <f>(Table2[[#This Row],[Rank 1Y]]+Table2[[#This Row],[Rank 6M]]+Table2[[#This Row],[Rank Sharpe]])/3</f>
        <v>364.33333333333331</v>
      </c>
    </row>
    <row r="361" spans="1:48" x14ac:dyDescent="0.3">
      <c r="A361" t="s">
        <v>933</v>
      </c>
      <c r="B361" t="s">
        <v>934</v>
      </c>
      <c r="C361" t="s">
        <v>3095</v>
      </c>
      <c r="D361" t="s">
        <v>185</v>
      </c>
      <c r="E361">
        <v>14789.502811050001</v>
      </c>
      <c r="F361">
        <v>1497.25</v>
      </c>
      <c r="G361">
        <v>21.561022136702</v>
      </c>
      <c r="H361">
        <f>(Table2[[#This Row],[1Y Return vs Nifty]]-AVERAGE(Table2[1Y Return vs Nifty]))/_xlfn.STDEV.P(Table2[1Y Return vs Nifty])</f>
        <v>1.4525726404542508E-2</v>
      </c>
      <c r="I361">
        <v>-12.42274361654</v>
      </c>
      <c r="J361">
        <f>(Table2[[#This Row],[1M Return vs Nifty]]-AVERAGE(Table2[1M Return vs Nifty]))/_xlfn.STDEV.P(Table2[1M Return vs Nifty])</f>
        <v>-1.3655392151510366</v>
      </c>
      <c r="K361">
        <v>-3.8231880586530802</v>
      </c>
      <c r="L361">
        <f>(Table2[[#This Row],[6M Return vs Nifty]]-AVERAGE(Table2[6M Return vs Nifty]))/_xlfn.STDEV.P(Table2[6M Return vs Nifty])</f>
        <v>-0.19877646081187136</v>
      </c>
      <c r="M361">
        <v>-3.0997446395886699</v>
      </c>
      <c r="N361">
        <f>(Table2[[#This Row],[1W Return vs Nifty]]-AVERAGE(Table2[1W Return vs Nifty]))/_xlfn.STDEV.P(Table2[1W Return vs Nifty])</f>
        <v>-0.28322431655272773</v>
      </c>
      <c r="O361">
        <v>1711.3</v>
      </c>
      <c r="P361">
        <v>1764.83867954883</v>
      </c>
      <c r="Q361">
        <v>1571.8269401472301</v>
      </c>
      <c r="R361">
        <v>20.790462370324001</v>
      </c>
      <c r="S361" s="1">
        <f>(Table2[[#This Row],[Close Price]]-Table2[[#This Row],[20D EMA]])/Table2[[#This Row],[20D EMA]]</f>
        <v>-0.12508034827324255</v>
      </c>
      <c r="T361" s="1">
        <f>(Table2[[#This Row],[Close Price]]-Table2[[#This Row],[50D EMA]])/Table2[[#This Row],[50D EMA]]</f>
        <v>-0.151622175244503</v>
      </c>
      <c r="U361" s="1">
        <f>(Table2[[#This Row],[Close Price]]-Table2[[#This Row],[200D EMA]])/Table2[[#This Row],[200D EMA]]</f>
        <v>-4.7446024904144075E-2</v>
      </c>
      <c r="V361">
        <v>1.3774803212254301</v>
      </c>
      <c r="W361">
        <v>1469.25</v>
      </c>
      <c r="X361">
        <v>1524.65</v>
      </c>
      <c r="Y361">
        <v>1469.25</v>
      </c>
      <c r="Z361">
        <v>1616.6</v>
      </c>
      <c r="AA361">
        <v>1469.25</v>
      </c>
      <c r="AB361">
        <v>1958</v>
      </c>
      <c r="AC361" s="1">
        <f>(Table2[[#This Row],[Close Price]]/Table2[[#This Row],[Day Low]])-1</f>
        <v>1.9057342181385106E-2</v>
      </c>
      <c r="AD361" s="1">
        <f>(Table2[[#This Row],[Day High]]/Table2[[#This Row],[Close Price]])-1</f>
        <v>1.8300217064618485E-2</v>
      </c>
      <c r="AE361" s="1">
        <f>(Table2[[#This Row],[Close Price]]/Table2[[#This Row],[Current Week Low]])-1</f>
        <v>1.9057342181385106E-2</v>
      </c>
      <c r="AF361" s="1">
        <f>(Table2[[#This Row],[Current Week High]]/Table2[[#This Row],[Close Price]])-1</f>
        <v>7.971280681248949E-2</v>
      </c>
      <c r="AG361" s="1">
        <f>(Table2[[#This Row],[Close Price]]/Table2[[#This Row],[Current Month Low]])-1</f>
        <v>1.9057342181385106E-2</v>
      </c>
      <c r="AH361" s="1">
        <f>(Table2[[#This Row],[Current Month High]]/Table2[[#This Row],[Close Price]])-1</f>
        <v>0.30773083987310068</v>
      </c>
      <c r="AI361">
        <v>32.776757388545597</v>
      </c>
      <c r="AJ361">
        <v>52.9757343550447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-0.08</v>
      </c>
      <c r="AM361" t="s">
        <v>3143</v>
      </c>
      <c r="AN361">
        <v>-17.75</v>
      </c>
      <c r="AO361" t="s">
        <v>3143</v>
      </c>
      <c r="AP361">
        <v>3.6499376794630001E-2</v>
      </c>
      <c r="AQ361">
        <f>(Table2[[#This Row],[Sharpe Ratio]]-AVERAGE(Table2[Sharpe Ratio]))/_xlfn.STDEV.P(Table2[Sharpe Ratio])</f>
        <v>-0.23874380022284483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293</v>
      </c>
      <c r="AT361">
        <f>_xlfn.RANK.AVG(Table2[[#This Row],[6M Return vs Nifty Z-Score]],Table2[6M Return vs Nifty Z-Score])</f>
        <v>397</v>
      </c>
      <c r="AU361">
        <f>_xlfn.RANK.AVG(Table2[[#This Row],[Sharpe Ratio Z-Score]],Table2[Sharpe Ratio Z-Score])</f>
        <v>405</v>
      </c>
      <c r="AV361">
        <f>(Table2[[#This Row],[Rank 1Y]]+Table2[[#This Row],[Rank 6M]]+Table2[[#This Row],[Rank Sharpe]])/3</f>
        <v>365</v>
      </c>
    </row>
    <row r="362" spans="1:48" x14ac:dyDescent="0.3">
      <c r="A362" t="s">
        <v>508</v>
      </c>
      <c r="B362" t="s">
        <v>509</v>
      </c>
      <c r="C362" t="s">
        <v>3108</v>
      </c>
      <c r="D362" t="s">
        <v>510</v>
      </c>
      <c r="E362">
        <v>38497.633726799999</v>
      </c>
      <c r="F362">
        <v>3500.4</v>
      </c>
      <c r="G362">
        <v>-13.79085510681</v>
      </c>
      <c r="H362">
        <f>(Table2[[#This Row],[1Y Return vs Nifty]]-AVERAGE(Table2[1Y Return vs Nifty]))/_xlfn.STDEV.P(Table2[1Y Return vs Nifty])</f>
        <v>-0.60893494933051484</v>
      </c>
      <c r="I362">
        <v>-12.153879593498401</v>
      </c>
      <c r="J362">
        <f>(Table2[[#This Row],[1M Return vs Nifty]]-AVERAGE(Table2[1M Return vs Nifty]))/_xlfn.STDEV.P(Table2[1M Return vs Nifty])</f>
        <v>-1.3341634619273934</v>
      </c>
      <c r="K362">
        <v>0.54783274919421299</v>
      </c>
      <c r="L362">
        <f>(Table2[[#This Row],[6M Return vs Nifty]]-AVERAGE(Table2[6M Return vs Nifty]))/_xlfn.STDEV.P(Table2[6M Return vs Nifty])</f>
        <v>-3.9017684595468949E-2</v>
      </c>
      <c r="M362">
        <v>-4.5286567441329701</v>
      </c>
      <c r="N362">
        <f>(Table2[[#This Row],[1W Return vs Nifty]]-AVERAGE(Table2[1W Return vs Nifty]))/_xlfn.STDEV.P(Table2[1W Return vs Nifty])</f>
        <v>-0.59494001557568843</v>
      </c>
      <c r="O362">
        <v>3820.65</v>
      </c>
      <c r="P362">
        <v>3884.7524498245398</v>
      </c>
      <c r="Q362">
        <v>3607.1288942097799</v>
      </c>
      <c r="R362">
        <v>20.5313723533501</v>
      </c>
      <c r="S362" s="1">
        <f>(Table2[[#This Row],[Close Price]]-Table2[[#This Row],[20D EMA]])/Table2[[#This Row],[20D EMA]]</f>
        <v>-8.3820815829767178E-2</v>
      </c>
      <c r="T362" s="1">
        <f>(Table2[[#This Row],[Close Price]]-Table2[[#This Row],[50D EMA]])/Table2[[#This Row],[50D EMA]]</f>
        <v>-9.8938723841180534E-2</v>
      </c>
      <c r="U362" s="1">
        <f>(Table2[[#This Row],[Close Price]]-Table2[[#This Row],[200D EMA]])/Table2[[#This Row],[200D EMA]]</f>
        <v>-2.958832282957859E-2</v>
      </c>
      <c r="V362">
        <v>1.1427328933377601</v>
      </c>
      <c r="W362">
        <v>3466.05</v>
      </c>
      <c r="X362">
        <v>3554</v>
      </c>
      <c r="Y362">
        <v>3346</v>
      </c>
      <c r="Z362">
        <v>3825.85</v>
      </c>
      <c r="AA362">
        <v>3346</v>
      </c>
      <c r="AB362">
        <v>4340.95</v>
      </c>
      <c r="AC362" s="1">
        <f>(Table2[[#This Row],[Close Price]]/Table2[[#This Row],[Day Low]])-1</f>
        <v>9.9104167568269119E-3</v>
      </c>
      <c r="AD362" s="1">
        <f>(Table2[[#This Row],[Day High]]/Table2[[#This Row],[Close Price]])-1</f>
        <v>1.5312535710204411E-2</v>
      </c>
      <c r="AE362" s="1">
        <f>(Table2[[#This Row],[Close Price]]/Table2[[#This Row],[Current Week Low]])-1</f>
        <v>4.6144650328750814E-2</v>
      </c>
      <c r="AF362" s="1">
        <f>(Table2[[#This Row],[Current Week High]]/Table2[[#This Row],[Close Price]])-1</f>
        <v>9.2975088561307206E-2</v>
      </c>
      <c r="AG362" s="1">
        <f>(Table2[[#This Row],[Close Price]]/Table2[[#This Row],[Current Month Low]])-1</f>
        <v>4.6144650328750814E-2</v>
      </c>
      <c r="AH362" s="1">
        <f>(Table2[[#This Row],[Current Month High]]/Table2[[#This Row],[Close Price]])-1</f>
        <v>0.24012969946291851</v>
      </c>
      <c r="AI362">
        <v>26.271283281910598</v>
      </c>
      <c r="AJ362">
        <v>32.170367014046199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-0.02</v>
      </c>
      <c r="AM362" t="s">
        <v>3143</v>
      </c>
      <c r="AN362">
        <v>-13.47</v>
      </c>
      <c r="AO362" t="s">
        <v>3143</v>
      </c>
      <c r="AP362">
        <v>9.5839263544593004E-2</v>
      </c>
      <c r="AQ362">
        <f>(Table2[[#This Row],[Sharpe Ratio]]-AVERAGE(Table2[Sharpe Ratio]))/_xlfn.STDEV.P(Table2[Sharpe Ratio])</f>
        <v>0.46185938734436022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526</v>
      </c>
      <c r="AT362">
        <f>_xlfn.RANK.AVG(Table2[[#This Row],[6M Return vs Nifty Z-Score]],Table2[6M Return vs Nifty Z-Score])</f>
        <v>346</v>
      </c>
      <c r="AU362">
        <f>_xlfn.RANK.AVG(Table2[[#This Row],[Sharpe Ratio Z-Score]],Table2[Sharpe Ratio Z-Score])</f>
        <v>224</v>
      </c>
      <c r="AV362">
        <f>(Table2[[#This Row],[Rank 1Y]]+Table2[[#This Row],[Rank 6M]]+Table2[[#This Row],[Rank Sharpe]])/3</f>
        <v>365.33333333333331</v>
      </c>
    </row>
    <row r="363" spans="1:48" x14ac:dyDescent="0.3">
      <c r="A363" t="s">
        <v>794</v>
      </c>
      <c r="B363" t="s">
        <v>795</v>
      </c>
      <c r="C363" t="s">
        <v>3101</v>
      </c>
      <c r="D363" t="s">
        <v>51</v>
      </c>
      <c r="E363">
        <v>18908.33271096</v>
      </c>
      <c r="F363">
        <v>1807.4</v>
      </c>
      <c r="G363">
        <v>24.963520085129598</v>
      </c>
      <c r="H363">
        <f>(Table2[[#This Row],[1Y Return vs Nifty]]-AVERAGE(Table2[1Y Return vs Nifty]))/_xlfn.STDEV.P(Table2[1Y Return vs Nifty])</f>
        <v>7.4531695974465004E-2</v>
      </c>
      <c r="I363">
        <v>-12.0269320164428</v>
      </c>
      <c r="J363">
        <f>(Table2[[#This Row],[1M Return vs Nifty]]-AVERAGE(Table2[1M Return vs Nifty]))/_xlfn.STDEV.P(Table2[1M Return vs Nifty])</f>
        <v>-1.319348999936621</v>
      </c>
      <c r="K363">
        <v>3.3145217632707502</v>
      </c>
      <c r="L363">
        <f>(Table2[[#This Row],[6M Return vs Nifty]]-AVERAGE(Table2[6M Return vs Nifty]))/_xlfn.STDEV.P(Table2[6M Return vs Nifty])</f>
        <v>6.21035112283315E-2</v>
      </c>
      <c r="M363">
        <v>-6.7451508715734896</v>
      </c>
      <c r="N363">
        <f>(Table2[[#This Row],[1W Return vs Nifty]]-AVERAGE(Table2[1W Return vs Nifty]))/_xlfn.STDEV.P(Table2[1W Return vs Nifty])</f>
        <v>-1.0784659190361756</v>
      </c>
      <c r="O363">
        <v>1926.55</v>
      </c>
      <c r="P363">
        <v>1893.29221481894</v>
      </c>
      <c r="Q363">
        <v>1628.5213198000499</v>
      </c>
      <c r="R363">
        <v>30.224658810197099</v>
      </c>
      <c r="S363" s="1">
        <f>(Table2[[#This Row],[Close Price]]-Table2[[#This Row],[20D EMA]])/Table2[[#This Row],[20D EMA]]</f>
        <v>-6.1846305572136655E-2</v>
      </c>
      <c r="T363" s="1">
        <f>(Table2[[#This Row],[Close Price]]-Table2[[#This Row],[50D EMA]])/Table2[[#This Row],[50D EMA]]</f>
        <v>-4.5366591668552336E-2</v>
      </c>
      <c r="U363" s="1">
        <f>(Table2[[#This Row],[Close Price]]-Table2[[#This Row],[200D EMA]])/Table2[[#This Row],[200D EMA]]</f>
        <v>0.10984116574041101</v>
      </c>
      <c r="V363">
        <v>0.43027396391065098</v>
      </c>
      <c r="W363">
        <v>1773.6</v>
      </c>
      <c r="X363">
        <v>1845.05</v>
      </c>
      <c r="Y363">
        <v>1773.6</v>
      </c>
      <c r="Z363">
        <v>2029.75</v>
      </c>
      <c r="AA363">
        <v>1773.6</v>
      </c>
      <c r="AB363">
        <v>2120.5</v>
      </c>
      <c r="AC363" s="1">
        <f>(Table2[[#This Row],[Close Price]]/Table2[[#This Row],[Day Low]])-1</f>
        <v>1.9057284618854364E-2</v>
      </c>
      <c r="AD363" s="1">
        <f>(Table2[[#This Row],[Day High]]/Table2[[#This Row],[Close Price]])-1</f>
        <v>2.0831027996016216E-2</v>
      </c>
      <c r="AE363" s="1">
        <f>(Table2[[#This Row],[Close Price]]/Table2[[#This Row],[Current Week Low]])-1</f>
        <v>1.9057284618854364E-2</v>
      </c>
      <c r="AF363" s="1">
        <f>(Table2[[#This Row],[Current Week High]]/Table2[[#This Row],[Close Price]])-1</f>
        <v>0.12302202058205158</v>
      </c>
      <c r="AG363" s="1">
        <f>(Table2[[#This Row],[Close Price]]/Table2[[#This Row],[Current Month Low]])-1</f>
        <v>1.9057284618854364E-2</v>
      </c>
      <c r="AH363" s="1">
        <f>(Table2[[#This Row],[Current Month High]]/Table2[[#This Row],[Close Price]])-1</f>
        <v>0.1732322673453579</v>
      </c>
      <c r="AI363">
        <v>47.394046696912604</v>
      </c>
      <c r="AJ363">
        <v>60.579272355737203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0.12</v>
      </c>
      <c r="AM363" t="s">
        <v>3142</v>
      </c>
      <c r="AN363">
        <v>-7.24</v>
      </c>
      <c r="AO363" t="s">
        <v>3143</v>
      </c>
      <c r="AQ363">
        <f>(Table2[[#This Row],[Sharpe Ratio]]-AVERAGE(Table2[Sharpe Ratio]))/_xlfn.STDEV.P(Table2[Sharpe Ratio])</f>
        <v>-0.66967788397470163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-2.9308575957447021</v>
      </c>
      <c r="AS363">
        <f>_xlfn.RANK.AVG(Table2[[#This Row],[1Y Return vs Nifty Z-Score]],Table2[1Y Return vs Nifty Z-Score])</f>
        <v>265</v>
      </c>
      <c r="AT363">
        <f>_xlfn.RANK.AVG(Table2[[#This Row],[6M Return vs Nifty Z-Score]],Table2[6M Return vs Nifty Z-Score])</f>
        <v>312</v>
      </c>
      <c r="AU363">
        <f>_xlfn.RANK.AVG(Table2[[#This Row],[Sharpe Ratio Z-Score]],Table2[Sharpe Ratio Z-Score])</f>
        <v>520.5</v>
      </c>
      <c r="AV363">
        <f>(Table2[[#This Row],[Rank 1Y]]+Table2[[#This Row],[Rank 6M]]+Table2[[#This Row],[Rank Sharpe]])/3</f>
        <v>365.83333333333331</v>
      </c>
    </row>
    <row r="364" spans="1:48" x14ac:dyDescent="0.3">
      <c r="A364" t="s">
        <v>637</v>
      </c>
      <c r="B364" t="s">
        <v>638</v>
      </c>
      <c r="C364" t="s">
        <v>3106</v>
      </c>
      <c r="D364" t="s">
        <v>309</v>
      </c>
      <c r="E364">
        <v>27769.07179125</v>
      </c>
      <c r="F364">
        <v>2188.75</v>
      </c>
      <c r="G364">
        <v>6.04855149587749</v>
      </c>
      <c r="H364">
        <f>(Table2[[#This Row],[1Y Return vs Nifty]]-AVERAGE(Table2[1Y Return vs Nifty]))/_xlfn.STDEV.P(Table2[1Y Return vs Nifty])</f>
        <v>-0.25904999805924528</v>
      </c>
      <c r="I364">
        <v>15.8048688780245</v>
      </c>
      <c r="J364">
        <f>(Table2[[#This Row],[1M Return vs Nifty]]-AVERAGE(Table2[1M Return vs Nifty]))/_xlfn.STDEV.P(Table2[1M Return vs Nifty])</f>
        <v>1.928551952952362</v>
      </c>
      <c r="K364">
        <v>37.1367202317333</v>
      </c>
      <c r="L364">
        <f>(Table2[[#This Row],[6M Return vs Nifty]]-AVERAGE(Table2[6M Return vs Nifty]))/_xlfn.STDEV.P(Table2[6M Return vs Nifty])</f>
        <v>1.2982891241106007</v>
      </c>
      <c r="M364">
        <v>-0.60394492143892897</v>
      </c>
      <c r="N364">
        <f>(Table2[[#This Row],[1W Return vs Nifty]]-AVERAGE(Table2[1W Return vs Nifty]))/_xlfn.STDEV.P(Table2[1W Return vs Nifty])</f>
        <v>0.26123181289721026</v>
      </c>
      <c r="O364">
        <v>2287.7800000000002</v>
      </c>
      <c r="P364">
        <v>2202.6081457700798</v>
      </c>
      <c r="Q364">
        <v>1862.26502569079</v>
      </c>
      <c r="R364">
        <v>23.591632074187999</v>
      </c>
      <c r="S364" s="1">
        <f>(Table2[[#This Row],[Close Price]]-Table2[[#This Row],[20D EMA]])/Table2[[#This Row],[20D EMA]]</f>
        <v>-4.3286504821267863E-2</v>
      </c>
      <c r="T364" s="1">
        <f>(Table2[[#This Row],[Close Price]]-Table2[[#This Row],[50D EMA]])/Table2[[#This Row],[50D EMA]]</f>
        <v>-6.2916982290713644E-3</v>
      </c>
      <c r="U364" s="1">
        <f>(Table2[[#This Row],[Close Price]]-Table2[[#This Row],[200D EMA]])/Table2[[#This Row],[200D EMA]]</f>
        <v>0.17531606393569218</v>
      </c>
      <c r="V364">
        <v>1.2747579811394401</v>
      </c>
      <c r="W364">
        <v>2155.6</v>
      </c>
      <c r="X364">
        <v>2249.6999999999998</v>
      </c>
      <c r="Y364">
        <v>2155.6</v>
      </c>
      <c r="Z364">
        <v>2449.6999999999998</v>
      </c>
      <c r="AA364">
        <v>2155.6</v>
      </c>
      <c r="AB364">
        <v>2449.6999999999998</v>
      </c>
      <c r="AC364" s="1">
        <f>(Table2[[#This Row],[Close Price]]/Table2[[#This Row],[Day Low]])-1</f>
        <v>1.5378548895899069E-2</v>
      </c>
      <c r="AD364" s="1">
        <f>(Table2[[#This Row],[Day High]]/Table2[[#This Row],[Close Price]])-1</f>
        <v>2.784694460308379E-2</v>
      </c>
      <c r="AE364" s="1">
        <f>(Table2[[#This Row],[Close Price]]/Table2[[#This Row],[Current Week Low]])-1</f>
        <v>1.5378548895899069E-2</v>
      </c>
      <c r="AF364" s="1">
        <f>(Table2[[#This Row],[Current Week High]]/Table2[[#This Row],[Close Price]])-1</f>
        <v>0.11922330097087364</v>
      </c>
      <c r="AG364" s="1">
        <f>(Table2[[#This Row],[Close Price]]/Table2[[#This Row],[Current Month Low]])-1</f>
        <v>1.5378548895899069E-2</v>
      </c>
      <c r="AH364" s="1">
        <f>(Table2[[#This Row],[Current Month High]]/Table2[[#This Row],[Close Price]])-1</f>
        <v>0.11922330097087364</v>
      </c>
      <c r="AI364">
        <v>11.922330097087301</v>
      </c>
      <c r="AJ364">
        <v>84.533344574656397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7.0000000000000007E-2</v>
      </c>
      <c r="AM364" t="s">
        <v>3142</v>
      </c>
      <c r="AN364">
        <v>-7.71</v>
      </c>
      <c r="AO364" t="s">
        <v>3143</v>
      </c>
      <c r="AP364">
        <v>-4.3231462814868997E-2</v>
      </c>
      <c r="AQ364">
        <f>(Table2[[#This Row],[Sharpe Ratio]]-AVERAGE(Table2[Sharpe Ratio]))/_xlfn.STDEV.P(Table2[Sharpe Ratio])</f>
        <v>-1.1800951144442087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2.0489277774567189</v>
      </c>
      <c r="AS364">
        <f>_xlfn.RANK.AVG(Table2[[#This Row],[1Y Return vs Nifty Z-Score]],Table2[1Y Return vs Nifty Z-Score])</f>
        <v>392</v>
      </c>
      <c r="AT364">
        <f>_xlfn.RANK.AVG(Table2[[#This Row],[6M Return vs Nifty Z-Score]],Table2[6M Return vs Nifty Z-Score])</f>
        <v>66</v>
      </c>
      <c r="AU364">
        <f>_xlfn.RANK.AVG(Table2[[#This Row],[Sharpe Ratio Z-Score]],Table2[Sharpe Ratio Z-Score])</f>
        <v>640</v>
      </c>
      <c r="AV364">
        <f>(Table2[[#This Row],[Rank 1Y]]+Table2[[#This Row],[Rank 6M]]+Table2[[#This Row],[Rank Sharpe]])/3</f>
        <v>366</v>
      </c>
    </row>
    <row r="365" spans="1:48" x14ac:dyDescent="0.3">
      <c r="A365" t="s">
        <v>689</v>
      </c>
      <c r="B365" t="s">
        <v>690</v>
      </c>
      <c r="C365" t="s">
        <v>3101</v>
      </c>
      <c r="D365" t="s">
        <v>243</v>
      </c>
      <c r="E365">
        <v>25117.356594450001</v>
      </c>
      <c r="F365">
        <v>1236.7</v>
      </c>
      <c r="G365">
        <v>-3.9178627081650799</v>
      </c>
      <c r="H365">
        <f>(Table2[[#This Row],[1Y Return vs Nifty]]-AVERAGE(Table2[1Y Return vs Nifty]))/_xlfn.STDEV.P(Table2[1Y Return vs Nifty])</f>
        <v>-0.43481626052691169</v>
      </c>
      <c r="I365">
        <v>7.66352313882037</v>
      </c>
      <c r="J365">
        <f>(Table2[[#This Row],[1M Return vs Nifty]]-AVERAGE(Table2[1M Return vs Nifty]))/_xlfn.STDEV.P(Table2[1M Return vs Nifty])</f>
        <v>0.97847744342192644</v>
      </c>
      <c r="K365">
        <v>-9.4920420403534997</v>
      </c>
      <c r="L365">
        <f>(Table2[[#This Row],[6M Return vs Nifty]]-AVERAGE(Table2[6M Return vs Nifty]))/_xlfn.STDEV.P(Table2[6M Return vs Nifty])</f>
        <v>-0.40597043550996187</v>
      </c>
      <c r="M365">
        <v>-0.362737802945238</v>
      </c>
      <c r="N365">
        <f>(Table2[[#This Row],[1W Return vs Nifty]]-AVERAGE(Table2[1W Return vs Nifty]))/_xlfn.STDEV.P(Table2[1W Return vs Nifty])</f>
        <v>0.31385089654235404</v>
      </c>
      <c r="O365">
        <v>1252.33</v>
      </c>
      <c r="P365">
        <v>1254.1352692002599</v>
      </c>
      <c r="Q365">
        <v>1223.76584901461</v>
      </c>
      <c r="R365">
        <v>39.036474396444</v>
      </c>
      <c r="S365" s="1">
        <f>(Table2[[#This Row],[Close Price]]-Table2[[#This Row],[20D EMA]])/Table2[[#This Row],[20D EMA]]</f>
        <v>-1.2480735908266897E-2</v>
      </c>
      <c r="T365" s="1">
        <f>(Table2[[#This Row],[Close Price]]-Table2[[#This Row],[50D EMA]])/Table2[[#This Row],[50D EMA]]</f>
        <v>-1.3902223809859081E-2</v>
      </c>
      <c r="U365" s="1">
        <f>(Table2[[#This Row],[Close Price]]-Table2[[#This Row],[200D EMA]])/Table2[[#This Row],[200D EMA]]</f>
        <v>1.056913869250785E-2</v>
      </c>
      <c r="V365">
        <v>0.70217971777175903</v>
      </c>
      <c r="W365">
        <v>1220</v>
      </c>
      <c r="X365">
        <v>1245.95</v>
      </c>
      <c r="Y365">
        <v>1220</v>
      </c>
      <c r="Z365">
        <v>1289.8499999999999</v>
      </c>
      <c r="AA365">
        <v>1189.3</v>
      </c>
      <c r="AB365">
        <v>1297.5</v>
      </c>
      <c r="AC365" s="1">
        <f>(Table2[[#This Row],[Close Price]]/Table2[[#This Row],[Day Low]])-1</f>
        <v>1.3688524590163897E-2</v>
      </c>
      <c r="AD365" s="1">
        <f>(Table2[[#This Row],[Day High]]/Table2[[#This Row],[Close Price]])-1</f>
        <v>7.4795827605724785E-3</v>
      </c>
      <c r="AE365" s="1">
        <f>(Table2[[#This Row],[Close Price]]/Table2[[#This Row],[Current Week Low]])-1</f>
        <v>1.3688524590163897E-2</v>
      </c>
      <c r="AF365" s="1">
        <f>(Table2[[#This Row],[Current Week High]]/Table2[[#This Row],[Close Price]])-1</f>
        <v>4.2977278240478478E-2</v>
      </c>
      <c r="AG365" s="1">
        <f>(Table2[[#This Row],[Close Price]]/Table2[[#This Row],[Current Month Low]])-1</f>
        <v>3.9855377112587353E-2</v>
      </c>
      <c r="AH365" s="1">
        <f>(Table2[[#This Row],[Current Month High]]/Table2[[#This Row],[Close Price]])-1</f>
        <v>4.9163095334357587E-2</v>
      </c>
      <c r="AI365">
        <v>16.835125737850699</v>
      </c>
      <c r="AJ365">
        <v>26.200316342670501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-0.01</v>
      </c>
      <c r="AM365" t="s">
        <v>3143</v>
      </c>
      <c r="AN365">
        <v>1.18</v>
      </c>
      <c r="AO365" t="s">
        <v>3142</v>
      </c>
      <c r="AP365">
        <v>0.10794251845958699</v>
      </c>
      <c r="AQ365">
        <f>(Table2[[#This Row],[Sharpe Ratio]]-AVERAGE(Table2[Sharpe Ratio]))/_xlfn.STDEV.P(Table2[Sharpe Ratio])</f>
        <v>0.60475785644850821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453</v>
      </c>
      <c r="AT365">
        <f>_xlfn.RANK.AVG(Table2[[#This Row],[6M Return vs Nifty Z-Score]],Table2[6M Return vs Nifty Z-Score])</f>
        <v>456</v>
      </c>
      <c r="AU365">
        <f>_xlfn.RANK.AVG(Table2[[#This Row],[Sharpe Ratio Z-Score]],Table2[Sharpe Ratio Z-Score])</f>
        <v>189</v>
      </c>
      <c r="AV365">
        <f>(Table2[[#This Row],[Rank 1Y]]+Table2[[#This Row],[Rank 6M]]+Table2[[#This Row],[Rank Sharpe]])/3</f>
        <v>366</v>
      </c>
    </row>
    <row r="366" spans="1:48" x14ac:dyDescent="0.3">
      <c r="A366" t="s">
        <v>1356</v>
      </c>
      <c r="B366" t="s">
        <v>1357</v>
      </c>
      <c r="C366" t="s">
        <v>3110</v>
      </c>
      <c r="D366" t="s">
        <v>141</v>
      </c>
      <c r="E366">
        <v>7789.4153303249996</v>
      </c>
      <c r="F366">
        <v>531.75</v>
      </c>
      <c r="G366">
        <v>2.0807706727280699</v>
      </c>
      <c r="H366">
        <f>(Table2[[#This Row],[1Y Return vs Nifty]]-AVERAGE(Table2[1Y Return vs Nifty]))/_xlfn.STDEV.P(Table2[1Y Return vs Nifty])</f>
        <v>-0.32902521595586603</v>
      </c>
      <c r="I366">
        <v>2.5198145902126199</v>
      </c>
      <c r="J366">
        <f>(Table2[[#This Row],[1M Return vs Nifty]]-AVERAGE(Table2[1M Return vs Nifty]))/_xlfn.STDEV.P(Table2[1M Return vs Nifty])</f>
        <v>0.37821963187199664</v>
      </c>
      <c r="K366">
        <v>12.898614025479301</v>
      </c>
      <c r="L366">
        <f>(Table2[[#This Row],[6M Return vs Nifty]]-AVERAGE(Table2[6M Return vs Nifty]))/_xlfn.STDEV.P(Table2[6M Return vs Nifty])</f>
        <v>0.41239762289365905</v>
      </c>
      <c r="M366">
        <v>-2.0140317387378199</v>
      </c>
      <c r="N366">
        <f>(Table2[[#This Row],[1W Return vs Nifty]]-AVERAGE(Table2[1W Return vs Nifty]))/_xlfn.STDEV.P(Table2[1W Return vs Nifty])</f>
        <v>-4.6377169166499699E-2</v>
      </c>
      <c r="O366">
        <v>568.20000000000005</v>
      </c>
      <c r="P366">
        <v>571.14288761957505</v>
      </c>
      <c r="Q366">
        <v>521.77935201391597</v>
      </c>
      <c r="R366">
        <v>31.016174557126401</v>
      </c>
      <c r="S366" s="1">
        <f>(Table2[[#This Row],[Close Price]]-Table2[[#This Row],[20D EMA]])/Table2[[#This Row],[20D EMA]]</f>
        <v>-6.4149947201689622E-2</v>
      </c>
      <c r="T366" s="1">
        <f>(Table2[[#This Row],[Close Price]]-Table2[[#This Row],[50D EMA]])/Table2[[#This Row],[50D EMA]]</f>
        <v>-6.8972035673520865E-2</v>
      </c>
      <c r="U366" s="1">
        <f>(Table2[[#This Row],[Close Price]]-Table2[[#This Row],[200D EMA]])/Table2[[#This Row],[200D EMA]]</f>
        <v>1.9108935506167966E-2</v>
      </c>
      <c r="V366">
        <v>0.78550472407940097</v>
      </c>
      <c r="W366">
        <v>527.70000000000005</v>
      </c>
      <c r="X366">
        <v>552.20000000000005</v>
      </c>
      <c r="Y366">
        <v>527.70000000000005</v>
      </c>
      <c r="Z366">
        <v>593.95000000000005</v>
      </c>
      <c r="AA366">
        <v>527.70000000000005</v>
      </c>
      <c r="AB366">
        <v>602.75</v>
      </c>
      <c r="AC366" s="1">
        <f>(Table2[[#This Row],[Close Price]]/Table2[[#This Row],[Day Low]])-1</f>
        <v>7.6748152359293886E-3</v>
      </c>
      <c r="AD366" s="1">
        <f>(Table2[[#This Row],[Day High]]/Table2[[#This Row],[Close Price]])-1</f>
        <v>3.8457921955806329E-2</v>
      </c>
      <c r="AE366" s="1">
        <f>(Table2[[#This Row],[Close Price]]/Table2[[#This Row],[Current Week Low]])-1</f>
        <v>7.6748152359293886E-3</v>
      </c>
      <c r="AF366" s="1">
        <f>(Table2[[#This Row],[Current Week High]]/Table2[[#This Row],[Close Price]])-1</f>
        <v>0.11697226140103445</v>
      </c>
      <c r="AG366" s="1">
        <f>(Table2[[#This Row],[Close Price]]/Table2[[#This Row],[Current Month Low]])-1</f>
        <v>7.6748152359293886E-3</v>
      </c>
      <c r="AH366" s="1">
        <f>(Table2[[#This Row],[Current Month High]]/Table2[[#This Row],[Close Price]])-1</f>
        <v>0.13352139163140575</v>
      </c>
      <c r="AI366">
        <v>31.4527503526093</v>
      </c>
      <c r="AJ366">
        <v>39.9158005525588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</v>
      </c>
      <c r="AM366" t="s">
        <v>3144</v>
      </c>
      <c r="AN366">
        <v>-6.78</v>
      </c>
      <c r="AO366" t="s">
        <v>3143</v>
      </c>
      <c r="AP366">
        <v>5.5648076611300003E-3</v>
      </c>
      <c r="AQ366">
        <f>(Table2[[#This Row],[Sharpe Ratio]]-AVERAGE(Table2[Sharpe Ratio]))/_xlfn.STDEV.P(Table2[Sharpe Ratio])</f>
        <v>-0.60397634325532179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418</v>
      </c>
      <c r="AT366">
        <f>_xlfn.RANK.AVG(Table2[[#This Row],[6M Return vs Nifty Z-Score]],Table2[6M Return vs Nifty Z-Score])</f>
        <v>202</v>
      </c>
      <c r="AU366">
        <f>_xlfn.RANK.AVG(Table2[[#This Row],[Sharpe Ratio Z-Score]],Table2[Sharpe Ratio Z-Score])</f>
        <v>485</v>
      </c>
      <c r="AV366">
        <f>(Table2[[#This Row],[Rank 1Y]]+Table2[[#This Row],[Rank 6M]]+Table2[[#This Row],[Rank Sharpe]])/3</f>
        <v>368.33333333333331</v>
      </c>
    </row>
    <row r="367" spans="1:48" x14ac:dyDescent="0.3">
      <c r="A367" t="s">
        <v>1545</v>
      </c>
      <c r="B367" t="s">
        <v>1546</v>
      </c>
      <c r="C367" t="s">
        <v>603</v>
      </c>
      <c r="D367" t="s">
        <v>449</v>
      </c>
      <c r="E367">
        <v>5989.2467641049998</v>
      </c>
      <c r="F367">
        <v>838.05</v>
      </c>
      <c r="G367">
        <v>-28.511315535624501</v>
      </c>
      <c r="H367">
        <f>(Table2[[#This Row],[1Y Return vs Nifty]]-AVERAGE(Table2[1Y Return vs Nifty]))/_xlfn.STDEV.P(Table2[1Y Return vs Nifty])</f>
        <v>-0.86854289441536037</v>
      </c>
      <c r="I367">
        <v>-3.7757993370906502</v>
      </c>
      <c r="J367">
        <f>(Table2[[#This Row],[1M Return vs Nifty]]-AVERAGE(Table2[1M Return vs Nifty]))/_xlfn.STDEV.P(Table2[1M Return vs Nifty])</f>
        <v>-0.35646263145125889</v>
      </c>
      <c r="K367">
        <v>-2.8612631902534398</v>
      </c>
      <c r="L367">
        <f>(Table2[[#This Row],[6M Return vs Nifty]]-AVERAGE(Table2[6M Return vs Nifty]))/_xlfn.STDEV.P(Table2[6M Return vs Nifty])</f>
        <v>-0.16361855455991392</v>
      </c>
      <c r="M367">
        <v>-1.3157121419776201</v>
      </c>
      <c r="N367">
        <f>(Table2[[#This Row],[1W Return vs Nifty]]-AVERAGE(Table2[1W Return vs Nifty]))/_xlfn.STDEV.P(Table2[1W Return vs Nifty])</f>
        <v>0.10596052924984761</v>
      </c>
      <c r="O367">
        <v>899.84</v>
      </c>
      <c r="P367">
        <v>917.49573138221206</v>
      </c>
      <c r="Q367">
        <v>868.63006973051802</v>
      </c>
      <c r="R367">
        <v>18.7643294424369</v>
      </c>
      <c r="S367" s="1">
        <f>(Table2[[#This Row],[Close Price]]-Table2[[#This Row],[20D EMA]])/Table2[[#This Row],[20D EMA]]</f>
        <v>-6.8667763157894815E-2</v>
      </c>
      <c r="T367" s="1">
        <f>(Table2[[#This Row],[Close Price]]-Table2[[#This Row],[50D EMA]])/Table2[[#This Row],[50D EMA]]</f>
        <v>-8.6589755859165354E-2</v>
      </c>
      <c r="U367" s="1">
        <f>(Table2[[#This Row],[Close Price]]-Table2[[#This Row],[200D EMA]])/Table2[[#This Row],[200D EMA]]</f>
        <v>-3.5204940280279678E-2</v>
      </c>
      <c r="V367">
        <v>0.275095742597251</v>
      </c>
      <c r="W367">
        <v>825</v>
      </c>
      <c r="X367">
        <v>870.45</v>
      </c>
      <c r="Y367">
        <v>825</v>
      </c>
      <c r="Z367">
        <v>907.45</v>
      </c>
      <c r="AA367">
        <v>825</v>
      </c>
      <c r="AB367">
        <v>979</v>
      </c>
      <c r="AC367" s="1">
        <f>(Table2[[#This Row],[Close Price]]/Table2[[#This Row],[Day Low]])-1</f>
        <v>1.5818181818181731E-2</v>
      </c>
      <c r="AD367" s="1">
        <f>(Table2[[#This Row],[Day High]]/Table2[[#This Row],[Close Price]])-1</f>
        <v>3.8661177734025554E-2</v>
      </c>
      <c r="AE367" s="1">
        <f>(Table2[[#This Row],[Close Price]]/Table2[[#This Row],[Current Week Low]])-1</f>
        <v>1.5818181818181731E-2</v>
      </c>
      <c r="AF367" s="1">
        <f>(Table2[[#This Row],[Current Week High]]/Table2[[#This Row],[Close Price]])-1</f>
        <v>8.2811288109301495E-2</v>
      </c>
      <c r="AG367" s="1">
        <f>(Table2[[#This Row],[Close Price]]/Table2[[#This Row],[Current Month Low]])-1</f>
        <v>1.5818181818181731E-2</v>
      </c>
      <c r="AH367" s="1">
        <f>(Table2[[#This Row],[Current Month High]]/Table2[[#This Row],[Close Price]])-1</f>
        <v>0.16818805560527417</v>
      </c>
      <c r="AI367">
        <v>34.598174333273597</v>
      </c>
      <c r="AJ367">
        <v>22.0401922236784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-0.16</v>
      </c>
      <c r="AM367" t="s">
        <v>3143</v>
      </c>
      <c r="AN367">
        <v>-8.1</v>
      </c>
      <c r="AO367" t="s">
        <v>3143</v>
      </c>
      <c r="AP367">
        <v>0.139602809084894</v>
      </c>
      <c r="AQ367">
        <f>(Table2[[#This Row],[Sharpe Ratio]]-AVERAGE(Table2[Sharpe Ratio]))/_xlfn.STDEV.P(Table2[Sharpe Ratio])</f>
        <v>0.97855871361660896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610</v>
      </c>
      <c r="AT367">
        <f>_xlfn.RANK.AVG(Table2[[#This Row],[6M Return vs Nifty Z-Score]],Table2[6M Return vs Nifty Z-Score])</f>
        <v>381</v>
      </c>
      <c r="AU367">
        <f>_xlfn.RANK.AVG(Table2[[#This Row],[Sharpe Ratio Z-Score]],Table2[Sharpe Ratio Z-Score])</f>
        <v>115</v>
      </c>
      <c r="AV367">
        <f>(Table2[[#This Row],[Rank 1Y]]+Table2[[#This Row],[Rank 6M]]+Table2[[#This Row],[Rank Sharpe]])/3</f>
        <v>368.66666666666669</v>
      </c>
    </row>
    <row r="368" spans="1:48" x14ac:dyDescent="0.3">
      <c r="A368" t="s">
        <v>950</v>
      </c>
      <c r="B368" t="s">
        <v>951</v>
      </c>
      <c r="C368" t="s">
        <v>3113</v>
      </c>
      <c r="D368" t="s">
        <v>603</v>
      </c>
      <c r="E368">
        <v>14583.581621150001</v>
      </c>
      <c r="F368">
        <v>465.25</v>
      </c>
      <c r="G368">
        <v>23.5053101707468</v>
      </c>
      <c r="H368">
        <f>(Table2[[#This Row],[1Y Return vs Nifty]]-AVERAGE(Table2[1Y Return vs Nifty]))/_xlfn.STDEV.P(Table2[1Y Return vs Nifty])</f>
        <v>4.8814913459004378E-2</v>
      </c>
      <c r="I368">
        <v>-10.764675845274899</v>
      </c>
      <c r="J368">
        <f>(Table2[[#This Row],[1M Return vs Nifty]]-AVERAGE(Table2[1M Return vs Nifty]))/_xlfn.STDEV.P(Table2[1M Return vs Nifty])</f>
        <v>-1.1720468890645501</v>
      </c>
      <c r="K368">
        <v>-31.4971383948909</v>
      </c>
      <c r="L368">
        <f>(Table2[[#This Row],[6M Return vs Nifty]]-AVERAGE(Table2[6M Return vs Nifty]))/_xlfn.STDEV.P(Table2[6M Return vs Nifty])</f>
        <v>-1.2102464659085186</v>
      </c>
      <c r="M368">
        <v>-8.3506654974417192</v>
      </c>
      <c r="N368">
        <f>(Table2[[#This Row],[1W Return vs Nifty]]-AVERAGE(Table2[1W Return vs Nifty]))/_xlfn.STDEV.P(Table2[1W Return vs Nifty])</f>
        <v>-1.4287072755916281</v>
      </c>
      <c r="O368">
        <v>534.64</v>
      </c>
      <c r="P368">
        <v>580.72065961469502</v>
      </c>
      <c r="Q368">
        <v>584.08536243522406</v>
      </c>
      <c r="R368">
        <v>14.391173063964301</v>
      </c>
      <c r="S368" s="1">
        <f>(Table2[[#This Row],[Close Price]]-Table2[[#This Row],[20D EMA]])/Table2[[#This Row],[20D EMA]]</f>
        <v>-0.12978826874158311</v>
      </c>
      <c r="T368" s="1">
        <f>(Table2[[#This Row],[Close Price]]-Table2[[#This Row],[50D EMA]])/Table2[[#This Row],[50D EMA]]</f>
        <v>-0.1988402818169224</v>
      </c>
      <c r="U368" s="1">
        <f>(Table2[[#This Row],[Close Price]]-Table2[[#This Row],[200D EMA]])/Table2[[#This Row],[200D EMA]]</f>
        <v>-0.2034554708574863</v>
      </c>
      <c r="V368">
        <v>0.66412638373891797</v>
      </c>
      <c r="W368">
        <v>455.7</v>
      </c>
      <c r="X368">
        <v>486</v>
      </c>
      <c r="Y368">
        <v>455.7</v>
      </c>
      <c r="Z368">
        <v>543.20000000000005</v>
      </c>
      <c r="AA368">
        <v>455.7</v>
      </c>
      <c r="AB368">
        <v>589.04999999999995</v>
      </c>
      <c r="AC368" s="1">
        <f>(Table2[[#This Row],[Close Price]]/Table2[[#This Row],[Day Low]])-1</f>
        <v>2.0956769804696185E-2</v>
      </c>
      <c r="AD368" s="1">
        <f>(Table2[[#This Row],[Day High]]/Table2[[#This Row],[Close Price]])-1</f>
        <v>4.4599677592692011E-2</v>
      </c>
      <c r="AE368" s="1">
        <f>(Table2[[#This Row],[Close Price]]/Table2[[#This Row],[Current Week Low]])-1</f>
        <v>2.0956769804696185E-2</v>
      </c>
      <c r="AF368" s="1">
        <f>(Table2[[#This Row],[Current Week High]]/Table2[[#This Row],[Close Price]])-1</f>
        <v>0.16754433100483612</v>
      </c>
      <c r="AG368" s="1">
        <f>(Table2[[#This Row],[Close Price]]/Table2[[#This Row],[Current Month Low]])-1</f>
        <v>2.0956769804696185E-2</v>
      </c>
      <c r="AH368" s="1">
        <f>(Table2[[#This Row],[Current Month High]]/Table2[[#This Row],[Close Price]])-1</f>
        <v>0.26609349811929062</v>
      </c>
      <c r="AI368">
        <v>68.135411069317499</v>
      </c>
      <c r="AJ368">
        <v>57.5516423975617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-0.31</v>
      </c>
      <c r="AM368" t="s">
        <v>3143</v>
      </c>
      <c r="AN368">
        <v>-16.77</v>
      </c>
      <c r="AO368" t="s">
        <v>3143</v>
      </c>
      <c r="AP368">
        <v>0.12112904143185101</v>
      </c>
      <c r="AQ368">
        <f>(Table2[[#This Row],[Sharpe Ratio]]-AVERAGE(Table2[Sharpe Ratio]))/_xlfn.STDEV.P(Table2[Sharpe Ratio])</f>
        <v>0.76044605427443523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276</v>
      </c>
      <c r="AT368">
        <f>_xlfn.RANK.AVG(Table2[[#This Row],[6M Return vs Nifty Z-Score]],Table2[6M Return vs Nifty Z-Score])</f>
        <v>675</v>
      </c>
      <c r="AU368">
        <f>_xlfn.RANK.AVG(Table2[[#This Row],[Sharpe Ratio Z-Score]],Table2[Sharpe Ratio Z-Score])</f>
        <v>158</v>
      </c>
      <c r="AV368">
        <f>(Table2[[#This Row],[Rank 1Y]]+Table2[[#This Row],[Rank 6M]]+Table2[[#This Row],[Rank Sharpe]])/3</f>
        <v>369.66666666666669</v>
      </c>
    </row>
    <row r="369" spans="1:48" x14ac:dyDescent="0.3">
      <c r="A369" t="s">
        <v>881</v>
      </c>
      <c r="B369" t="s">
        <v>882</v>
      </c>
      <c r="C369" t="s">
        <v>3103</v>
      </c>
      <c r="D369" t="s">
        <v>192</v>
      </c>
      <c r="E369">
        <v>16401.27764457</v>
      </c>
      <c r="F369">
        <v>674.7</v>
      </c>
      <c r="G369">
        <v>-2.8150374536440599</v>
      </c>
      <c r="H369">
        <f>(Table2[[#This Row],[1Y Return vs Nifty]]-AVERAGE(Table2[1Y Return vs Nifty]))/_xlfn.STDEV.P(Table2[1Y Return vs Nifty])</f>
        <v>-0.41536699129390231</v>
      </c>
      <c r="I369">
        <v>-4.5508707019334098</v>
      </c>
      <c r="J369">
        <f>(Table2[[#This Row],[1M Return vs Nifty]]-AVERAGE(Table2[1M Return vs Nifty]))/_xlfn.STDEV.P(Table2[1M Return vs Nifty])</f>
        <v>-0.44691150444999428</v>
      </c>
      <c r="K369">
        <v>5.6436925511642002</v>
      </c>
      <c r="L369">
        <f>(Table2[[#This Row],[6M Return vs Nifty]]-AVERAGE(Table2[6M Return vs Nifty]))/_xlfn.STDEV.P(Table2[6M Return vs Nifty])</f>
        <v>0.14723361950985936</v>
      </c>
      <c r="M369">
        <v>3.3461626861620601</v>
      </c>
      <c r="N369">
        <f>(Table2[[#This Row],[1W Return vs Nifty]]-AVERAGE(Table2[1W Return vs Nifty]))/_xlfn.STDEV.P(Table2[1W Return vs Nifty])</f>
        <v>1.1229437056045222</v>
      </c>
      <c r="O369">
        <v>717.67</v>
      </c>
      <c r="P369">
        <v>707.50552669823901</v>
      </c>
      <c r="Q369">
        <v>641.63919611942902</v>
      </c>
      <c r="R369">
        <v>32.87978388866</v>
      </c>
      <c r="S369" s="1">
        <f>(Table2[[#This Row],[Close Price]]-Table2[[#This Row],[20D EMA]])/Table2[[#This Row],[20D EMA]]</f>
        <v>-5.9874315493193137E-2</v>
      </c>
      <c r="T369" s="1">
        <f>(Table2[[#This Row],[Close Price]]-Table2[[#This Row],[50D EMA]])/Table2[[#This Row],[50D EMA]]</f>
        <v>-4.6367873409179715E-2</v>
      </c>
      <c r="U369" s="1">
        <f>(Table2[[#This Row],[Close Price]]-Table2[[#This Row],[200D EMA]])/Table2[[#This Row],[200D EMA]]</f>
        <v>5.1525536595207297E-2</v>
      </c>
      <c r="V369">
        <v>0.475600864543753</v>
      </c>
      <c r="W369">
        <v>663.6</v>
      </c>
      <c r="X369">
        <v>711.15</v>
      </c>
      <c r="Y369">
        <v>663.6</v>
      </c>
      <c r="Z369">
        <v>744.75</v>
      </c>
      <c r="AA369">
        <v>663.6</v>
      </c>
      <c r="AB369">
        <v>808.8</v>
      </c>
      <c r="AC369" s="1">
        <f>(Table2[[#This Row],[Close Price]]/Table2[[#This Row],[Day Low]])-1</f>
        <v>1.672694394213381E-2</v>
      </c>
      <c r="AD369" s="1">
        <f>(Table2[[#This Row],[Day High]]/Table2[[#This Row],[Close Price]])-1</f>
        <v>5.4024010671409384E-2</v>
      </c>
      <c r="AE369" s="1">
        <f>(Table2[[#This Row],[Close Price]]/Table2[[#This Row],[Current Week Low]])-1</f>
        <v>1.672694394213381E-2</v>
      </c>
      <c r="AF369" s="1">
        <f>(Table2[[#This Row],[Current Week High]]/Table2[[#This Row],[Close Price]])-1</f>
        <v>0.10382392174299682</v>
      </c>
      <c r="AG369" s="1">
        <f>(Table2[[#This Row],[Close Price]]/Table2[[#This Row],[Current Month Low]])-1</f>
        <v>1.672694394213381E-2</v>
      </c>
      <c r="AH369" s="1">
        <f>(Table2[[#This Row],[Current Month High]]/Table2[[#This Row],[Close Price]])-1</f>
        <v>0.19875500222321008</v>
      </c>
      <c r="AI369">
        <v>23.603082851637701</v>
      </c>
      <c r="AJ369">
        <v>34.522978765825897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0.11</v>
      </c>
      <c r="AM369" t="s">
        <v>3142</v>
      </c>
      <c r="AN369">
        <v>-9.41</v>
      </c>
      <c r="AO369" t="s">
        <v>3143</v>
      </c>
      <c r="AP369">
        <v>4.3961292792648002E-2</v>
      </c>
      <c r="AQ369">
        <f>(Table2[[#This Row],[Sharpe Ratio]]-AVERAGE(Table2[Sharpe Ratio]))/_xlfn.STDEV.P(Table2[Sharpe Ratio])</f>
        <v>-0.15064383205811974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0.25725499731236523</v>
      </c>
      <c r="AS369">
        <f>_xlfn.RANK.AVG(Table2[[#This Row],[1Y Return vs Nifty Z-Score]],Table2[1Y Return vs Nifty Z-Score])</f>
        <v>444</v>
      </c>
      <c r="AT369">
        <f>_xlfn.RANK.AVG(Table2[[#This Row],[6M Return vs Nifty Z-Score]],Table2[6M Return vs Nifty Z-Score])</f>
        <v>285</v>
      </c>
      <c r="AU369">
        <f>_xlfn.RANK.AVG(Table2[[#This Row],[Sharpe Ratio Z-Score]],Table2[Sharpe Ratio Z-Score])</f>
        <v>381</v>
      </c>
      <c r="AV369">
        <f>(Table2[[#This Row],[Rank 1Y]]+Table2[[#This Row],[Rank 6M]]+Table2[[#This Row],[Rank Sharpe]])/3</f>
        <v>370</v>
      </c>
    </row>
    <row r="370" spans="1:48" x14ac:dyDescent="0.3">
      <c r="A370" t="s">
        <v>1988</v>
      </c>
      <c r="B370" t="s">
        <v>1989</v>
      </c>
      <c r="C370" t="s">
        <v>3108</v>
      </c>
      <c r="D370" t="s">
        <v>117</v>
      </c>
      <c r="E370">
        <v>3208.49991</v>
      </c>
      <c r="F370">
        <v>735</v>
      </c>
      <c r="G370">
        <v>41.047879201955702</v>
      </c>
      <c r="H370">
        <f>(Table2[[#This Row],[1Y Return vs Nifty]]-AVERAGE(Table2[1Y Return vs Nifty]))/_xlfn.STDEV.P(Table2[1Y Return vs Nifty])</f>
        <v>0.3581931642090021</v>
      </c>
      <c r="I370">
        <v>-5.3119168271183801</v>
      </c>
      <c r="J370">
        <f>(Table2[[#This Row],[1M Return vs Nifty]]-AVERAGE(Table2[1M Return vs Nifty]))/_xlfn.STDEV.P(Table2[1M Return vs Nifty])</f>
        <v>-0.53572366736224419</v>
      </c>
      <c r="K370">
        <v>-24.759230328997699</v>
      </c>
      <c r="L370">
        <f>(Table2[[#This Row],[6M Return vs Nifty]]-AVERAGE(Table2[6M Return vs Nifty]))/_xlfn.STDEV.P(Table2[6M Return vs Nifty])</f>
        <v>-0.96397906198008332</v>
      </c>
      <c r="M370">
        <v>-3.1818320143977701</v>
      </c>
      <c r="N370">
        <f>(Table2[[#This Row],[1W Return vs Nifty]]-AVERAGE(Table2[1W Return vs Nifty]))/_xlfn.STDEV.P(Table2[1W Return vs Nifty])</f>
        <v>-0.3011315925413644</v>
      </c>
      <c r="O370">
        <v>805.83</v>
      </c>
      <c r="P370">
        <v>820.50215142245395</v>
      </c>
      <c r="Q370">
        <v>782.33514009510304</v>
      </c>
      <c r="R370">
        <v>20.3677292793455</v>
      </c>
      <c r="S370" s="1">
        <f>(Table2[[#This Row],[Close Price]]-Table2[[#This Row],[20D EMA]])/Table2[[#This Row],[20D EMA]]</f>
        <v>-8.7896950969807569E-2</v>
      </c>
      <c r="T370" s="1">
        <f>(Table2[[#This Row],[Close Price]]-Table2[[#This Row],[50D EMA]])/Table2[[#This Row],[50D EMA]]</f>
        <v>-0.10420710204625806</v>
      </c>
      <c r="U370" s="1">
        <f>(Table2[[#This Row],[Close Price]]-Table2[[#This Row],[200D EMA]])/Table2[[#This Row],[200D EMA]]</f>
        <v>-6.0504939212303363E-2</v>
      </c>
      <c r="V370">
        <v>0.37199501678185098</v>
      </c>
      <c r="W370">
        <v>726.8</v>
      </c>
      <c r="X370">
        <v>771.5</v>
      </c>
      <c r="Y370">
        <v>726.8</v>
      </c>
      <c r="Z370">
        <v>826.55</v>
      </c>
      <c r="AA370">
        <v>726.8</v>
      </c>
      <c r="AB370">
        <v>902</v>
      </c>
      <c r="AC370" s="1">
        <f>(Table2[[#This Row],[Close Price]]/Table2[[#This Row],[Day Low]])-1</f>
        <v>1.1282333516785981E-2</v>
      </c>
      <c r="AD370" s="1">
        <f>(Table2[[#This Row],[Day High]]/Table2[[#This Row],[Close Price]])-1</f>
        <v>4.9659863945578309E-2</v>
      </c>
      <c r="AE370" s="1">
        <f>(Table2[[#This Row],[Close Price]]/Table2[[#This Row],[Current Week Low]])-1</f>
        <v>1.1282333516785981E-2</v>
      </c>
      <c r="AF370" s="1">
        <f>(Table2[[#This Row],[Current Week High]]/Table2[[#This Row],[Close Price]])-1</f>
        <v>0.12455782312925168</v>
      </c>
      <c r="AG370" s="1">
        <f>(Table2[[#This Row],[Close Price]]/Table2[[#This Row],[Current Month Low]])-1</f>
        <v>1.1282333516785981E-2</v>
      </c>
      <c r="AH370" s="1">
        <f>(Table2[[#This Row],[Current Month High]]/Table2[[#This Row],[Close Price]])-1</f>
        <v>0.22721088435374148</v>
      </c>
      <c r="AI370">
        <v>47.346938775510097</v>
      </c>
      <c r="AJ370">
        <v>73.553719008264395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</v>
      </c>
      <c r="AM370" t="s">
        <v>3143</v>
      </c>
      <c r="AN370">
        <v>-11.08</v>
      </c>
      <c r="AO370" t="s">
        <v>3143</v>
      </c>
      <c r="AP370">
        <v>7.4907092728021998E-2</v>
      </c>
      <c r="AQ370">
        <f>(Table2[[#This Row],[Sharpe Ratio]]-AVERAGE(Table2[Sharpe Ratio]))/_xlfn.STDEV.P(Table2[Sharpe Ratio])</f>
        <v>0.21472130872643944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202</v>
      </c>
      <c r="AT370">
        <f>_xlfn.RANK.AVG(Table2[[#This Row],[6M Return vs Nifty Z-Score]],Table2[6M Return vs Nifty Z-Score])</f>
        <v>627</v>
      </c>
      <c r="AU370">
        <f>_xlfn.RANK.AVG(Table2[[#This Row],[Sharpe Ratio Z-Score]],Table2[Sharpe Ratio Z-Score])</f>
        <v>283</v>
      </c>
      <c r="AV370">
        <f>(Table2[[#This Row],[Rank 1Y]]+Table2[[#This Row],[Rank 6M]]+Table2[[#This Row],[Rank Sharpe]])/3</f>
        <v>370.66666666666669</v>
      </c>
    </row>
    <row r="371" spans="1:48" x14ac:dyDescent="0.3">
      <c r="A371" t="s">
        <v>264</v>
      </c>
      <c r="B371" t="s">
        <v>265</v>
      </c>
      <c r="C371" t="s">
        <v>3097</v>
      </c>
      <c r="D371" t="s">
        <v>43</v>
      </c>
      <c r="E371">
        <v>95452.924267665003</v>
      </c>
      <c r="F371">
        <v>1929.15</v>
      </c>
      <c r="G371">
        <v>13.511500281150999</v>
      </c>
      <c r="H371">
        <f>(Table2[[#This Row],[1Y Return vs Nifty]]-AVERAGE(Table2[1Y Return vs Nifty]))/_xlfn.STDEV.P(Table2[1Y Return vs Nifty])</f>
        <v>-0.12743449542008431</v>
      </c>
      <c r="I371">
        <v>-5.3512843316385901</v>
      </c>
      <c r="J371">
        <f>(Table2[[#This Row],[1M Return vs Nifty]]-AVERAGE(Table2[1M Return vs Nifty]))/_xlfn.STDEV.P(Table2[1M Return vs Nifty])</f>
        <v>-0.54031775582705033</v>
      </c>
      <c r="K371">
        <v>5.89205653482054</v>
      </c>
      <c r="L371">
        <f>(Table2[[#This Row],[6M Return vs Nifty]]-AVERAGE(Table2[6M Return vs Nifty]))/_xlfn.STDEV.P(Table2[6M Return vs Nifty])</f>
        <v>0.15631120752177935</v>
      </c>
      <c r="M371">
        <v>-0.12554603892788099</v>
      </c>
      <c r="N371">
        <f>(Table2[[#This Row],[1W Return vs Nifty]]-AVERAGE(Table2[1W Return vs Nifty]))/_xlfn.STDEV.P(Table2[1W Return vs Nifty])</f>
        <v>0.36559403475780006</v>
      </c>
      <c r="O371">
        <v>2052.41</v>
      </c>
      <c r="P371">
        <v>2066.6990037667401</v>
      </c>
      <c r="Q371">
        <v>1837.04254506443</v>
      </c>
      <c r="R371">
        <v>13.3722411113528</v>
      </c>
      <c r="S371" s="1">
        <f>(Table2[[#This Row],[Close Price]]-Table2[[#This Row],[20D EMA]])/Table2[[#This Row],[20D EMA]]</f>
        <v>-6.005622658240789E-2</v>
      </c>
      <c r="T371" s="1">
        <f>(Table2[[#This Row],[Close Price]]-Table2[[#This Row],[50D EMA]])/Table2[[#This Row],[50D EMA]]</f>
        <v>-6.6554928180661485E-2</v>
      </c>
      <c r="U371" s="1">
        <f>(Table2[[#This Row],[Close Price]]-Table2[[#This Row],[200D EMA]])/Table2[[#This Row],[200D EMA]]</f>
        <v>5.0138988442610971E-2</v>
      </c>
      <c r="V371">
        <v>0.85649057529865202</v>
      </c>
      <c r="W371">
        <v>1916.8</v>
      </c>
      <c r="X371">
        <v>1957.25</v>
      </c>
      <c r="Y371">
        <v>1916.8</v>
      </c>
      <c r="Z371">
        <v>2094.35</v>
      </c>
      <c r="AA371">
        <v>1916.8</v>
      </c>
      <c r="AB371">
        <v>2214.25</v>
      </c>
      <c r="AC371" s="1">
        <f>(Table2[[#This Row],[Close Price]]/Table2[[#This Row],[Day Low]])-1</f>
        <v>6.4430300500835092E-3</v>
      </c>
      <c r="AD371" s="1">
        <f>(Table2[[#This Row],[Day High]]/Table2[[#This Row],[Close Price]])-1</f>
        <v>1.45660005701993E-2</v>
      </c>
      <c r="AE371" s="1">
        <f>(Table2[[#This Row],[Close Price]]/Table2[[#This Row],[Current Week Low]])-1</f>
        <v>6.4430300500835092E-3</v>
      </c>
      <c r="AF371" s="1">
        <f>(Table2[[#This Row],[Current Week High]]/Table2[[#This Row],[Close Price]])-1</f>
        <v>8.5633569188502623E-2</v>
      </c>
      <c r="AG371" s="1">
        <f>(Table2[[#This Row],[Close Price]]/Table2[[#This Row],[Current Month Low]])-1</f>
        <v>6.4430300500835092E-3</v>
      </c>
      <c r="AH371" s="1">
        <f>(Table2[[#This Row],[Current Month High]]/Table2[[#This Row],[Close Price]])-1</f>
        <v>0.14778529404141705</v>
      </c>
      <c r="AI371">
        <v>19.3219811834227</v>
      </c>
      <c r="AJ371">
        <v>44.803903171326702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-0.04</v>
      </c>
      <c r="AM371" t="s">
        <v>3143</v>
      </c>
      <c r="AN371">
        <v>-7.42</v>
      </c>
      <c r="AO371" t="s">
        <v>3143</v>
      </c>
      <c r="AP371">
        <v>2.6613245024010002E-3</v>
      </c>
      <c r="AQ371">
        <f>(Table2[[#This Row],[Sharpe Ratio]]-AVERAGE(Table2[Sharpe Ratio]))/_xlfn.STDEV.P(Table2[Sharpe Ratio])</f>
        <v>-0.63825665060785486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343</v>
      </c>
      <c r="AT371">
        <f>_xlfn.RANK.AVG(Table2[[#This Row],[6M Return vs Nifty Z-Score]],Table2[6M Return vs Nifty Z-Score])</f>
        <v>281</v>
      </c>
      <c r="AU371">
        <f>_xlfn.RANK.AVG(Table2[[#This Row],[Sharpe Ratio Z-Score]],Table2[Sharpe Ratio Z-Score])</f>
        <v>490</v>
      </c>
      <c r="AV371">
        <f>(Table2[[#This Row],[Rank 1Y]]+Table2[[#This Row],[Rank 6M]]+Table2[[#This Row],[Rank Sharpe]])/3</f>
        <v>371.33333333333331</v>
      </c>
    </row>
    <row r="372" spans="1:48" x14ac:dyDescent="0.3">
      <c r="A372" t="s">
        <v>30</v>
      </c>
      <c r="B372" t="s">
        <v>31</v>
      </c>
      <c r="C372" t="s">
        <v>3096</v>
      </c>
      <c r="D372" t="s">
        <v>21</v>
      </c>
      <c r="E372">
        <v>771244.268874979</v>
      </c>
      <c r="F372">
        <v>1862.05</v>
      </c>
      <c r="G372">
        <v>9.4566983944896297</v>
      </c>
      <c r="H372">
        <f>(Table2[[#This Row],[1Y Return vs Nifty]]-AVERAGE(Table2[1Y Return vs Nifty]))/_xlfn.STDEV.P(Table2[1Y Return vs Nifty])</f>
        <v>-0.19894440440783515</v>
      </c>
      <c r="I372">
        <v>5.4870851633920896</v>
      </c>
      <c r="J372">
        <f>(Table2[[#This Row],[1M Return vs Nifty]]-AVERAGE(Table2[1M Return vs Nifty]))/_xlfn.STDEV.P(Table2[1M Return vs Nifty])</f>
        <v>0.72449262220604516</v>
      </c>
      <c r="K372">
        <v>22.313118539406599</v>
      </c>
      <c r="L372">
        <f>(Table2[[#This Row],[6M Return vs Nifty]]-AVERAGE(Table2[6M Return vs Nifty]))/_xlfn.STDEV.P(Table2[6M Return vs Nifty])</f>
        <v>0.75649338128689325</v>
      </c>
      <c r="M372">
        <v>0.60211306615454196</v>
      </c>
      <c r="N372">
        <f>(Table2[[#This Row],[1W Return vs Nifty]]-AVERAGE(Table2[1W Return vs Nifty]))/_xlfn.STDEV.P(Table2[1W Return vs Nifty])</f>
        <v>0.52433211659630918</v>
      </c>
      <c r="O372">
        <v>1898.93</v>
      </c>
      <c r="P372">
        <v>1878.75572377958</v>
      </c>
      <c r="Q372">
        <v>1703.0910407352601</v>
      </c>
      <c r="R372">
        <v>38.462471802545998</v>
      </c>
      <c r="S372" s="1">
        <f>(Table2[[#This Row],[Close Price]]-Table2[[#This Row],[20D EMA]])/Table2[[#This Row],[20D EMA]]</f>
        <v>-1.9421463666380596E-2</v>
      </c>
      <c r="T372" s="1">
        <f>(Table2[[#This Row],[Close Price]]-Table2[[#This Row],[50D EMA]])/Table2[[#This Row],[50D EMA]]</f>
        <v>-8.8919083881604001E-3</v>
      </c>
      <c r="U372" s="1">
        <f>(Table2[[#This Row],[Close Price]]-Table2[[#This Row],[200D EMA]])/Table2[[#This Row],[200D EMA]]</f>
        <v>9.3335561906375805E-2</v>
      </c>
      <c r="V372">
        <v>0.85787960689184695</v>
      </c>
      <c r="W372">
        <v>1846.4</v>
      </c>
      <c r="X372">
        <v>1876.35</v>
      </c>
      <c r="Y372">
        <v>1838</v>
      </c>
      <c r="Z372">
        <v>1898.8</v>
      </c>
      <c r="AA372">
        <v>1838</v>
      </c>
      <c r="AB372">
        <v>1991.45</v>
      </c>
      <c r="AC372" s="1">
        <f>(Table2[[#This Row],[Close Price]]/Table2[[#This Row],[Day Low]])-1</f>
        <v>8.4759532062390619E-3</v>
      </c>
      <c r="AD372" s="1">
        <f>(Table2[[#This Row],[Day High]]/Table2[[#This Row],[Close Price]])-1</f>
        <v>7.6797078488761716E-3</v>
      </c>
      <c r="AE372" s="1">
        <f>(Table2[[#This Row],[Close Price]]/Table2[[#This Row],[Current Week Low]])-1</f>
        <v>1.3084874863982465E-2</v>
      </c>
      <c r="AF372" s="1">
        <f>(Table2[[#This Row],[Current Week High]]/Table2[[#This Row],[Close Price]])-1</f>
        <v>1.9736312129104983E-2</v>
      </c>
      <c r="AG372" s="1">
        <f>(Table2[[#This Row],[Close Price]]/Table2[[#This Row],[Current Month Low]])-1</f>
        <v>1.3084874863982465E-2</v>
      </c>
      <c r="AH372" s="1">
        <f>(Table2[[#This Row],[Current Month High]]/Table2[[#This Row],[Close Price]])-1</f>
        <v>6.9493300394726232E-2</v>
      </c>
      <c r="AI372">
        <v>6.9493300394726196</v>
      </c>
      <c r="AJ372">
        <v>37.761254762697398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-0.03</v>
      </c>
      <c r="AM372" t="s">
        <v>3143</v>
      </c>
      <c r="AN372">
        <v>-4.6399999999999997</v>
      </c>
      <c r="AO372" t="s">
        <v>3143</v>
      </c>
      <c r="AP372">
        <v>-2.6208609817764999E-2</v>
      </c>
      <c r="AQ372">
        <f>(Table2[[#This Row],[Sharpe Ratio]]-AVERAGE(Table2[Sharpe Ratio]))/_xlfn.STDEV.P(Table2[Sharpe Ratio])</f>
        <v>-0.97911284561191358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0.82726087006949878</v>
      </c>
      <c r="AS372">
        <f>_xlfn.RANK.AVG(Table2[[#This Row],[1Y Return vs Nifty Z-Score]],Table2[1Y Return vs Nifty Z-Score])</f>
        <v>374</v>
      </c>
      <c r="AT372">
        <f>_xlfn.RANK.AVG(Table2[[#This Row],[6M Return vs Nifty Z-Score]],Table2[6M Return vs Nifty Z-Score])</f>
        <v>125</v>
      </c>
      <c r="AU372">
        <f>_xlfn.RANK.AVG(Table2[[#This Row],[Sharpe Ratio Z-Score]],Table2[Sharpe Ratio Z-Score])</f>
        <v>616</v>
      </c>
      <c r="AV372">
        <f>(Table2[[#This Row],[Rank 1Y]]+Table2[[#This Row],[Rank 6M]]+Table2[[#This Row],[Rank Sharpe]])/3</f>
        <v>371.66666666666669</v>
      </c>
    </row>
    <row r="373" spans="1:48" x14ac:dyDescent="0.3">
      <c r="A373" t="s">
        <v>139</v>
      </c>
      <c r="B373" t="s">
        <v>140</v>
      </c>
      <c r="C373" t="s">
        <v>3110</v>
      </c>
      <c r="D373" t="s">
        <v>141</v>
      </c>
      <c r="E373">
        <v>192331.7195562</v>
      </c>
      <c r="F373">
        <v>777</v>
      </c>
      <c r="G373">
        <v>20.107893949849998</v>
      </c>
      <c r="H373">
        <f>(Table2[[#This Row],[1Y Return vs Nifty]]-AVERAGE(Table2[1Y Return vs Nifty]))/_xlfn.STDEV.P(Table2[1Y Return vs Nifty])</f>
        <v>-1.1101435487423972E-2</v>
      </c>
      <c r="I373">
        <v>-5.4274588259191301</v>
      </c>
      <c r="J373">
        <f>(Table2[[#This Row],[1M Return vs Nifty]]-AVERAGE(Table2[1M Return vs Nifty]))/_xlfn.STDEV.P(Table2[1M Return vs Nifty])</f>
        <v>-0.54920712714361442</v>
      </c>
      <c r="K373">
        <v>-20.203046422442</v>
      </c>
      <c r="L373">
        <f>(Table2[[#This Row],[6M Return vs Nifty]]-AVERAGE(Table2[6M Return vs Nifty]))/_xlfn.STDEV.P(Table2[6M Return vs Nifty])</f>
        <v>-0.7974526606823763</v>
      </c>
      <c r="M373">
        <v>-3.6696906164355698</v>
      </c>
      <c r="N373">
        <f>(Table2[[#This Row],[1W Return vs Nifty]]-AVERAGE(Table2[1W Return vs Nifty]))/_xlfn.STDEV.P(Table2[1W Return vs Nifty])</f>
        <v>-0.40755744244140102</v>
      </c>
      <c r="O373">
        <v>844.18</v>
      </c>
      <c r="P373">
        <v>851.72373585946298</v>
      </c>
      <c r="Q373">
        <v>809.21193438883904</v>
      </c>
      <c r="R373">
        <v>23.427766232314799</v>
      </c>
      <c r="S373" s="1">
        <f>(Table2[[#This Row],[Close Price]]-Table2[[#This Row],[20D EMA]])/Table2[[#This Row],[20D EMA]]</f>
        <v>-7.9580184320879377E-2</v>
      </c>
      <c r="T373" s="1">
        <f>(Table2[[#This Row],[Close Price]]-Table2[[#This Row],[50D EMA]])/Table2[[#This Row],[50D EMA]]</f>
        <v>-8.7732362870056993E-2</v>
      </c>
      <c r="U373" s="1">
        <f>(Table2[[#This Row],[Close Price]]-Table2[[#This Row],[200D EMA]])/Table2[[#This Row],[200D EMA]]</f>
        <v>-3.9806548840838896E-2</v>
      </c>
      <c r="V373">
        <v>0.96612686214578503</v>
      </c>
      <c r="W373">
        <v>766.6</v>
      </c>
      <c r="X373">
        <v>807.75</v>
      </c>
      <c r="Y373">
        <v>766.6</v>
      </c>
      <c r="Z373">
        <v>884.4</v>
      </c>
      <c r="AA373">
        <v>766.6</v>
      </c>
      <c r="AB373">
        <v>916.1</v>
      </c>
      <c r="AC373" s="1">
        <f>(Table2[[#This Row],[Close Price]]/Table2[[#This Row],[Day Low]])-1</f>
        <v>1.3566397078006665E-2</v>
      </c>
      <c r="AD373" s="1">
        <f>(Table2[[#This Row],[Day High]]/Table2[[#This Row],[Close Price]])-1</f>
        <v>3.9575289575289663E-2</v>
      </c>
      <c r="AE373" s="1">
        <f>(Table2[[#This Row],[Close Price]]/Table2[[#This Row],[Current Week Low]])-1</f>
        <v>1.3566397078006665E-2</v>
      </c>
      <c r="AF373" s="1">
        <f>(Table2[[#This Row],[Current Week High]]/Table2[[#This Row],[Close Price]])-1</f>
        <v>0.1382239382239383</v>
      </c>
      <c r="AG373" s="1">
        <f>(Table2[[#This Row],[Close Price]]/Table2[[#This Row],[Current Month Low]])-1</f>
        <v>1.3566397078006665E-2</v>
      </c>
      <c r="AH373" s="1">
        <f>(Table2[[#This Row],[Current Month High]]/Table2[[#This Row],[Close Price]])-1</f>
        <v>0.17902187902187916</v>
      </c>
      <c r="AI373">
        <v>24.530244530244499</v>
      </c>
      <c r="AJ373">
        <v>51.314508276533502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-0.04</v>
      </c>
      <c r="AM373" t="s">
        <v>3143</v>
      </c>
      <c r="AN373">
        <v>-8.8000000000000007</v>
      </c>
      <c r="AO373" t="s">
        <v>3143</v>
      </c>
      <c r="AP373">
        <v>9.2569174472177995E-2</v>
      </c>
      <c r="AQ373">
        <f>(Table2[[#This Row],[Sharpe Ratio]]-AVERAGE(Table2[Sharpe Ratio]))/_xlfn.STDEV.P(Table2[Sharpe Ratio])</f>
        <v>0.42325070517049224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297</v>
      </c>
      <c r="AT373">
        <f>_xlfn.RANK.AVG(Table2[[#This Row],[6M Return vs Nifty Z-Score]],Table2[6M Return vs Nifty Z-Score])</f>
        <v>584</v>
      </c>
      <c r="AU373">
        <f>_xlfn.RANK.AVG(Table2[[#This Row],[Sharpe Ratio Z-Score]],Table2[Sharpe Ratio Z-Score])</f>
        <v>234</v>
      </c>
      <c r="AV373">
        <f>(Table2[[#This Row],[Rank 1Y]]+Table2[[#This Row],[Rank 6M]]+Table2[[#This Row],[Rank Sharpe]])/3</f>
        <v>371.66666666666669</v>
      </c>
    </row>
    <row r="374" spans="1:48" x14ac:dyDescent="0.3">
      <c r="A374" t="s">
        <v>1925</v>
      </c>
      <c r="B374" t="s">
        <v>1926</v>
      </c>
      <c r="C374" t="s">
        <v>3105</v>
      </c>
      <c r="D374" t="s">
        <v>117</v>
      </c>
      <c r="E374">
        <v>3559.62214335</v>
      </c>
      <c r="F374">
        <v>659.75</v>
      </c>
      <c r="G374">
        <v>39.291109617505903</v>
      </c>
      <c r="H374">
        <f>(Table2[[#This Row],[1Y Return vs Nifty]]-AVERAGE(Table2[1Y Return vs Nifty]))/_xlfn.STDEV.P(Table2[1Y Return vs Nifty])</f>
        <v>0.32721102584369421</v>
      </c>
      <c r="I374">
        <v>5.2535566988147604</v>
      </c>
      <c r="J374">
        <f>(Table2[[#This Row],[1M Return vs Nifty]]-AVERAGE(Table2[1M Return vs Nifty]))/_xlfn.STDEV.P(Table2[1M Return vs Nifty])</f>
        <v>0.6972404395139008</v>
      </c>
      <c r="K374">
        <v>-17.659420428021601</v>
      </c>
      <c r="L374">
        <f>(Table2[[#This Row],[6M Return vs Nifty]]-AVERAGE(Table2[6M Return vs Nifty]))/_xlfn.STDEV.P(Table2[6M Return vs Nifty])</f>
        <v>-0.70448431441157322</v>
      </c>
      <c r="M374">
        <v>-3.2264377420995198</v>
      </c>
      <c r="N374">
        <f>(Table2[[#This Row],[1W Return vs Nifty]]-AVERAGE(Table2[1W Return vs Nifty]))/_xlfn.STDEV.P(Table2[1W Return vs Nifty])</f>
        <v>-0.31086228594563997</v>
      </c>
      <c r="O374">
        <v>680.29</v>
      </c>
      <c r="P374">
        <v>682.76076499796102</v>
      </c>
      <c r="Q374">
        <v>646.558848434075</v>
      </c>
      <c r="R374">
        <v>38.279488963804198</v>
      </c>
      <c r="S374" s="1">
        <f>(Table2[[#This Row],[Close Price]]-Table2[[#This Row],[20D EMA]])/Table2[[#This Row],[20D EMA]]</f>
        <v>-3.0193005923944149E-2</v>
      </c>
      <c r="T374" s="1">
        <f>(Table2[[#This Row],[Close Price]]-Table2[[#This Row],[50D EMA]])/Table2[[#This Row],[50D EMA]]</f>
        <v>-3.3702529755103516E-2</v>
      </c>
      <c r="U374" s="1">
        <f>(Table2[[#This Row],[Close Price]]-Table2[[#This Row],[200D EMA]])/Table2[[#This Row],[200D EMA]]</f>
        <v>2.0402089613146799E-2</v>
      </c>
      <c r="V374">
        <v>1.0413194746763701</v>
      </c>
      <c r="W374">
        <v>631.04999999999995</v>
      </c>
      <c r="X374">
        <v>664.6</v>
      </c>
      <c r="Y374">
        <v>631.04999999999995</v>
      </c>
      <c r="Z374">
        <v>693.35</v>
      </c>
      <c r="AA374">
        <v>631.04999999999995</v>
      </c>
      <c r="AB374">
        <v>732.4</v>
      </c>
      <c r="AC374" s="1">
        <f>(Table2[[#This Row],[Close Price]]/Table2[[#This Row],[Day Low]])-1</f>
        <v>4.5479755962285262E-2</v>
      </c>
      <c r="AD374" s="1">
        <f>(Table2[[#This Row],[Day High]]/Table2[[#This Row],[Close Price]])-1</f>
        <v>7.351269420234896E-3</v>
      </c>
      <c r="AE374" s="1">
        <f>(Table2[[#This Row],[Close Price]]/Table2[[#This Row],[Current Week Low]])-1</f>
        <v>4.5479755962285262E-2</v>
      </c>
      <c r="AF374" s="1">
        <f>(Table2[[#This Row],[Current Week High]]/Table2[[#This Row],[Close Price]])-1</f>
        <v>5.0928381962864755E-2</v>
      </c>
      <c r="AG374" s="1">
        <f>(Table2[[#This Row],[Close Price]]/Table2[[#This Row],[Current Month Low]])-1</f>
        <v>4.5479755962285262E-2</v>
      </c>
      <c r="AH374" s="1">
        <f>(Table2[[#This Row],[Current Month High]]/Table2[[#This Row],[Close Price]])-1</f>
        <v>0.11011746873815831</v>
      </c>
      <c r="AI374">
        <v>33.383857521788499</v>
      </c>
      <c r="AJ374">
        <v>70.367979341510605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-0.03</v>
      </c>
      <c r="AM374" t="s">
        <v>3143</v>
      </c>
      <c r="AN374">
        <v>-3.97</v>
      </c>
      <c r="AO374" t="s">
        <v>3143</v>
      </c>
      <c r="AP374">
        <v>5.0808049544735001E-2</v>
      </c>
      <c r="AQ374">
        <f>(Table2[[#This Row],[Sharpe Ratio]]-AVERAGE(Table2[Sharpe Ratio]))/_xlfn.STDEV.P(Table2[Sharpe Ratio])</f>
        <v>-6.980681217600096E-2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210</v>
      </c>
      <c r="AT374">
        <f>_xlfn.RANK.AVG(Table2[[#This Row],[6M Return vs Nifty Z-Score]],Table2[6M Return vs Nifty Z-Score])</f>
        <v>553</v>
      </c>
      <c r="AU374">
        <f>_xlfn.RANK.AVG(Table2[[#This Row],[Sharpe Ratio Z-Score]],Table2[Sharpe Ratio Z-Score])</f>
        <v>354</v>
      </c>
      <c r="AV374">
        <f>(Table2[[#This Row],[Rank 1Y]]+Table2[[#This Row],[Rank 6M]]+Table2[[#This Row],[Rank Sharpe]])/3</f>
        <v>372.33333333333331</v>
      </c>
    </row>
    <row r="375" spans="1:48" x14ac:dyDescent="0.3">
      <c r="A375" t="s">
        <v>844</v>
      </c>
      <c r="B375" t="s">
        <v>845</v>
      </c>
      <c r="C375" t="s">
        <v>3108</v>
      </c>
      <c r="D375" t="s">
        <v>446</v>
      </c>
      <c r="E375">
        <v>17560.114902000001</v>
      </c>
      <c r="F375">
        <v>284</v>
      </c>
      <c r="G375">
        <v>20.6196551532224</v>
      </c>
      <c r="H375">
        <f>(Table2[[#This Row],[1Y Return vs Nifty]]-AVERAGE(Table2[1Y Return vs Nifty]))/_xlfn.STDEV.P(Table2[1Y Return vs Nifty])</f>
        <v>-2.0760877393606074E-3</v>
      </c>
      <c r="I375">
        <v>10.4523296822861</v>
      </c>
      <c r="J375">
        <f>(Table2[[#This Row],[1M Return vs Nifty]]-AVERAGE(Table2[1M Return vs Nifty]))/_xlfn.STDEV.P(Table2[1M Return vs Nifty])</f>
        <v>1.3039241317009438</v>
      </c>
      <c r="K375">
        <v>-2.3768542823011201</v>
      </c>
      <c r="L375">
        <f>(Table2[[#This Row],[6M Return vs Nifty]]-AVERAGE(Table2[6M Return vs Nifty]))/_xlfn.STDEV.P(Table2[6M Return vs Nifty])</f>
        <v>-0.14591363442229965</v>
      </c>
      <c r="M375">
        <v>0.417621336279624</v>
      </c>
      <c r="N375">
        <f>(Table2[[#This Row],[1W Return vs Nifty]]-AVERAGE(Table2[1W Return vs Nifty]))/_xlfn.STDEV.P(Table2[1W Return vs Nifty])</f>
        <v>0.48408543637082702</v>
      </c>
      <c r="O375">
        <v>301.08999999999997</v>
      </c>
      <c r="P375">
        <v>300.691877260838</v>
      </c>
      <c r="Q375">
        <v>280.06737032147902</v>
      </c>
      <c r="R375">
        <v>34.780661538313097</v>
      </c>
      <c r="S375" s="1">
        <f>(Table2[[#This Row],[Close Price]]-Table2[[#This Row],[20D EMA]])/Table2[[#This Row],[20D EMA]]</f>
        <v>-5.6760437078614293E-2</v>
      </c>
      <c r="T375" s="1">
        <f>(Table2[[#This Row],[Close Price]]-Table2[[#This Row],[50D EMA]])/Table2[[#This Row],[50D EMA]]</f>
        <v>-5.5511566899954776E-2</v>
      </c>
      <c r="U375" s="1">
        <f>(Table2[[#This Row],[Close Price]]-Table2[[#This Row],[200D EMA]])/Table2[[#This Row],[200D EMA]]</f>
        <v>1.4041727438676134E-2</v>
      </c>
      <c r="V375">
        <v>2.2890167139537598</v>
      </c>
      <c r="W375">
        <v>275.75</v>
      </c>
      <c r="X375">
        <v>290</v>
      </c>
      <c r="Y375">
        <v>275.75</v>
      </c>
      <c r="Z375">
        <v>334.3</v>
      </c>
      <c r="AA375">
        <v>265.95</v>
      </c>
      <c r="AB375">
        <v>334.3</v>
      </c>
      <c r="AC375" s="1">
        <f>(Table2[[#This Row],[Close Price]]/Table2[[#This Row],[Day Low]])-1</f>
        <v>2.9918404351767958E-2</v>
      </c>
      <c r="AD375" s="1">
        <f>(Table2[[#This Row],[Day High]]/Table2[[#This Row],[Close Price]])-1</f>
        <v>2.1126760563380254E-2</v>
      </c>
      <c r="AE375" s="1">
        <f>(Table2[[#This Row],[Close Price]]/Table2[[#This Row],[Current Week Low]])-1</f>
        <v>2.9918404351767958E-2</v>
      </c>
      <c r="AF375" s="1">
        <f>(Table2[[#This Row],[Current Week High]]/Table2[[#This Row],[Close Price]])-1</f>
        <v>0.17711267605633796</v>
      </c>
      <c r="AG375" s="1">
        <f>(Table2[[#This Row],[Close Price]]/Table2[[#This Row],[Current Month Low]])-1</f>
        <v>6.7869900357210078E-2</v>
      </c>
      <c r="AH375" s="1">
        <f>(Table2[[#This Row],[Current Month High]]/Table2[[#This Row],[Close Price]])-1</f>
        <v>0.17711267605633796</v>
      </c>
      <c r="AI375">
        <v>25.316901408450601</v>
      </c>
      <c r="AJ375">
        <v>52.852529601722203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-0.01</v>
      </c>
      <c r="AM375" t="s">
        <v>3143</v>
      </c>
      <c r="AN375">
        <v>-0.86</v>
      </c>
      <c r="AO375" t="s">
        <v>3143</v>
      </c>
      <c r="AP375">
        <v>2.1253220265164002E-2</v>
      </c>
      <c r="AQ375">
        <f>(Table2[[#This Row],[Sharpe Ratio]]-AVERAGE(Table2[Sharpe Ratio]))/_xlfn.STDEV.P(Table2[Sharpe Ratio])</f>
        <v>-0.41874929817231799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1.2212705477377925</v>
      </c>
      <c r="AS375">
        <f>_xlfn.RANK.AVG(Table2[[#This Row],[1Y Return vs Nifty Z-Score]],Table2[1Y Return vs Nifty Z-Score])</f>
        <v>296</v>
      </c>
      <c r="AT375">
        <f>_xlfn.RANK.AVG(Table2[[#This Row],[6M Return vs Nifty Z-Score]],Table2[6M Return vs Nifty Z-Score])</f>
        <v>380</v>
      </c>
      <c r="AU375">
        <f>_xlfn.RANK.AVG(Table2[[#This Row],[Sharpe Ratio Z-Score]],Table2[Sharpe Ratio Z-Score])</f>
        <v>443</v>
      </c>
      <c r="AV375">
        <f>(Table2[[#This Row],[Rank 1Y]]+Table2[[#This Row],[Rank 6M]]+Table2[[#This Row],[Rank Sharpe]])/3</f>
        <v>373</v>
      </c>
    </row>
    <row r="376" spans="1:48" x14ac:dyDescent="0.3">
      <c r="A376" t="s">
        <v>670</v>
      </c>
      <c r="B376" t="s">
        <v>671</v>
      </c>
      <c r="C376" t="s">
        <v>3101</v>
      </c>
      <c r="D376" t="s">
        <v>243</v>
      </c>
      <c r="E376">
        <v>26135.490553290001</v>
      </c>
      <c r="F376">
        <v>3137.65</v>
      </c>
      <c r="G376">
        <v>5.4295059380030404</v>
      </c>
      <c r="H376">
        <f>(Table2[[#This Row],[1Y Return vs Nifty]]-AVERAGE(Table2[1Y Return vs Nifty]))/_xlfn.STDEV.P(Table2[1Y Return vs Nifty])</f>
        <v>-0.26996739741443854</v>
      </c>
      <c r="I376">
        <v>-2.0354843017869002</v>
      </c>
      <c r="J376">
        <f>(Table2[[#This Row],[1M Return vs Nifty]]-AVERAGE(Table2[1M Return vs Nifty]))/_xlfn.STDEV.P(Table2[1M Return vs Nifty])</f>
        <v>-0.15337225713725927</v>
      </c>
      <c r="K376">
        <v>27.490287629743701</v>
      </c>
      <c r="L376">
        <f>(Table2[[#This Row],[6M Return vs Nifty]]-AVERAGE(Table2[6M Return vs Nifty]))/_xlfn.STDEV.P(Table2[6M Return vs Nifty])</f>
        <v>0.94571650204000235</v>
      </c>
      <c r="M376">
        <v>-5.7073695256727603</v>
      </c>
      <c r="N376">
        <f>(Table2[[#This Row],[1W Return vs Nifty]]-AVERAGE(Table2[1W Return vs Nifty]))/_xlfn.STDEV.P(Table2[1W Return vs Nifty])</f>
        <v>-0.85207499083167193</v>
      </c>
      <c r="O376">
        <v>3318.41</v>
      </c>
      <c r="P376">
        <v>3293.03692927866</v>
      </c>
      <c r="Q376">
        <v>2903.6827680077899</v>
      </c>
      <c r="R376">
        <v>32.498101043145198</v>
      </c>
      <c r="S376" s="1">
        <f>(Table2[[#This Row],[Close Price]]-Table2[[#This Row],[20D EMA]])/Table2[[#This Row],[20D EMA]]</f>
        <v>-5.4471870564517272E-2</v>
      </c>
      <c r="T376" s="1">
        <f>(Table2[[#This Row],[Close Price]]-Table2[[#This Row],[50D EMA]])/Table2[[#This Row],[50D EMA]]</f>
        <v>-4.7186512819550247E-2</v>
      </c>
      <c r="U376" s="1">
        <f>(Table2[[#This Row],[Close Price]]-Table2[[#This Row],[200D EMA]])/Table2[[#This Row],[200D EMA]]</f>
        <v>8.0576030746201149E-2</v>
      </c>
      <c r="V376">
        <v>1.16297368648807</v>
      </c>
      <c r="W376">
        <v>3045.5</v>
      </c>
      <c r="X376">
        <v>3144.5</v>
      </c>
      <c r="Y376">
        <v>3021.05</v>
      </c>
      <c r="Z376">
        <v>3411.9</v>
      </c>
      <c r="AA376">
        <v>3021.05</v>
      </c>
      <c r="AB376">
        <v>3653.95</v>
      </c>
      <c r="AC376" s="1">
        <f>(Table2[[#This Row],[Close Price]]/Table2[[#This Row],[Day Low]])-1</f>
        <v>3.025775734690539E-2</v>
      </c>
      <c r="AD376" s="1">
        <f>(Table2[[#This Row],[Day High]]/Table2[[#This Row],[Close Price]])-1</f>
        <v>2.1831625579653569E-3</v>
      </c>
      <c r="AE376" s="1">
        <f>(Table2[[#This Row],[Close Price]]/Table2[[#This Row],[Current Week Low]])-1</f>
        <v>3.8595852435411526E-2</v>
      </c>
      <c r="AF376" s="1">
        <f>(Table2[[#This Row],[Current Week High]]/Table2[[#This Row],[Close Price]])-1</f>
        <v>8.7406179784233373E-2</v>
      </c>
      <c r="AG376" s="1">
        <f>(Table2[[#This Row],[Close Price]]/Table2[[#This Row],[Current Month Low]])-1</f>
        <v>3.8595852435411526E-2</v>
      </c>
      <c r="AH376" s="1">
        <f>(Table2[[#This Row],[Current Month High]]/Table2[[#This Row],[Close Price]])-1</f>
        <v>0.16454990199671715</v>
      </c>
      <c r="AI376">
        <v>16.454990199671698</v>
      </c>
      <c r="AJ376">
        <v>61.426660492874397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-0.06</v>
      </c>
      <c r="AM376" t="s">
        <v>3143</v>
      </c>
      <c r="AN376">
        <v>-12.98</v>
      </c>
      <c r="AO376" t="s">
        <v>3143</v>
      </c>
      <c r="AP376">
        <v>-3.4063137377362003E-2</v>
      </c>
      <c r="AQ376">
        <f>(Table2[[#This Row],[Sharpe Ratio]]-AVERAGE(Table2[Sharpe Ratio]))/_xlfn.STDEV.P(Table2[Sharpe Ratio])</f>
        <v>-1.0718482272663377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-1.4015463706097051</v>
      </c>
      <c r="AS376">
        <f>_xlfn.RANK.AVG(Table2[[#This Row],[1Y Return vs Nifty Z-Score]],Table2[1Y Return vs Nifty Z-Score])</f>
        <v>399</v>
      </c>
      <c r="AT376">
        <f>_xlfn.RANK.AVG(Table2[[#This Row],[6M Return vs Nifty Z-Score]],Table2[6M Return vs Nifty Z-Score])</f>
        <v>98</v>
      </c>
      <c r="AU376">
        <f>_xlfn.RANK.AVG(Table2[[#This Row],[Sharpe Ratio Z-Score]],Table2[Sharpe Ratio Z-Score])</f>
        <v>625</v>
      </c>
      <c r="AV376">
        <f>(Table2[[#This Row],[Rank 1Y]]+Table2[[#This Row],[Rank 6M]]+Table2[[#This Row],[Rank Sharpe]])/3</f>
        <v>374</v>
      </c>
    </row>
    <row r="377" spans="1:48" x14ac:dyDescent="0.3">
      <c r="A377" t="s">
        <v>1871</v>
      </c>
      <c r="B377" t="s">
        <v>1872</v>
      </c>
      <c r="C377" t="s">
        <v>3108</v>
      </c>
      <c r="D377" t="s">
        <v>100</v>
      </c>
      <c r="E377">
        <v>3734.8198088499998</v>
      </c>
      <c r="F377">
        <v>926.9</v>
      </c>
      <c r="G377">
        <v>9.0077851333346395</v>
      </c>
      <c r="H377">
        <f>(Table2[[#This Row],[1Y Return vs Nifty]]-AVERAGE(Table2[1Y Return vs Nifty]))/_xlfn.STDEV.P(Table2[1Y Return vs Nifty])</f>
        <v>-0.20686137479156444</v>
      </c>
      <c r="I377">
        <v>-5.7987796998312602</v>
      </c>
      <c r="J377">
        <f>(Table2[[#This Row],[1M Return vs Nifty]]-AVERAGE(Table2[1M Return vs Nifty]))/_xlfn.STDEV.P(Table2[1M Return vs Nifty])</f>
        <v>-0.5925393363951732</v>
      </c>
      <c r="K377">
        <v>15.1712790182688</v>
      </c>
      <c r="L377">
        <f>(Table2[[#This Row],[6M Return vs Nifty]]-AVERAGE(Table2[6M Return vs Nifty]))/_xlfn.STDEV.P(Table2[6M Return vs Nifty])</f>
        <v>0.49546247066241716</v>
      </c>
      <c r="M377">
        <v>-4.9088357873031603</v>
      </c>
      <c r="N377">
        <f>(Table2[[#This Row],[1W Return vs Nifty]]-AVERAGE(Table2[1W Return vs Nifty]))/_xlfn.STDEV.P(Table2[1W Return vs Nifty])</f>
        <v>-0.67787568098071338</v>
      </c>
      <c r="O377">
        <v>1044.78</v>
      </c>
      <c r="P377">
        <v>1107.9632253329301</v>
      </c>
      <c r="Q377">
        <v>1013.40894551999</v>
      </c>
      <c r="R377">
        <v>22.819090904530899</v>
      </c>
      <c r="S377" s="1">
        <f>(Table2[[#This Row],[Close Price]]-Table2[[#This Row],[20D EMA]])/Table2[[#This Row],[20D EMA]]</f>
        <v>-0.11282758092612799</v>
      </c>
      <c r="T377" s="1">
        <f>(Table2[[#This Row],[Close Price]]-Table2[[#This Row],[50D EMA]])/Table2[[#This Row],[50D EMA]]</f>
        <v>-0.16341988722461676</v>
      </c>
      <c r="U377" s="1">
        <f>(Table2[[#This Row],[Close Price]]-Table2[[#This Row],[200D EMA]])/Table2[[#This Row],[200D EMA]]</f>
        <v>-8.5364300268339757E-2</v>
      </c>
      <c r="V377">
        <v>1.2001506005190901</v>
      </c>
      <c r="W377">
        <v>926.9</v>
      </c>
      <c r="X377">
        <v>983.45</v>
      </c>
      <c r="Y377">
        <v>926.9</v>
      </c>
      <c r="Z377">
        <v>1060</v>
      </c>
      <c r="AA377">
        <v>926.9</v>
      </c>
      <c r="AB377">
        <v>1140</v>
      </c>
      <c r="AC377" s="1">
        <f>(Table2[[#This Row],[Close Price]]/Table2[[#This Row],[Day Low]])-1</f>
        <v>0</v>
      </c>
      <c r="AD377" s="1">
        <f>(Table2[[#This Row],[Day High]]/Table2[[#This Row],[Close Price]])-1</f>
        <v>6.1009817671809241E-2</v>
      </c>
      <c r="AE377" s="1">
        <f>(Table2[[#This Row],[Close Price]]/Table2[[#This Row],[Current Week Low]])-1</f>
        <v>0</v>
      </c>
      <c r="AF377" s="1">
        <f>(Table2[[#This Row],[Current Week High]]/Table2[[#This Row],[Close Price]])-1</f>
        <v>0.14359693602330359</v>
      </c>
      <c r="AG377" s="1">
        <f>(Table2[[#This Row],[Close Price]]/Table2[[#This Row],[Current Month Low]])-1</f>
        <v>0</v>
      </c>
      <c r="AH377" s="1">
        <f>(Table2[[#This Row],[Current Month High]]/Table2[[#This Row],[Close Price]])-1</f>
        <v>0.22990613874204335</v>
      </c>
      <c r="AI377">
        <v>71.830833962671207</v>
      </c>
      <c r="AJ377">
        <v>51.950819672131097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</v>
      </c>
      <c r="AM377">
        <v>0</v>
      </c>
      <c r="AN377">
        <v>-15.85</v>
      </c>
      <c r="AO377" t="s">
        <v>3143</v>
      </c>
      <c r="AP377">
        <v>-1.0504180722187E-2</v>
      </c>
      <c r="AQ377">
        <f>(Table2[[#This Row],[Sharpe Ratio]]-AVERAGE(Table2[Sharpe Ratio]))/_xlfn.STDEV.P(Table2[Sharpe Ratio])</f>
        <v>-0.7936966999821452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377</v>
      </c>
      <c r="AT377">
        <f>_xlfn.RANK.AVG(Table2[[#This Row],[6M Return vs Nifty Z-Score]],Table2[6M Return vs Nifty Z-Score])</f>
        <v>178</v>
      </c>
      <c r="AU377">
        <f>_xlfn.RANK.AVG(Table2[[#This Row],[Sharpe Ratio Z-Score]],Table2[Sharpe Ratio Z-Score])</f>
        <v>571</v>
      </c>
      <c r="AV377">
        <f>(Table2[[#This Row],[Rank 1Y]]+Table2[[#This Row],[Rank 6M]]+Table2[[#This Row],[Rank Sharpe]])/3</f>
        <v>375.33333333333331</v>
      </c>
    </row>
    <row r="378" spans="1:48" x14ac:dyDescent="0.3">
      <c r="A378" t="s">
        <v>129</v>
      </c>
      <c r="B378" t="s">
        <v>130</v>
      </c>
      <c r="C378" t="s">
        <v>3095</v>
      </c>
      <c r="D378" t="s">
        <v>18</v>
      </c>
      <c r="E378">
        <v>206607.838781673</v>
      </c>
      <c r="F378">
        <v>146.31</v>
      </c>
      <c r="G378">
        <v>40.566148204590498</v>
      </c>
      <c r="H378">
        <f>(Table2[[#This Row],[1Y Return vs Nifty]]-AVERAGE(Table2[1Y Return vs Nifty]))/_xlfn.STDEV.P(Table2[1Y Return vs Nifty])</f>
        <v>0.34969742490013828</v>
      </c>
      <c r="I378">
        <v>-2.6434069840443701</v>
      </c>
      <c r="J378">
        <f>(Table2[[#This Row],[1M Return vs Nifty]]-AVERAGE(Table2[1M Return vs Nifty]))/_xlfn.STDEV.P(Table2[1M Return vs Nifty])</f>
        <v>-0.22431530054554152</v>
      </c>
      <c r="K378">
        <v>-21.171673751747299</v>
      </c>
      <c r="L378">
        <f>(Table2[[#This Row],[6M Return vs Nifty]]-AVERAGE(Table2[6M Return vs Nifty]))/_xlfn.STDEV.P(Table2[6M Return vs Nifty])</f>
        <v>-0.832855538761053</v>
      </c>
      <c r="M378">
        <v>-3.46772854882731</v>
      </c>
      <c r="N378">
        <f>(Table2[[#This Row],[1W Return vs Nifty]]-AVERAGE(Table2[1W Return vs Nifty]))/_xlfn.STDEV.P(Table2[1W Return vs Nifty])</f>
        <v>-0.36349962609257225</v>
      </c>
      <c r="O378">
        <v>162.15</v>
      </c>
      <c r="P378">
        <v>166.92915782789899</v>
      </c>
      <c r="Q378">
        <v>158.81415684021701</v>
      </c>
      <c r="R378">
        <v>16.056237302886199</v>
      </c>
      <c r="S378" s="1">
        <f>(Table2[[#This Row],[Close Price]]-Table2[[#This Row],[20D EMA]])/Table2[[#This Row],[20D EMA]]</f>
        <v>-9.7687326549491235E-2</v>
      </c>
      <c r="T378" s="1">
        <f>(Table2[[#This Row],[Close Price]]-Table2[[#This Row],[50D EMA]])/Table2[[#This Row],[50D EMA]]</f>
        <v>-0.12352040887402652</v>
      </c>
      <c r="U378" s="1">
        <f>(Table2[[#This Row],[Close Price]]-Table2[[#This Row],[200D EMA]])/Table2[[#This Row],[200D EMA]]</f>
        <v>-7.8734522721406033E-2</v>
      </c>
      <c r="V378">
        <v>0.76559324452979904</v>
      </c>
      <c r="W378">
        <v>145.44999999999999</v>
      </c>
      <c r="X378">
        <v>153.94999999999999</v>
      </c>
      <c r="Y378">
        <v>145.44999999999999</v>
      </c>
      <c r="Z378">
        <v>166.68</v>
      </c>
      <c r="AA378">
        <v>145.44999999999999</v>
      </c>
      <c r="AB378">
        <v>181.34</v>
      </c>
      <c r="AC378" s="1">
        <f>(Table2[[#This Row],[Close Price]]/Table2[[#This Row],[Day Low]])-1</f>
        <v>5.9126847713992792E-3</v>
      </c>
      <c r="AD378" s="1">
        <f>(Table2[[#This Row],[Day High]]/Table2[[#This Row],[Close Price]])-1</f>
        <v>5.221789351377204E-2</v>
      </c>
      <c r="AE378" s="1">
        <f>(Table2[[#This Row],[Close Price]]/Table2[[#This Row],[Current Week Low]])-1</f>
        <v>5.9126847713992792E-3</v>
      </c>
      <c r="AF378" s="1">
        <f>(Table2[[#This Row],[Current Week High]]/Table2[[#This Row],[Close Price]])-1</f>
        <v>0.13922493336067254</v>
      </c>
      <c r="AG378" s="1">
        <f>(Table2[[#This Row],[Close Price]]/Table2[[#This Row],[Current Month Low]])-1</f>
        <v>5.9126847713992792E-3</v>
      </c>
      <c r="AH378" s="1">
        <f>(Table2[[#This Row],[Current Month High]]/Table2[[#This Row],[Close Price]])-1</f>
        <v>0.23942314264233477</v>
      </c>
      <c r="AI378">
        <v>34.508919417674797</v>
      </c>
      <c r="AJ378">
        <v>71.122807017543806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-0.06</v>
      </c>
      <c r="AM378" t="s">
        <v>3143</v>
      </c>
      <c r="AN378">
        <v>-11.19</v>
      </c>
      <c r="AO378" t="s">
        <v>3143</v>
      </c>
      <c r="AP378">
        <v>6.1000960899392997E-2</v>
      </c>
      <c r="AQ378">
        <f>(Table2[[#This Row],[Sharpe Ratio]]-AVERAGE(Table2[Sharpe Ratio]))/_xlfn.STDEV.P(Table2[Sharpe Ratio])</f>
        <v>5.0536966297216344E-2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204</v>
      </c>
      <c r="AT378">
        <f>_xlfn.RANK.AVG(Table2[[#This Row],[6M Return vs Nifty Z-Score]],Table2[6M Return vs Nifty Z-Score])</f>
        <v>599</v>
      </c>
      <c r="AU378">
        <f>_xlfn.RANK.AVG(Table2[[#This Row],[Sharpe Ratio Z-Score]],Table2[Sharpe Ratio Z-Score])</f>
        <v>328</v>
      </c>
      <c r="AV378">
        <f>(Table2[[#This Row],[Rank 1Y]]+Table2[[#This Row],[Rank 6M]]+Table2[[#This Row],[Rank Sharpe]])/3</f>
        <v>377</v>
      </c>
    </row>
    <row r="379" spans="1:48" x14ac:dyDescent="0.3">
      <c r="A379" t="s">
        <v>1801</v>
      </c>
      <c r="B379" t="s">
        <v>1802</v>
      </c>
      <c r="C379" t="s">
        <v>3099</v>
      </c>
      <c r="D379" t="s">
        <v>985</v>
      </c>
      <c r="E379">
        <v>4102.2650934720004</v>
      </c>
      <c r="F379">
        <v>32.159999999999997</v>
      </c>
      <c r="G379">
        <v>10.1061098135251</v>
      </c>
      <c r="H379">
        <f>(Table2[[#This Row],[1Y Return vs Nifty]]-AVERAGE(Table2[1Y Return vs Nifty]))/_xlfn.STDEV.P(Table2[1Y Return vs Nifty])</f>
        <v>-0.18749147704692043</v>
      </c>
      <c r="I379">
        <v>-10.7567280575946</v>
      </c>
      <c r="J379">
        <f>(Table2[[#This Row],[1M Return vs Nifty]]-AVERAGE(Table2[1M Return vs Nifty]))/_xlfn.STDEV.P(Table2[1M Return vs Nifty])</f>
        <v>-1.1711194022922036</v>
      </c>
      <c r="K379">
        <v>-13.374313075060901</v>
      </c>
      <c r="L379">
        <f>(Table2[[#This Row],[6M Return vs Nifty]]-AVERAGE(Table2[6M Return vs Nifty]))/_xlfn.STDEV.P(Table2[6M Return vs Nifty])</f>
        <v>-0.54786563498641994</v>
      </c>
      <c r="M379">
        <v>-7.34494938439859</v>
      </c>
      <c r="N379">
        <f>(Table2[[#This Row],[1W Return vs Nifty]]-AVERAGE(Table2[1W Return vs Nifty]))/_xlfn.STDEV.P(Table2[1W Return vs Nifty])</f>
        <v>-1.209311344800019</v>
      </c>
      <c r="O379">
        <v>37.11</v>
      </c>
      <c r="P379">
        <v>38.609442975558203</v>
      </c>
      <c r="Q379">
        <v>35.752061399531001</v>
      </c>
      <c r="R379">
        <v>15.3881222523363</v>
      </c>
      <c r="S379" s="1">
        <f>(Table2[[#This Row],[Close Price]]-Table2[[#This Row],[20D EMA]])/Table2[[#This Row],[20D EMA]]</f>
        <v>-0.13338722716248996</v>
      </c>
      <c r="T379" s="1">
        <f>(Table2[[#This Row],[Close Price]]-Table2[[#This Row],[50D EMA]])/Table2[[#This Row],[50D EMA]]</f>
        <v>-0.16704315003044828</v>
      </c>
      <c r="U379" s="1">
        <f>(Table2[[#This Row],[Close Price]]-Table2[[#This Row],[200D EMA]])/Table2[[#This Row],[200D EMA]]</f>
        <v>-0.10047144860794309</v>
      </c>
      <c r="V379">
        <v>0.467051511830121</v>
      </c>
      <c r="W379">
        <v>31.61</v>
      </c>
      <c r="X379">
        <v>33.54</v>
      </c>
      <c r="Y379">
        <v>31.61</v>
      </c>
      <c r="Z379">
        <v>37.840000000000003</v>
      </c>
      <c r="AA379">
        <v>31.61</v>
      </c>
      <c r="AB379">
        <v>44.84</v>
      </c>
      <c r="AC379" s="1">
        <f>(Table2[[#This Row],[Close Price]]/Table2[[#This Row],[Day Low]])-1</f>
        <v>1.7399557102182772E-2</v>
      </c>
      <c r="AD379" s="1">
        <f>(Table2[[#This Row],[Day High]]/Table2[[#This Row],[Close Price]])-1</f>
        <v>4.2910447761194126E-2</v>
      </c>
      <c r="AE379" s="1">
        <f>(Table2[[#This Row],[Close Price]]/Table2[[#This Row],[Current Week Low]])-1</f>
        <v>1.7399557102182772E-2</v>
      </c>
      <c r="AF379" s="1">
        <f>(Table2[[#This Row],[Current Week High]]/Table2[[#This Row],[Close Price]])-1</f>
        <v>0.17661691542288582</v>
      </c>
      <c r="AG379" s="1">
        <f>(Table2[[#This Row],[Close Price]]/Table2[[#This Row],[Current Month Low]])-1</f>
        <v>1.7399557102182772E-2</v>
      </c>
      <c r="AH379" s="1">
        <f>(Table2[[#This Row],[Current Month High]]/Table2[[#This Row],[Close Price]])-1</f>
        <v>0.39427860696517447</v>
      </c>
      <c r="AI379">
        <v>43.345771144278601</v>
      </c>
      <c r="AJ379">
        <v>42.933333333333302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-0.15</v>
      </c>
      <c r="AM379" t="s">
        <v>3143</v>
      </c>
      <c r="AN379">
        <v>-17.809999999999999</v>
      </c>
      <c r="AO379" t="s">
        <v>3143</v>
      </c>
      <c r="AP379">
        <v>8.4910919942369004E-2</v>
      </c>
      <c r="AQ379">
        <f>(Table2[[#This Row],[Sharpe Ratio]]-AVERAGE(Table2[Sharpe Ratio]))/_xlfn.STDEV.P(Table2[Sharpe Ratio])</f>
        <v>0.33283264358245745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367</v>
      </c>
      <c r="AT379">
        <f>_xlfn.RANK.AVG(Table2[[#This Row],[6M Return vs Nifty Z-Score]],Table2[6M Return vs Nifty Z-Score])</f>
        <v>512</v>
      </c>
      <c r="AU379">
        <f>_xlfn.RANK.AVG(Table2[[#This Row],[Sharpe Ratio Z-Score]],Table2[Sharpe Ratio Z-Score])</f>
        <v>258</v>
      </c>
      <c r="AV379">
        <f>(Table2[[#This Row],[Rank 1Y]]+Table2[[#This Row],[Rank 6M]]+Table2[[#This Row],[Rank Sharpe]])/3</f>
        <v>379</v>
      </c>
    </row>
    <row r="380" spans="1:48" x14ac:dyDescent="0.3">
      <c r="A380" t="s">
        <v>65</v>
      </c>
      <c r="B380" t="s">
        <v>66</v>
      </c>
      <c r="C380" t="s">
        <v>3095</v>
      </c>
      <c r="D380" t="s">
        <v>67</v>
      </c>
      <c r="E380">
        <v>332182.27243442897</v>
      </c>
      <c r="F380">
        <v>264.05</v>
      </c>
      <c r="G380">
        <v>19.517935491280902</v>
      </c>
      <c r="H380">
        <f>(Table2[[#This Row],[1Y Return vs Nifty]]-AVERAGE(Table2[1Y Return vs Nifty]))/_xlfn.STDEV.P(Table2[1Y Return vs Nifty])</f>
        <v>-2.1505858898987096E-2</v>
      </c>
      <c r="I380">
        <v>-3.2732820781692502</v>
      </c>
      <c r="J380">
        <f>(Table2[[#This Row],[1M Return vs Nifty]]-AVERAGE(Table2[1M Return vs Nifty]))/_xlfn.STDEV.P(Table2[1M Return vs Nifty])</f>
        <v>-0.29782013503923455</v>
      </c>
      <c r="K380">
        <v>-13.483889396152501</v>
      </c>
      <c r="L380">
        <f>(Table2[[#This Row],[6M Return vs Nifty]]-AVERAGE(Table2[6M Return vs Nifty]))/_xlfn.STDEV.P(Table2[6M Return vs Nifty])</f>
        <v>-0.55187059852456222</v>
      </c>
      <c r="M380">
        <v>-1.8487316076632001</v>
      </c>
      <c r="N380">
        <f>(Table2[[#This Row],[1W Return vs Nifty]]-AVERAGE(Table2[1W Return vs Nifty]))/_xlfn.STDEV.P(Table2[1W Return vs Nifty])</f>
        <v>-1.0317116387434811E-2</v>
      </c>
      <c r="O380">
        <v>282.5</v>
      </c>
      <c r="P380">
        <v>292.97769777268098</v>
      </c>
      <c r="Q380">
        <v>275.70394571081999</v>
      </c>
      <c r="R380">
        <v>17.103682663112899</v>
      </c>
      <c r="S380" s="1">
        <f>(Table2[[#This Row],[Close Price]]-Table2[[#This Row],[20D EMA]])/Table2[[#This Row],[20D EMA]]</f>
        <v>-6.5309734513274292E-2</v>
      </c>
      <c r="T380" s="1">
        <f>(Table2[[#This Row],[Close Price]]-Table2[[#This Row],[50D EMA]])/Table2[[#This Row],[50D EMA]]</f>
        <v>-9.8736859469507263E-2</v>
      </c>
      <c r="U380" s="1">
        <f>(Table2[[#This Row],[Close Price]]-Table2[[#This Row],[200D EMA]])/Table2[[#This Row],[200D EMA]]</f>
        <v>-4.2269782105489193E-2</v>
      </c>
      <c r="V380">
        <v>0.63634137428742998</v>
      </c>
      <c r="W380">
        <v>261.60000000000002</v>
      </c>
      <c r="X380">
        <v>270.3</v>
      </c>
      <c r="Y380">
        <v>261.60000000000002</v>
      </c>
      <c r="Z380">
        <v>284</v>
      </c>
      <c r="AA380">
        <v>261.60000000000002</v>
      </c>
      <c r="AB380">
        <v>299.7</v>
      </c>
      <c r="AC380" s="1">
        <f>(Table2[[#This Row],[Close Price]]/Table2[[#This Row],[Day Low]])-1</f>
        <v>9.3654434250765028E-3</v>
      </c>
      <c r="AD380" s="1">
        <f>(Table2[[#This Row],[Day High]]/Table2[[#This Row],[Close Price]])-1</f>
        <v>2.3669759515243305E-2</v>
      </c>
      <c r="AE380" s="1">
        <f>(Table2[[#This Row],[Close Price]]/Table2[[#This Row],[Current Week Low]])-1</f>
        <v>9.3654434250765028E-3</v>
      </c>
      <c r="AF380" s="1">
        <f>(Table2[[#This Row],[Current Week High]]/Table2[[#This Row],[Close Price]])-1</f>
        <v>7.5553872372656539E-2</v>
      </c>
      <c r="AG380" s="1">
        <f>(Table2[[#This Row],[Close Price]]/Table2[[#This Row],[Current Month Low]])-1</f>
        <v>9.3654434250765028E-3</v>
      </c>
      <c r="AH380" s="1">
        <f>(Table2[[#This Row],[Current Month High]]/Table2[[#This Row],[Close Price]])-1</f>
        <v>0.13501230827494792</v>
      </c>
      <c r="AI380">
        <v>30.6570725241431</v>
      </c>
      <c r="AJ380">
        <v>46.775986659255103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3143</v>
      </c>
      <c r="AN380">
        <v>-8.4700000000000006</v>
      </c>
      <c r="AO380" t="s">
        <v>3143</v>
      </c>
      <c r="AP380">
        <v>6.2355690343677002E-2</v>
      </c>
      <c r="AQ380">
        <f>(Table2[[#This Row],[Sharpe Ratio]]-AVERAGE(Table2[Sharpe Ratio]))/_xlfn.STDEV.P(Table2[Sharpe Ratio])</f>
        <v>6.6531735059681393E-2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301</v>
      </c>
      <c r="AT380">
        <f>_xlfn.RANK.AVG(Table2[[#This Row],[6M Return vs Nifty Z-Score]],Table2[6M Return vs Nifty Z-Score])</f>
        <v>514</v>
      </c>
      <c r="AU380">
        <f>_xlfn.RANK.AVG(Table2[[#This Row],[Sharpe Ratio Z-Score]],Table2[Sharpe Ratio Z-Score])</f>
        <v>323</v>
      </c>
      <c r="AV380">
        <f>(Table2[[#This Row],[Rank 1Y]]+Table2[[#This Row],[Rank 6M]]+Table2[[#This Row],[Rank Sharpe]])/3</f>
        <v>379.33333333333331</v>
      </c>
    </row>
    <row r="381" spans="1:48" x14ac:dyDescent="0.3">
      <c r="A381" t="s">
        <v>796</v>
      </c>
      <c r="B381" t="s">
        <v>797</v>
      </c>
      <c r="C381" t="s">
        <v>3108</v>
      </c>
      <c r="D381" t="s">
        <v>276</v>
      </c>
      <c r="E381">
        <v>18868.554783119998</v>
      </c>
      <c r="F381">
        <v>596.4</v>
      </c>
      <c r="G381">
        <v>-3.4092171534476101</v>
      </c>
      <c r="H381">
        <f>(Table2[[#This Row],[1Y Return vs Nifty]]-AVERAGE(Table2[1Y Return vs Nifty]))/_xlfn.STDEV.P(Table2[1Y Return vs Nifty])</f>
        <v>-0.42584585991510299</v>
      </c>
      <c r="I381">
        <v>-4.2452967171439298</v>
      </c>
      <c r="J381">
        <f>(Table2[[#This Row],[1M Return vs Nifty]]-AVERAGE(Table2[1M Return vs Nifty]))/_xlfn.STDEV.P(Table2[1M Return vs Nifty])</f>
        <v>-0.41125179129887263</v>
      </c>
      <c r="K381">
        <v>-12.159531392706601</v>
      </c>
      <c r="L381">
        <f>(Table2[[#This Row],[6M Return vs Nifty]]-AVERAGE(Table2[6M Return vs Nifty]))/_xlfn.STDEV.P(Table2[6M Return vs Nifty])</f>
        <v>-0.50346592986614058</v>
      </c>
      <c r="M381">
        <v>-2.3100823910062598</v>
      </c>
      <c r="N381">
        <f>(Table2[[#This Row],[1W Return vs Nifty]]-AVERAGE(Table2[1W Return vs Nifty]))/_xlfn.STDEV.P(Table2[1W Return vs Nifty])</f>
        <v>-0.11096031303138473</v>
      </c>
      <c r="O381">
        <v>655.41</v>
      </c>
      <c r="P381">
        <v>672.026526575307</v>
      </c>
      <c r="Q381">
        <v>643.65076715514999</v>
      </c>
      <c r="R381">
        <v>19.746483810032601</v>
      </c>
      <c r="S381" s="1">
        <f>(Table2[[#This Row],[Close Price]]-Table2[[#This Row],[20D EMA]])/Table2[[#This Row],[20D EMA]]</f>
        <v>-9.0035245113745582E-2</v>
      </c>
      <c r="T381" s="1">
        <f>(Table2[[#This Row],[Close Price]]-Table2[[#This Row],[50D EMA]])/Table2[[#This Row],[50D EMA]]</f>
        <v>-0.11253503185462777</v>
      </c>
      <c r="U381" s="1">
        <f>(Table2[[#This Row],[Close Price]]-Table2[[#This Row],[200D EMA]])/Table2[[#This Row],[200D EMA]]</f>
        <v>-7.3410566049648421E-2</v>
      </c>
      <c r="V381">
        <v>0.33614228053872702</v>
      </c>
      <c r="W381">
        <v>593.95000000000005</v>
      </c>
      <c r="X381">
        <v>628.79999999999995</v>
      </c>
      <c r="Y381">
        <v>593.95000000000005</v>
      </c>
      <c r="Z381">
        <v>661.95</v>
      </c>
      <c r="AA381">
        <v>593.95000000000005</v>
      </c>
      <c r="AB381">
        <v>698.9</v>
      </c>
      <c r="AC381" s="1">
        <f>(Table2[[#This Row],[Close Price]]/Table2[[#This Row],[Day Low]])-1</f>
        <v>4.1249263406009096E-3</v>
      </c>
      <c r="AD381" s="1">
        <f>(Table2[[#This Row],[Day High]]/Table2[[#This Row],[Close Price]])-1</f>
        <v>5.4325955734406461E-2</v>
      </c>
      <c r="AE381" s="1">
        <f>(Table2[[#This Row],[Close Price]]/Table2[[#This Row],[Current Week Low]])-1</f>
        <v>4.1249263406009096E-3</v>
      </c>
      <c r="AF381" s="1">
        <f>(Table2[[#This Row],[Current Week High]]/Table2[[#This Row],[Close Price]])-1</f>
        <v>0.10990945674044283</v>
      </c>
      <c r="AG381" s="1">
        <f>(Table2[[#This Row],[Close Price]]/Table2[[#This Row],[Current Month Low]])-1</f>
        <v>4.1249263406009096E-3</v>
      </c>
      <c r="AH381" s="1">
        <f>(Table2[[#This Row],[Current Month High]]/Table2[[#This Row],[Close Price]])-1</f>
        <v>0.17186452045606981</v>
      </c>
      <c r="AI381">
        <v>33.962105969148197</v>
      </c>
      <c r="AJ381">
        <v>27.7634961439588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-0.02</v>
      </c>
      <c r="AM381" t="s">
        <v>3143</v>
      </c>
      <c r="AN381">
        <v>-11.41</v>
      </c>
      <c r="AO381" t="s">
        <v>3143</v>
      </c>
      <c r="AP381">
        <v>0.105706301776105</v>
      </c>
      <c r="AQ381">
        <f>(Table2[[#This Row],[Sharpe Ratio]]-AVERAGE(Table2[Sharpe Ratio]))/_xlfn.STDEV.P(Table2[Sharpe Ratio])</f>
        <v>0.57835570736554887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448</v>
      </c>
      <c r="AT381">
        <f>_xlfn.RANK.AVG(Table2[[#This Row],[6M Return vs Nifty Z-Score]],Table2[6M Return vs Nifty Z-Score])</f>
        <v>495</v>
      </c>
      <c r="AU381">
        <f>_xlfn.RANK.AVG(Table2[[#This Row],[Sharpe Ratio Z-Score]],Table2[Sharpe Ratio Z-Score])</f>
        <v>195</v>
      </c>
      <c r="AV381">
        <f>(Table2[[#This Row],[Rank 1Y]]+Table2[[#This Row],[Rank 6M]]+Table2[[#This Row],[Rank Sharpe]])/3</f>
        <v>379.33333333333331</v>
      </c>
    </row>
    <row r="382" spans="1:48" x14ac:dyDescent="0.3">
      <c r="A382" t="s">
        <v>1006</v>
      </c>
      <c r="B382" t="s">
        <v>1007</v>
      </c>
      <c r="C382" t="s">
        <v>3100</v>
      </c>
      <c r="D382" t="s">
        <v>283</v>
      </c>
      <c r="E382">
        <v>13043.63019525</v>
      </c>
      <c r="F382">
        <v>558.75</v>
      </c>
      <c r="G382">
        <v>81.529966535208601</v>
      </c>
      <c r="H382">
        <f>(Table2[[#This Row],[1Y Return vs Nifty]]-AVERAGE(Table2[1Y Return vs Nifty]))/_xlfn.STDEV.P(Table2[1Y Return vs Nifty])</f>
        <v>1.072129494947633</v>
      </c>
      <c r="I382">
        <v>-8.34766305663317</v>
      </c>
      <c r="J382">
        <f>(Table2[[#This Row],[1M Return vs Nifty]]-AVERAGE(Table2[1M Return vs Nifty]))/_xlfn.STDEV.P(Table2[1M Return vs Nifty])</f>
        <v>-0.88998759404656669</v>
      </c>
      <c r="K382">
        <v>-22.865583098319</v>
      </c>
      <c r="L382">
        <f>(Table2[[#This Row],[6M Return vs Nifty]]-AVERAGE(Table2[6M Return vs Nifty]))/_xlfn.STDEV.P(Table2[6M Return vs Nifty])</f>
        <v>-0.89476713701837141</v>
      </c>
      <c r="M382">
        <v>-5.09697341212879</v>
      </c>
      <c r="N382">
        <f>(Table2[[#This Row],[1W Return vs Nifty]]-AVERAGE(Table2[1W Return vs Nifty]))/_xlfn.STDEV.P(Table2[1W Return vs Nifty])</f>
        <v>-0.71891770942216426</v>
      </c>
      <c r="O382">
        <v>598.6</v>
      </c>
      <c r="P382">
        <v>630.59889087713395</v>
      </c>
      <c r="Q382">
        <v>606.91108031642705</v>
      </c>
      <c r="R382">
        <v>36.275189779298103</v>
      </c>
      <c r="S382" s="1">
        <f>(Table2[[#This Row],[Close Price]]-Table2[[#This Row],[20D EMA]])/Table2[[#This Row],[20D EMA]]</f>
        <v>-6.6572001336451761E-2</v>
      </c>
      <c r="T382" s="1">
        <f>(Table2[[#This Row],[Close Price]]-Table2[[#This Row],[50D EMA]])/Table2[[#This Row],[50D EMA]]</f>
        <v>-0.11393754717391821</v>
      </c>
      <c r="U382" s="1">
        <f>(Table2[[#This Row],[Close Price]]-Table2[[#This Row],[200D EMA]])/Table2[[#This Row],[200D EMA]]</f>
        <v>-7.9354425843267129E-2</v>
      </c>
      <c r="V382">
        <v>1.3932814969811</v>
      </c>
      <c r="W382">
        <v>542.4</v>
      </c>
      <c r="X382">
        <v>569.70000000000005</v>
      </c>
      <c r="Y382">
        <v>542.4</v>
      </c>
      <c r="Z382">
        <v>638</v>
      </c>
      <c r="AA382">
        <v>504.05</v>
      </c>
      <c r="AB382">
        <v>641.70000000000005</v>
      </c>
      <c r="AC382" s="1">
        <f>(Table2[[#This Row],[Close Price]]/Table2[[#This Row],[Day Low]])-1</f>
        <v>3.0143805309734484E-2</v>
      </c>
      <c r="AD382" s="1">
        <f>(Table2[[#This Row],[Day High]]/Table2[[#This Row],[Close Price]])-1</f>
        <v>1.9597315436241658E-2</v>
      </c>
      <c r="AE382" s="1">
        <f>(Table2[[#This Row],[Close Price]]/Table2[[#This Row],[Current Week Low]])-1</f>
        <v>3.0143805309734484E-2</v>
      </c>
      <c r="AF382" s="1">
        <f>(Table2[[#This Row],[Current Week High]]/Table2[[#This Row],[Close Price]])-1</f>
        <v>0.14183445190156596</v>
      </c>
      <c r="AG382" s="1">
        <f>(Table2[[#This Row],[Close Price]]/Table2[[#This Row],[Current Month Low]])-1</f>
        <v>0.1085209800615019</v>
      </c>
      <c r="AH382" s="1">
        <f>(Table2[[#This Row],[Current Month High]]/Table2[[#This Row],[Close Price]])-1</f>
        <v>0.14845637583892635</v>
      </c>
      <c r="AI382">
        <v>48.187919463087198</v>
      </c>
      <c r="AJ382">
        <v>118.77447141738401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-0.08</v>
      </c>
      <c r="AM382" t="s">
        <v>3143</v>
      </c>
      <c r="AN382">
        <v>3.35</v>
      </c>
      <c r="AO382" t="s">
        <v>3142</v>
      </c>
      <c r="AP382">
        <v>2.3544153251296999E-2</v>
      </c>
      <c r="AQ382">
        <f>(Table2[[#This Row],[Sharpe Ratio]]-AVERAGE(Table2[Sharpe Ratio]))/_xlfn.STDEV.P(Table2[Sharpe Ratio])</f>
        <v>-0.39170113477843299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92</v>
      </c>
      <c r="AT382">
        <f>_xlfn.RANK.AVG(Table2[[#This Row],[6M Return vs Nifty Z-Score]],Table2[6M Return vs Nifty Z-Score])</f>
        <v>613</v>
      </c>
      <c r="AU382">
        <f>_xlfn.RANK.AVG(Table2[[#This Row],[Sharpe Ratio Z-Score]],Table2[Sharpe Ratio Z-Score])</f>
        <v>434</v>
      </c>
      <c r="AV382">
        <f>(Table2[[#This Row],[Rank 1Y]]+Table2[[#This Row],[Rank 6M]]+Table2[[#This Row],[Rank Sharpe]])/3</f>
        <v>379.66666666666669</v>
      </c>
    </row>
    <row r="383" spans="1:48" x14ac:dyDescent="0.3">
      <c r="A383" t="s">
        <v>1604</v>
      </c>
      <c r="B383" t="s">
        <v>1605</v>
      </c>
      <c r="C383" t="s">
        <v>603</v>
      </c>
      <c r="D383" t="s">
        <v>449</v>
      </c>
      <c r="E383">
        <v>5503.2679814049998</v>
      </c>
      <c r="F383">
        <v>1830.05</v>
      </c>
      <c r="G383">
        <v>13.790063436640001</v>
      </c>
      <c r="H383">
        <f>(Table2[[#This Row],[1Y Return vs Nifty]]-AVERAGE(Table2[1Y Return vs Nifty]))/_xlfn.STDEV.P(Table2[1Y Return vs Nifty])</f>
        <v>-0.12252179525540108</v>
      </c>
      <c r="I383">
        <v>-5.1605408411832503</v>
      </c>
      <c r="J383">
        <f>(Table2[[#This Row],[1M Return vs Nifty]]-AVERAGE(Table2[1M Return vs Nifty]))/_xlfn.STDEV.P(Table2[1M Return vs Nifty])</f>
        <v>-0.5180584716809632</v>
      </c>
      <c r="K383">
        <v>28.293600276491802</v>
      </c>
      <c r="L383">
        <f>(Table2[[#This Row],[6M Return vs Nifty]]-AVERAGE(Table2[6M Return vs Nifty]))/_xlfn.STDEV.P(Table2[6M Return vs Nifty])</f>
        <v>0.9750772054100787</v>
      </c>
      <c r="M383">
        <v>-3.7648559142691198</v>
      </c>
      <c r="N383">
        <f>(Table2[[#This Row],[1W Return vs Nifty]]-AVERAGE(Table2[1W Return vs Nifty]))/_xlfn.STDEV.P(Table2[1W Return vs Nifty])</f>
        <v>-0.42831765382359355</v>
      </c>
      <c r="O383">
        <v>2020.27</v>
      </c>
      <c r="P383">
        <v>2071.8508875464699</v>
      </c>
      <c r="Q383">
        <v>1781.7756966949401</v>
      </c>
      <c r="R383">
        <v>24.444443946019199</v>
      </c>
      <c r="S383" s="1">
        <f>(Table2[[#This Row],[Close Price]]-Table2[[#This Row],[20D EMA]])/Table2[[#This Row],[20D EMA]]</f>
        <v>-9.4155731659629663E-2</v>
      </c>
      <c r="T383" s="1">
        <f>(Table2[[#This Row],[Close Price]]-Table2[[#This Row],[50D EMA]])/Table2[[#This Row],[50D EMA]]</f>
        <v>-0.11670766897361796</v>
      </c>
      <c r="U383" s="1">
        <f>(Table2[[#This Row],[Close Price]]-Table2[[#This Row],[200D EMA]])/Table2[[#This Row],[200D EMA]]</f>
        <v>2.7093367248529152E-2</v>
      </c>
      <c r="V383">
        <v>0.39710529032542302</v>
      </c>
      <c r="W383">
        <v>1817.2</v>
      </c>
      <c r="X383">
        <v>1904.95</v>
      </c>
      <c r="Y383">
        <v>1817.2</v>
      </c>
      <c r="Z383">
        <v>2045.95</v>
      </c>
      <c r="AA383">
        <v>1817.2</v>
      </c>
      <c r="AB383">
        <v>2299.8000000000002</v>
      </c>
      <c r="AC383" s="1">
        <f>(Table2[[#This Row],[Close Price]]/Table2[[#This Row],[Day Low]])-1</f>
        <v>7.0713185119963828E-3</v>
      </c>
      <c r="AD383" s="1">
        <f>(Table2[[#This Row],[Day High]]/Table2[[#This Row],[Close Price]])-1</f>
        <v>4.0927843501543659E-2</v>
      </c>
      <c r="AE383" s="1">
        <f>(Table2[[#This Row],[Close Price]]/Table2[[#This Row],[Current Week Low]])-1</f>
        <v>7.0713185119963828E-3</v>
      </c>
      <c r="AF383" s="1">
        <f>(Table2[[#This Row],[Current Week High]]/Table2[[#This Row],[Close Price]])-1</f>
        <v>0.11797491871806787</v>
      </c>
      <c r="AG383" s="1">
        <f>(Table2[[#This Row],[Close Price]]/Table2[[#This Row],[Current Month Low]])-1</f>
        <v>7.0713185119963828E-3</v>
      </c>
      <c r="AH383" s="1">
        <f>(Table2[[#This Row],[Current Month High]]/Table2[[#This Row],[Close Price]])-1</f>
        <v>0.25668697576568955</v>
      </c>
      <c r="AI383">
        <v>36.225786180705398</v>
      </c>
      <c r="AJ383">
        <v>70.753440634476306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-0.21</v>
      </c>
      <c r="AM383" t="s">
        <v>3143</v>
      </c>
      <c r="AN383">
        <v>-12.11</v>
      </c>
      <c r="AO383" t="s">
        <v>3143</v>
      </c>
      <c r="AP383">
        <v>-8.9517458433889002E-2</v>
      </c>
      <c r="AQ383">
        <f>(Table2[[#This Row],[Sharpe Ratio]]-AVERAGE(Table2[Sharpe Ratio]))/_xlfn.STDEV.P(Table2[Sharpe Ratio])</f>
        <v>-1.7265760372516208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341</v>
      </c>
      <c r="AT383">
        <f>_xlfn.RANK.AVG(Table2[[#This Row],[6M Return vs Nifty Z-Score]],Table2[6M Return vs Nifty Z-Score])</f>
        <v>96</v>
      </c>
      <c r="AU383">
        <f>_xlfn.RANK.AVG(Table2[[#This Row],[Sharpe Ratio Z-Score]],Table2[Sharpe Ratio Z-Score])</f>
        <v>703</v>
      </c>
      <c r="AV383">
        <f>(Table2[[#This Row],[Rank 1Y]]+Table2[[#This Row],[Rank 6M]]+Table2[[#This Row],[Rank Sharpe]])/3</f>
        <v>380</v>
      </c>
    </row>
    <row r="384" spans="1:48" x14ac:dyDescent="0.3">
      <c r="A384" t="s">
        <v>590</v>
      </c>
      <c r="B384" t="s">
        <v>591</v>
      </c>
      <c r="C384" t="s">
        <v>3106</v>
      </c>
      <c r="D384" t="s">
        <v>592</v>
      </c>
      <c r="E384">
        <v>31990.730496339998</v>
      </c>
      <c r="F384">
        <v>1176.3499999999999</v>
      </c>
      <c r="G384">
        <v>-29.403826355580598</v>
      </c>
      <c r="H384">
        <f>(Table2[[#This Row],[1Y Return vs Nifty]]-AVERAGE(Table2[1Y Return vs Nifty]))/_xlfn.STDEV.P(Table2[1Y Return vs Nifty])</f>
        <v>-0.88428308821264456</v>
      </c>
      <c r="I384">
        <v>0.38874350027647198</v>
      </c>
      <c r="J384">
        <f>(Table2[[#This Row],[1M Return vs Nifty]]-AVERAGE(Table2[1M Return vs Nifty]))/_xlfn.STDEV.P(Table2[1M Return vs Nifty])</f>
        <v>0.12952901174566089</v>
      </c>
      <c r="K384">
        <v>2.6603485295205598</v>
      </c>
      <c r="L384">
        <f>(Table2[[#This Row],[6M Return vs Nifty]]-AVERAGE(Table2[6M Return vs Nifty]))/_xlfn.STDEV.P(Table2[6M Return vs Nifty])</f>
        <v>3.8193783992572214E-2</v>
      </c>
      <c r="M384">
        <v>-4.4400337409743704</v>
      </c>
      <c r="N384">
        <f>(Table2[[#This Row],[1W Return vs Nifty]]-AVERAGE(Table2[1W Return vs Nifty]))/_xlfn.STDEV.P(Table2[1W Return vs Nifty])</f>
        <v>-0.57560699901627799</v>
      </c>
      <c r="O384">
        <v>1217.8599999999999</v>
      </c>
      <c r="P384">
        <v>1242.6630191209499</v>
      </c>
      <c r="Q384">
        <v>1205.91715702232</v>
      </c>
      <c r="R384">
        <v>37.390344913260698</v>
      </c>
      <c r="S384" s="1">
        <f>(Table2[[#This Row],[Close Price]]-Table2[[#This Row],[20D EMA]])/Table2[[#This Row],[20D EMA]]</f>
        <v>-3.4084377514656851E-2</v>
      </c>
      <c r="T384" s="1">
        <f>(Table2[[#This Row],[Close Price]]-Table2[[#This Row],[50D EMA]])/Table2[[#This Row],[50D EMA]]</f>
        <v>-5.3363637688244168E-2</v>
      </c>
      <c r="U384" s="1">
        <f>(Table2[[#This Row],[Close Price]]-Table2[[#This Row],[200D EMA]])/Table2[[#This Row],[200D EMA]]</f>
        <v>-2.4518398175317476E-2</v>
      </c>
      <c r="V384">
        <v>0.74905908158293999</v>
      </c>
      <c r="W384">
        <v>1135</v>
      </c>
      <c r="X384">
        <v>1195</v>
      </c>
      <c r="Y384">
        <v>1135</v>
      </c>
      <c r="Z384">
        <v>1254.1500000000001</v>
      </c>
      <c r="AA384">
        <v>1135</v>
      </c>
      <c r="AB384">
        <v>1300.05</v>
      </c>
      <c r="AC384" s="1">
        <f>(Table2[[#This Row],[Close Price]]/Table2[[#This Row],[Day Low]])-1</f>
        <v>3.6431718061674001E-2</v>
      </c>
      <c r="AD384" s="1">
        <f>(Table2[[#This Row],[Day High]]/Table2[[#This Row],[Close Price]])-1</f>
        <v>1.5854125047817469E-2</v>
      </c>
      <c r="AE384" s="1">
        <f>(Table2[[#This Row],[Close Price]]/Table2[[#This Row],[Current Week Low]])-1</f>
        <v>3.6431718061674001E-2</v>
      </c>
      <c r="AF384" s="1">
        <f>(Table2[[#This Row],[Current Week High]]/Table2[[#This Row],[Close Price]])-1</f>
        <v>6.6136779019849712E-2</v>
      </c>
      <c r="AG384" s="1">
        <f>(Table2[[#This Row],[Close Price]]/Table2[[#This Row],[Current Month Low]])-1</f>
        <v>3.6431718061674001E-2</v>
      </c>
      <c r="AH384" s="1">
        <f>(Table2[[#This Row],[Current Month High]]/Table2[[#This Row],[Close Price]])-1</f>
        <v>0.10515577846729296</v>
      </c>
      <c r="AI384">
        <v>22.514557742168499</v>
      </c>
      <c r="AJ384">
        <v>18.8172314529569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</v>
      </c>
      <c r="AM384" t="s">
        <v>3143</v>
      </c>
      <c r="AN384">
        <v>-4.37</v>
      </c>
      <c r="AO384" t="s">
        <v>3143</v>
      </c>
      <c r="AP384">
        <v>0.102889926709227</v>
      </c>
      <c r="AQ384">
        <f>(Table2[[#This Row],[Sharpe Ratio]]-AVERAGE(Table2[Sharpe Ratio]))/_xlfn.STDEV.P(Table2[Sharpe Ratio])</f>
        <v>0.54510385170303777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617</v>
      </c>
      <c r="AT384">
        <f>_xlfn.RANK.AVG(Table2[[#This Row],[6M Return vs Nifty Z-Score]],Table2[6M Return vs Nifty Z-Score])</f>
        <v>323</v>
      </c>
      <c r="AU384">
        <f>_xlfn.RANK.AVG(Table2[[#This Row],[Sharpe Ratio Z-Score]],Table2[Sharpe Ratio Z-Score])</f>
        <v>202</v>
      </c>
      <c r="AV384">
        <f>(Table2[[#This Row],[Rank 1Y]]+Table2[[#This Row],[Rank 6M]]+Table2[[#This Row],[Rank Sharpe]])/3</f>
        <v>380.66666666666669</v>
      </c>
    </row>
    <row r="385" spans="1:48" x14ac:dyDescent="0.3">
      <c r="A385" t="s">
        <v>1198</v>
      </c>
      <c r="B385" t="s">
        <v>1199</v>
      </c>
      <c r="C385" t="s">
        <v>3107</v>
      </c>
      <c r="D385" t="s">
        <v>443</v>
      </c>
      <c r="E385">
        <v>9444.0749277499999</v>
      </c>
      <c r="F385">
        <v>202.75</v>
      </c>
      <c r="G385">
        <v>23.5086180108643</v>
      </c>
      <c r="H385">
        <f>(Table2[[#This Row],[1Y Return vs Nifty]]-AVERAGE(Table2[1Y Return vs Nifty]))/_xlfn.STDEV.P(Table2[1Y Return vs Nifty])</f>
        <v>4.8873250056539912E-2</v>
      </c>
      <c r="I385">
        <v>-13.474861613341901</v>
      </c>
      <c r="J385">
        <f>(Table2[[#This Row],[1M Return vs Nifty]]-AVERAGE(Table2[1M Return vs Nifty]))/_xlfn.STDEV.P(Table2[1M Return vs Nifty])</f>
        <v>-1.4883187311917625</v>
      </c>
      <c r="K385">
        <v>-20.062022914664102</v>
      </c>
      <c r="L385">
        <f>(Table2[[#This Row],[6M Return vs Nifty]]-AVERAGE(Table2[6M Return vs Nifty]))/_xlfn.STDEV.P(Table2[6M Return vs Nifty])</f>
        <v>-0.79229831710663912</v>
      </c>
      <c r="M385">
        <v>-7.7305164874714203</v>
      </c>
      <c r="N385">
        <f>(Table2[[#This Row],[1W Return vs Nifty]]-AVERAGE(Table2[1W Return vs Nifty]))/_xlfn.STDEV.P(Table2[1W Return vs Nifty])</f>
        <v>-1.2934224099049889</v>
      </c>
      <c r="O385">
        <v>234.27</v>
      </c>
      <c r="P385">
        <v>247.826709580661</v>
      </c>
      <c r="Q385">
        <v>233.18446269901099</v>
      </c>
      <c r="R385">
        <v>15.916344775482401</v>
      </c>
      <c r="S385" s="1">
        <f>(Table2[[#This Row],[Close Price]]-Table2[[#This Row],[20D EMA]])/Table2[[#This Row],[20D EMA]]</f>
        <v>-0.13454560976650876</v>
      </c>
      <c r="T385" s="1">
        <f>(Table2[[#This Row],[Close Price]]-Table2[[#This Row],[50D EMA]])/Table2[[#This Row],[50D EMA]]</f>
        <v>-0.18188802029020093</v>
      </c>
      <c r="U385" s="1">
        <f>(Table2[[#This Row],[Close Price]]-Table2[[#This Row],[200D EMA]])/Table2[[#This Row],[200D EMA]]</f>
        <v>-0.1305166834305555</v>
      </c>
      <c r="V385">
        <v>0.58512619176764302</v>
      </c>
      <c r="W385">
        <v>201.8</v>
      </c>
      <c r="X385">
        <v>215.8</v>
      </c>
      <c r="Y385">
        <v>201.8</v>
      </c>
      <c r="Z385">
        <v>240.5</v>
      </c>
      <c r="AA385">
        <v>201.8</v>
      </c>
      <c r="AB385">
        <v>262.8</v>
      </c>
      <c r="AC385" s="1">
        <f>(Table2[[#This Row],[Close Price]]/Table2[[#This Row],[Day Low]])-1</f>
        <v>4.7076313181366736E-3</v>
      </c>
      <c r="AD385" s="1">
        <f>(Table2[[#This Row],[Day High]]/Table2[[#This Row],[Close Price]])-1</f>
        <v>6.4364981504315688E-2</v>
      </c>
      <c r="AE385" s="1">
        <f>(Table2[[#This Row],[Close Price]]/Table2[[#This Row],[Current Week Low]])-1</f>
        <v>4.7076313181366736E-3</v>
      </c>
      <c r="AF385" s="1">
        <f>(Table2[[#This Row],[Current Week High]]/Table2[[#This Row],[Close Price]])-1</f>
        <v>0.18618988902589395</v>
      </c>
      <c r="AG385" s="1">
        <f>(Table2[[#This Row],[Close Price]]/Table2[[#This Row],[Current Month Low]])-1</f>
        <v>4.7076313181366736E-3</v>
      </c>
      <c r="AH385" s="1">
        <f>(Table2[[#This Row],[Current Month High]]/Table2[[#This Row],[Close Price]])-1</f>
        <v>0.2961775585696671</v>
      </c>
      <c r="AI385">
        <v>89.494451294697896</v>
      </c>
      <c r="AJ385">
        <v>57.782101167315098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-0.19</v>
      </c>
      <c r="AM385" t="s">
        <v>3143</v>
      </c>
      <c r="AN385">
        <v>-15.73</v>
      </c>
      <c r="AO385" t="s">
        <v>3143</v>
      </c>
      <c r="AP385">
        <v>7.2867579300193996E-2</v>
      </c>
      <c r="AQ385">
        <f>(Table2[[#This Row],[Sharpe Ratio]]-AVERAGE(Table2[Sharpe Ratio]))/_xlfn.STDEV.P(Table2[Sharpe Ratio])</f>
        <v>0.19064155922096357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275</v>
      </c>
      <c r="AT385">
        <f>_xlfn.RANK.AVG(Table2[[#This Row],[6M Return vs Nifty Z-Score]],Table2[6M Return vs Nifty Z-Score])</f>
        <v>580</v>
      </c>
      <c r="AU385">
        <f>_xlfn.RANK.AVG(Table2[[#This Row],[Sharpe Ratio Z-Score]],Table2[Sharpe Ratio Z-Score])</f>
        <v>288</v>
      </c>
      <c r="AV385">
        <f>(Table2[[#This Row],[Rank 1Y]]+Table2[[#This Row],[Rank 6M]]+Table2[[#This Row],[Rank Sharpe]])/3</f>
        <v>381</v>
      </c>
    </row>
    <row r="386" spans="1:48" x14ac:dyDescent="0.3">
      <c r="A386" t="s">
        <v>203</v>
      </c>
      <c r="B386" t="s">
        <v>204</v>
      </c>
      <c r="C386" t="s">
        <v>3101</v>
      </c>
      <c r="D386" t="s">
        <v>51</v>
      </c>
      <c r="E386">
        <v>120242.88565716</v>
      </c>
      <c r="F386">
        <v>1488.9</v>
      </c>
      <c r="G386">
        <v>2.1818264462613999</v>
      </c>
      <c r="H386">
        <f>(Table2[[#This Row],[1Y Return vs Nifty]]-AVERAGE(Table2[1Y Return vs Nifty]))/_xlfn.STDEV.P(Table2[1Y Return vs Nifty])</f>
        <v>-0.32724301071623951</v>
      </c>
      <c r="I386">
        <v>-1.8860093634505</v>
      </c>
      <c r="J386">
        <f>(Table2[[#This Row],[1M Return vs Nifty]]-AVERAGE(Table2[1M Return vs Nifty]))/_xlfn.STDEV.P(Table2[1M Return vs Nifty])</f>
        <v>-0.13592890891496276</v>
      </c>
      <c r="K386">
        <v>-1.25414802507203</v>
      </c>
      <c r="L386">
        <f>(Table2[[#This Row],[6M Return vs Nifty]]-AVERAGE(Table2[6M Return vs Nifty]))/_xlfn.STDEV.P(Table2[6M Return vs Nifty])</f>
        <v>-0.10487924323765736</v>
      </c>
      <c r="M386">
        <v>-1.00444851733583</v>
      </c>
      <c r="N386">
        <f>(Table2[[#This Row],[1W Return vs Nifty]]-AVERAGE(Table2[1W Return vs Nifty]))/_xlfn.STDEV.P(Table2[1W Return vs Nifty])</f>
        <v>0.17386236731747243</v>
      </c>
      <c r="O386">
        <v>1565.57</v>
      </c>
      <c r="P386">
        <v>1584.9481397811701</v>
      </c>
      <c r="Q386">
        <v>1482.73790833527</v>
      </c>
      <c r="R386">
        <v>20.112062659054899</v>
      </c>
      <c r="S386" s="1">
        <f>(Table2[[#This Row],[Close Price]]-Table2[[#This Row],[20D EMA]])/Table2[[#This Row],[20D EMA]]</f>
        <v>-4.8972578677414516E-2</v>
      </c>
      <c r="T386" s="1">
        <f>(Table2[[#This Row],[Close Price]]-Table2[[#This Row],[50D EMA]])/Table2[[#This Row],[50D EMA]]</f>
        <v>-6.0600178245851705E-2</v>
      </c>
      <c r="U386" s="1">
        <f>(Table2[[#This Row],[Close Price]]-Table2[[#This Row],[200D EMA]])/Table2[[#This Row],[200D EMA]]</f>
        <v>4.1558873150066497E-3</v>
      </c>
      <c r="V386">
        <v>1.0603710446955199</v>
      </c>
      <c r="W386">
        <v>1478.8</v>
      </c>
      <c r="X386">
        <v>1506.75</v>
      </c>
      <c r="Y386">
        <v>1478.8</v>
      </c>
      <c r="Z386">
        <v>1561.25</v>
      </c>
      <c r="AA386">
        <v>1478.8</v>
      </c>
      <c r="AB386">
        <v>1702.05</v>
      </c>
      <c r="AC386" s="1">
        <f>(Table2[[#This Row],[Close Price]]/Table2[[#This Row],[Day Low]])-1</f>
        <v>6.8298620503111085E-3</v>
      </c>
      <c r="AD386" s="1">
        <f>(Table2[[#This Row],[Day High]]/Table2[[#This Row],[Close Price]])-1</f>
        <v>1.1988716502115526E-2</v>
      </c>
      <c r="AE386" s="1">
        <f>(Table2[[#This Row],[Close Price]]/Table2[[#This Row],[Current Week Low]])-1</f>
        <v>6.8298620503111085E-3</v>
      </c>
      <c r="AF386" s="1">
        <f>(Table2[[#This Row],[Current Week High]]/Table2[[#This Row],[Close Price]])-1</f>
        <v>4.8592920948351104E-2</v>
      </c>
      <c r="AG386" s="1">
        <f>(Table2[[#This Row],[Close Price]]/Table2[[#This Row],[Current Month Low]])-1</f>
        <v>6.8298620503111085E-3</v>
      </c>
      <c r="AH386" s="1">
        <f>(Table2[[#This Row],[Current Month High]]/Table2[[#This Row],[Close Price]])-1</f>
        <v>0.14315937940761625</v>
      </c>
      <c r="AI386">
        <v>14.3159379407616</v>
      </c>
      <c r="AJ386">
        <v>31.5282685512367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-0.06</v>
      </c>
      <c r="AM386" t="s">
        <v>3143</v>
      </c>
      <c r="AN386">
        <v>-11.4</v>
      </c>
      <c r="AO386" t="s">
        <v>3143</v>
      </c>
      <c r="AP386">
        <v>4.8771573548788999E-2</v>
      </c>
      <c r="AQ386">
        <f>(Table2[[#This Row],[Sharpe Ratio]]-AVERAGE(Table2[Sharpe Ratio]))/_xlfn.STDEV.P(Table2[Sharpe Ratio])</f>
        <v>-9.3850699893140183E-2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416</v>
      </c>
      <c r="AT386">
        <f>_xlfn.RANK.AVG(Table2[[#This Row],[6M Return vs Nifty Z-Score]],Table2[6M Return vs Nifty Z-Score])</f>
        <v>366</v>
      </c>
      <c r="AU386">
        <f>_xlfn.RANK.AVG(Table2[[#This Row],[Sharpe Ratio Z-Score]],Table2[Sharpe Ratio Z-Score])</f>
        <v>362</v>
      </c>
      <c r="AV386">
        <f>(Table2[[#This Row],[Rank 1Y]]+Table2[[#This Row],[Rank 6M]]+Table2[[#This Row],[Rank Sharpe]])/3</f>
        <v>381.33333333333331</v>
      </c>
    </row>
    <row r="387" spans="1:48" x14ac:dyDescent="0.3">
      <c r="A387" t="s">
        <v>604</v>
      </c>
      <c r="B387" t="s">
        <v>605</v>
      </c>
      <c r="C387" t="s">
        <v>3109</v>
      </c>
      <c r="D387" t="s">
        <v>603</v>
      </c>
      <c r="E387">
        <v>30833.5734382099</v>
      </c>
      <c r="F387">
        <v>1269.3499999999999</v>
      </c>
      <c r="G387">
        <v>-28.431310046032099</v>
      </c>
      <c r="H387">
        <f>(Table2[[#This Row],[1Y Return vs Nifty]]-AVERAGE(Table2[1Y Return vs Nifty]))/_xlfn.STDEV.P(Table2[1Y Return vs Nifty])</f>
        <v>-0.86713192898740854</v>
      </c>
      <c r="I387">
        <v>0.15770020914963001</v>
      </c>
      <c r="J387">
        <f>(Table2[[#This Row],[1M Return vs Nifty]]-AVERAGE(Table2[1M Return vs Nifty]))/_xlfn.STDEV.P(Table2[1M Return vs Nifty])</f>
        <v>0.10256684252582252</v>
      </c>
      <c r="K387">
        <v>29.9880120553028</v>
      </c>
      <c r="L387">
        <f>(Table2[[#This Row],[6M Return vs Nifty]]-AVERAGE(Table2[6M Return vs Nifty]))/_xlfn.STDEV.P(Table2[6M Return vs Nifty])</f>
        <v>1.0370071673319072</v>
      </c>
      <c r="M387">
        <v>-2.0764342560690099</v>
      </c>
      <c r="N387">
        <f>(Table2[[#This Row],[1W Return vs Nifty]]-AVERAGE(Table2[1W Return vs Nifty]))/_xlfn.STDEV.P(Table2[1W Return vs Nifty])</f>
        <v>-5.9990213837912677E-2</v>
      </c>
      <c r="O387">
        <v>1301.29</v>
      </c>
      <c r="P387">
        <v>1265.6314785723901</v>
      </c>
      <c r="Q387">
        <v>1169.0833995882001</v>
      </c>
      <c r="R387">
        <v>35.5028867617565</v>
      </c>
      <c r="S387" s="1">
        <f>(Table2[[#This Row],[Close Price]]-Table2[[#This Row],[20D EMA]])/Table2[[#This Row],[20D EMA]]</f>
        <v>-2.4544874701258025E-2</v>
      </c>
      <c r="T387" s="1">
        <f>(Table2[[#This Row],[Close Price]]-Table2[[#This Row],[50D EMA]])/Table2[[#This Row],[50D EMA]]</f>
        <v>2.9380759648964202E-3</v>
      </c>
      <c r="U387" s="1">
        <f>(Table2[[#This Row],[Close Price]]-Table2[[#This Row],[200D EMA]])/Table2[[#This Row],[200D EMA]]</f>
        <v>8.5765139122767356E-2</v>
      </c>
      <c r="V387">
        <v>1.01709244685087</v>
      </c>
      <c r="W387">
        <v>1227.5</v>
      </c>
      <c r="X387">
        <v>1281.3</v>
      </c>
      <c r="Y387">
        <v>1227.5</v>
      </c>
      <c r="Z387">
        <v>1340</v>
      </c>
      <c r="AA387">
        <v>1227.5</v>
      </c>
      <c r="AB387">
        <v>1370</v>
      </c>
      <c r="AC387" s="1">
        <f>(Table2[[#This Row],[Close Price]]/Table2[[#This Row],[Day Low]])-1</f>
        <v>3.4093686354378816E-2</v>
      </c>
      <c r="AD387" s="1">
        <f>(Table2[[#This Row],[Day High]]/Table2[[#This Row],[Close Price]])-1</f>
        <v>9.4142671446015846E-3</v>
      </c>
      <c r="AE387" s="1">
        <f>(Table2[[#This Row],[Close Price]]/Table2[[#This Row],[Current Week Low]])-1</f>
        <v>3.4093686354378816E-2</v>
      </c>
      <c r="AF387" s="1">
        <f>(Table2[[#This Row],[Current Week High]]/Table2[[#This Row],[Close Price]])-1</f>
        <v>5.565840784653564E-2</v>
      </c>
      <c r="AG387" s="1">
        <f>(Table2[[#This Row],[Close Price]]/Table2[[#This Row],[Current Month Low]])-1</f>
        <v>3.4093686354378816E-2</v>
      </c>
      <c r="AH387" s="1">
        <f>(Table2[[#This Row],[Current Month High]]/Table2[[#This Row],[Close Price]])-1</f>
        <v>7.9292551305786496E-2</v>
      </c>
      <c r="AI387">
        <v>17.217473510064199</v>
      </c>
      <c r="AJ387">
        <v>43.259409739856601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0.14000000000000001</v>
      </c>
      <c r="AM387" t="s">
        <v>3142</v>
      </c>
      <c r="AN387">
        <v>-4.59</v>
      </c>
      <c r="AO387" t="s">
        <v>3143</v>
      </c>
      <c r="AP387">
        <v>2.0532949222239E-2</v>
      </c>
      <c r="AQ387">
        <f>(Table2[[#This Row],[Sharpe Ratio]]-AVERAGE(Table2[Sharpe Ratio]))/_xlfn.STDEV.P(Table2[Sharpe Ratio])</f>
        <v>-0.42725326095728111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-0.21480139392487249</v>
      </c>
      <c r="AS387">
        <f>_xlfn.RANK.AVG(Table2[[#This Row],[1Y Return vs Nifty Z-Score]],Table2[1Y Return vs Nifty Z-Score])</f>
        <v>608</v>
      </c>
      <c r="AT387">
        <f>_xlfn.RANK.AVG(Table2[[#This Row],[6M Return vs Nifty Z-Score]],Table2[6M Return vs Nifty Z-Score])</f>
        <v>89</v>
      </c>
      <c r="AU387">
        <f>_xlfn.RANK.AVG(Table2[[#This Row],[Sharpe Ratio Z-Score]],Table2[Sharpe Ratio Z-Score])</f>
        <v>450</v>
      </c>
      <c r="AV387">
        <f>(Table2[[#This Row],[Rank 1Y]]+Table2[[#This Row],[Rank 6M]]+Table2[[#This Row],[Rank Sharpe]])/3</f>
        <v>382.33333333333331</v>
      </c>
    </row>
    <row r="388" spans="1:48" x14ac:dyDescent="0.3">
      <c r="A388" t="s">
        <v>755</v>
      </c>
      <c r="B388" t="s">
        <v>756</v>
      </c>
      <c r="C388" t="s">
        <v>3101</v>
      </c>
      <c r="D388" t="s">
        <v>51</v>
      </c>
      <c r="E388">
        <v>20990.97601196</v>
      </c>
      <c r="F388">
        <v>1067.9000000000001</v>
      </c>
      <c r="G388">
        <v>14.2624272458128</v>
      </c>
      <c r="H388">
        <f>(Table2[[#This Row],[1Y Return vs Nifty]]-AVERAGE(Table2[1Y Return vs Nifty]))/_xlfn.STDEV.P(Table2[1Y Return vs Nifty])</f>
        <v>-0.1141912543443464</v>
      </c>
      <c r="I388">
        <v>-1.52874725864494</v>
      </c>
      <c r="J388">
        <f>(Table2[[#This Row],[1M Return vs Nifty]]-AVERAGE(Table2[1M Return vs Nifty]))/_xlfn.STDEV.P(Table2[1M Return vs Nifty])</f>
        <v>-9.4237322551977198E-2</v>
      </c>
      <c r="K388">
        <v>-7.7601909391700197E-2</v>
      </c>
      <c r="L388">
        <f>(Table2[[#This Row],[6M Return vs Nifty]]-AVERAGE(Table2[6M Return vs Nifty]))/_xlfn.STDEV.P(Table2[6M Return vs Nifty])</f>
        <v>-6.1877030284152236E-2</v>
      </c>
      <c r="M388">
        <v>-6.1252896928963603</v>
      </c>
      <c r="N388">
        <f>(Table2[[#This Row],[1W Return vs Nifty]]-AVERAGE(Table2[1W Return vs Nifty]))/_xlfn.STDEV.P(Table2[1W Return vs Nifty])</f>
        <v>-0.94324384344870726</v>
      </c>
      <c r="O388">
        <v>1144.55</v>
      </c>
      <c r="P388">
        <v>1142.8401741300099</v>
      </c>
      <c r="Q388">
        <v>1022.36132848982</v>
      </c>
      <c r="R388">
        <v>26.3365203815966</v>
      </c>
      <c r="S388" s="1">
        <f>(Table2[[#This Row],[Close Price]]-Table2[[#This Row],[20D EMA]])/Table2[[#This Row],[20D EMA]]</f>
        <v>-6.6969551352059647E-2</v>
      </c>
      <c r="T388" s="1">
        <f>(Table2[[#This Row],[Close Price]]-Table2[[#This Row],[50D EMA]])/Table2[[#This Row],[50D EMA]]</f>
        <v>-6.5573625977104144E-2</v>
      </c>
      <c r="U388" s="1">
        <f>(Table2[[#This Row],[Close Price]]-Table2[[#This Row],[200D EMA]])/Table2[[#This Row],[200D EMA]]</f>
        <v>4.4542638929278996E-2</v>
      </c>
      <c r="V388">
        <v>0.50950460188091595</v>
      </c>
      <c r="W388">
        <v>1052.45</v>
      </c>
      <c r="X388">
        <v>1079.5999999999999</v>
      </c>
      <c r="Y388">
        <v>1052.45</v>
      </c>
      <c r="Z388">
        <v>1188</v>
      </c>
      <c r="AA388">
        <v>1052.45</v>
      </c>
      <c r="AB388">
        <v>1303.9000000000001</v>
      </c>
      <c r="AC388" s="1">
        <f>(Table2[[#This Row],[Close Price]]/Table2[[#This Row],[Day Low]])-1</f>
        <v>1.4680032305572688E-2</v>
      </c>
      <c r="AD388" s="1">
        <f>(Table2[[#This Row],[Day High]]/Table2[[#This Row],[Close Price]])-1</f>
        <v>1.0956082030152414E-2</v>
      </c>
      <c r="AE388" s="1">
        <f>(Table2[[#This Row],[Close Price]]/Table2[[#This Row],[Current Week Low]])-1</f>
        <v>1.4680032305572688E-2</v>
      </c>
      <c r="AF388" s="1">
        <f>(Table2[[#This Row],[Current Week High]]/Table2[[#This Row],[Close Price]])-1</f>
        <v>0.11246371383088305</v>
      </c>
      <c r="AG388" s="1">
        <f>(Table2[[#This Row],[Close Price]]/Table2[[#This Row],[Current Month Low]])-1</f>
        <v>1.4680032305572688E-2</v>
      </c>
      <c r="AH388" s="1">
        <f>(Table2[[#This Row],[Current Month High]]/Table2[[#This Row],[Close Price]])-1</f>
        <v>0.22099447513812143</v>
      </c>
      <c r="AI388">
        <v>22.099447513812098</v>
      </c>
      <c r="AJ388">
        <v>51.014636215795797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-0.15</v>
      </c>
      <c r="AM388" t="s">
        <v>3143</v>
      </c>
      <c r="AN388">
        <v>-13.24</v>
      </c>
      <c r="AO388" t="s">
        <v>3143</v>
      </c>
      <c r="AP388">
        <v>1.8976455639176E-2</v>
      </c>
      <c r="AQ388">
        <f>(Table2[[#This Row],[Sharpe Ratio]]-AVERAGE(Table2[Sharpe Ratio]))/_xlfn.STDEV.P(Table2[Sharpe Ratio])</f>
        <v>-0.44563018119504205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-1.6591796318242253</v>
      </c>
      <c r="AS388">
        <f>_xlfn.RANK.AVG(Table2[[#This Row],[1Y Return vs Nifty Z-Score]],Table2[1Y Return vs Nifty Z-Score])</f>
        <v>336</v>
      </c>
      <c r="AT388">
        <f>_xlfn.RANK.AVG(Table2[[#This Row],[6M Return vs Nifty Z-Score]],Table2[6M Return vs Nifty Z-Score])</f>
        <v>354</v>
      </c>
      <c r="AU388">
        <f>_xlfn.RANK.AVG(Table2[[#This Row],[Sharpe Ratio Z-Score]],Table2[Sharpe Ratio Z-Score])</f>
        <v>457</v>
      </c>
      <c r="AV388">
        <f>(Table2[[#This Row],[Rank 1Y]]+Table2[[#This Row],[Rank 6M]]+Table2[[#This Row],[Rank Sharpe]])/3</f>
        <v>382.33333333333331</v>
      </c>
    </row>
    <row r="389" spans="1:48" x14ac:dyDescent="0.3">
      <c r="A389" t="s">
        <v>1217</v>
      </c>
      <c r="B389" t="s">
        <v>1218</v>
      </c>
      <c r="C389" t="s">
        <v>3107</v>
      </c>
      <c r="D389" t="s">
        <v>89</v>
      </c>
      <c r="E389">
        <v>9211.4640451399991</v>
      </c>
      <c r="F389">
        <v>190.54</v>
      </c>
      <c r="G389">
        <v>31.6044969827363</v>
      </c>
      <c r="H389">
        <f>(Table2[[#This Row],[1Y Return vs Nifty]]-AVERAGE(Table2[1Y Return vs Nifty]))/_xlfn.STDEV.P(Table2[1Y Return vs Nifty])</f>
        <v>0.19165101938699042</v>
      </c>
      <c r="I389">
        <v>-4.9627511479353297</v>
      </c>
      <c r="J389">
        <f>(Table2[[#This Row],[1M Return vs Nifty]]-AVERAGE(Table2[1M Return vs Nifty]))/_xlfn.STDEV.P(Table2[1M Return vs Nifty])</f>
        <v>-0.49497691344449118</v>
      </c>
      <c r="K389">
        <v>-18.7791133973627</v>
      </c>
      <c r="L389">
        <f>(Table2[[#This Row],[6M Return vs Nifty]]-AVERAGE(Table2[6M Return vs Nifty]))/_xlfn.STDEV.P(Table2[6M Return vs Nifty])</f>
        <v>-0.74540857132631932</v>
      </c>
      <c r="M389">
        <v>-2.9052716701944599</v>
      </c>
      <c r="N389">
        <f>(Table2[[#This Row],[1W Return vs Nifty]]-AVERAGE(Table2[1W Return vs Nifty]))/_xlfn.STDEV.P(Table2[1W Return vs Nifty])</f>
        <v>-0.24080023924034491</v>
      </c>
      <c r="O389">
        <v>208.18</v>
      </c>
      <c r="P389">
        <v>215.075002389189</v>
      </c>
      <c r="Q389">
        <v>201.29616328508399</v>
      </c>
      <c r="R389">
        <v>11.846433498388899</v>
      </c>
      <c r="S389" s="1">
        <f>(Table2[[#This Row],[Close Price]]-Table2[[#This Row],[20D EMA]])/Table2[[#This Row],[20D EMA]]</f>
        <v>-8.4734364492266373E-2</v>
      </c>
      <c r="T389" s="1">
        <f>(Table2[[#This Row],[Close Price]]-Table2[[#This Row],[50D EMA]])/Table2[[#This Row],[50D EMA]]</f>
        <v>-0.11407649478850958</v>
      </c>
      <c r="U389" s="1">
        <f>(Table2[[#This Row],[Close Price]]-Table2[[#This Row],[200D EMA]])/Table2[[#This Row],[200D EMA]]</f>
        <v>-5.3434517129125184E-2</v>
      </c>
      <c r="V389">
        <v>0.40060085476157398</v>
      </c>
      <c r="W389">
        <v>187.35</v>
      </c>
      <c r="X389">
        <v>196.89</v>
      </c>
      <c r="Y389">
        <v>187.35</v>
      </c>
      <c r="Z389">
        <v>215.9</v>
      </c>
      <c r="AA389">
        <v>187.35</v>
      </c>
      <c r="AB389">
        <v>221.9</v>
      </c>
      <c r="AC389" s="1">
        <f>(Table2[[#This Row],[Close Price]]/Table2[[#This Row],[Day Low]])-1</f>
        <v>1.7026954897251034E-2</v>
      </c>
      <c r="AD389" s="1">
        <f>(Table2[[#This Row],[Day High]]/Table2[[#This Row],[Close Price]])-1</f>
        <v>3.3326335677547947E-2</v>
      </c>
      <c r="AE389" s="1">
        <f>(Table2[[#This Row],[Close Price]]/Table2[[#This Row],[Current Week Low]])-1</f>
        <v>1.7026954897251034E-2</v>
      </c>
      <c r="AF389" s="1">
        <f>(Table2[[#This Row],[Current Week High]]/Table2[[#This Row],[Close Price]])-1</f>
        <v>0.13309541303663286</v>
      </c>
      <c r="AG389" s="1">
        <f>(Table2[[#This Row],[Close Price]]/Table2[[#This Row],[Current Month Low]])-1</f>
        <v>1.7026954897251034E-2</v>
      </c>
      <c r="AH389" s="1">
        <f>(Table2[[#This Row],[Current Month High]]/Table2[[#This Row],[Close Price]])-1</f>
        <v>0.16458486407053652</v>
      </c>
      <c r="AI389">
        <v>31.568174661488399</v>
      </c>
      <c r="AJ389">
        <v>63.905376344086001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-0.09</v>
      </c>
      <c r="AM389" t="s">
        <v>3143</v>
      </c>
      <c r="AN389">
        <v>-10.8</v>
      </c>
      <c r="AO389" t="s">
        <v>3143</v>
      </c>
      <c r="AP389">
        <v>5.5383590900757999E-2</v>
      </c>
      <c r="AQ389">
        <f>(Table2[[#This Row],[Sharpe Ratio]]-AVERAGE(Table2[Sharpe Ratio]))/_xlfn.STDEV.P(Table2[Sharpe Ratio])</f>
        <v>-1.5785157696229259E-2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238</v>
      </c>
      <c r="AT389">
        <f>_xlfn.RANK.AVG(Table2[[#This Row],[6M Return vs Nifty Z-Score]],Table2[6M Return vs Nifty Z-Score])</f>
        <v>568</v>
      </c>
      <c r="AU389">
        <f>_xlfn.RANK.AVG(Table2[[#This Row],[Sharpe Ratio Z-Score]],Table2[Sharpe Ratio Z-Score])</f>
        <v>342</v>
      </c>
      <c r="AV389">
        <f>(Table2[[#This Row],[Rank 1Y]]+Table2[[#This Row],[Rank 6M]]+Table2[[#This Row],[Rank Sharpe]])/3</f>
        <v>382.66666666666669</v>
      </c>
    </row>
    <row r="390" spans="1:48" x14ac:dyDescent="0.3">
      <c r="A390" t="s">
        <v>1139</v>
      </c>
      <c r="B390" t="s">
        <v>1140</v>
      </c>
      <c r="C390" t="s">
        <v>3109</v>
      </c>
      <c r="D390" t="s">
        <v>513</v>
      </c>
      <c r="E390">
        <v>10365.138242249999</v>
      </c>
      <c r="F390">
        <v>323.85000000000002</v>
      </c>
      <c r="G390">
        <v>-6.5188394117503803</v>
      </c>
      <c r="H390">
        <f>(Table2[[#This Row],[1Y Return vs Nifty]]-AVERAGE(Table2[1Y Return vs Nifty]))/_xlfn.STDEV.P(Table2[1Y Return vs Nifty])</f>
        <v>-0.48068671549648595</v>
      </c>
      <c r="I390">
        <v>-3.3386828180100401</v>
      </c>
      <c r="J390">
        <f>(Table2[[#This Row],[1M Return vs Nifty]]-AVERAGE(Table2[1M Return vs Nifty]))/_xlfn.STDEV.P(Table2[1M Return vs Nifty])</f>
        <v>-0.30545223639171193</v>
      </c>
      <c r="K390">
        <v>10.2867989404486</v>
      </c>
      <c r="L390">
        <f>(Table2[[#This Row],[6M Return vs Nifty]]-AVERAGE(Table2[6M Return vs Nifty]))/_xlfn.STDEV.P(Table2[6M Return vs Nifty])</f>
        <v>0.31693699709683459</v>
      </c>
      <c r="M390">
        <v>-2.9380765797070598</v>
      </c>
      <c r="N390">
        <f>(Table2[[#This Row],[1W Return vs Nifty]]-AVERAGE(Table2[1W Return vs Nifty]))/_xlfn.STDEV.P(Table2[1W Return vs Nifty])</f>
        <v>-0.24795659635117379</v>
      </c>
      <c r="O390">
        <v>344.9</v>
      </c>
      <c r="P390">
        <v>340.41333056875101</v>
      </c>
      <c r="Q390">
        <v>313.57706078074898</v>
      </c>
      <c r="R390">
        <v>21.0959666021107</v>
      </c>
      <c r="S390" s="1">
        <f>(Table2[[#This Row],[Close Price]]-Table2[[#This Row],[20D EMA]])/Table2[[#This Row],[20D EMA]]</f>
        <v>-6.1032183241519156E-2</v>
      </c>
      <c r="T390" s="1">
        <f>(Table2[[#This Row],[Close Price]]-Table2[[#This Row],[50D EMA]])/Table2[[#This Row],[50D EMA]]</f>
        <v>-4.8656527466411303E-2</v>
      </c>
      <c r="U390" s="1">
        <f>(Table2[[#This Row],[Close Price]]-Table2[[#This Row],[200D EMA]])/Table2[[#This Row],[200D EMA]]</f>
        <v>3.2760493365405367E-2</v>
      </c>
      <c r="V390">
        <v>0.38607711430980801</v>
      </c>
      <c r="W390">
        <v>321.2</v>
      </c>
      <c r="X390">
        <v>334.45</v>
      </c>
      <c r="Y390">
        <v>321.2</v>
      </c>
      <c r="Z390">
        <v>350.3</v>
      </c>
      <c r="AA390">
        <v>321.2</v>
      </c>
      <c r="AB390">
        <v>374.95</v>
      </c>
      <c r="AC390" s="1">
        <f>(Table2[[#This Row],[Close Price]]/Table2[[#This Row],[Day Low]])-1</f>
        <v>8.2503113325032018E-3</v>
      </c>
      <c r="AD390" s="1">
        <f>(Table2[[#This Row],[Day High]]/Table2[[#This Row],[Close Price]])-1</f>
        <v>3.2731202717307228E-2</v>
      </c>
      <c r="AE390" s="1">
        <f>(Table2[[#This Row],[Close Price]]/Table2[[#This Row],[Current Week Low]])-1</f>
        <v>8.2503113325032018E-3</v>
      </c>
      <c r="AF390" s="1">
        <f>(Table2[[#This Row],[Current Week High]]/Table2[[#This Row],[Close Price]])-1</f>
        <v>8.167361432762088E-2</v>
      </c>
      <c r="AG390" s="1">
        <f>(Table2[[#This Row],[Close Price]]/Table2[[#This Row],[Current Month Low]])-1</f>
        <v>8.2503113325032018E-3</v>
      </c>
      <c r="AH390" s="1">
        <f>(Table2[[#This Row],[Current Month High]]/Table2[[#This Row],[Close Price]])-1</f>
        <v>0.15778909989192513</v>
      </c>
      <c r="AI390">
        <v>23.822757449436399</v>
      </c>
      <c r="AJ390">
        <v>33.491343775762502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0.04</v>
      </c>
      <c r="AM390" t="s">
        <v>3142</v>
      </c>
      <c r="AN390">
        <v>-8.31</v>
      </c>
      <c r="AO390" t="s">
        <v>3143</v>
      </c>
      <c r="AP390">
        <v>1.9929196191817E-2</v>
      </c>
      <c r="AQ390">
        <f>(Table2[[#This Row],[Sharpe Ratio]]-AVERAGE(Table2[Sharpe Ratio]))/_xlfn.STDEV.P(Table2[Sharpe Ratio])</f>
        <v>-0.43438154044657884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-1.1515400915891159</v>
      </c>
      <c r="AS390">
        <f>_xlfn.RANK.AVG(Table2[[#This Row],[1Y Return vs Nifty Z-Score]],Table2[1Y Return vs Nifty Z-Score])</f>
        <v>471</v>
      </c>
      <c r="AT390">
        <f>_xlfn.RANK.AVG(Table2[[#This Row],[6M Return vs Nifty Z-Score]],Table2[6M Return vs Nifty Z-Score])</f>
        <v>228</v>
      </c>
      <c r="AU390">
        <f>_xlfn.RANK.AVG(Table2[[#This Row],[Sharpe Ratio Z-Score]],Table2[Sharpe Ratio Z-Score])</f>
        <v>453</v>
      </c>
      <c r="AV390">
        <f>(Table2[[#This Row],[Rank 1Y]]+Table2[[#This Row],[Rank 6M]]+Table2[[#This Row],[Rank Sharpe]])/3</f>
        <v>384</v>
      </c>
    </row>
    <row r="391" spans="1:48" x14ac:dyDescent="0.3">
      <c r="A391" t="s">
        <v>1421</v>
      </c>
      <c r="B391" t="s">
        <v>1422</v>
      </c>
      <c r="C391" t="s">
        <v>603</v>
      </c>
      <c r="D391" t="s">
        <v>603</v>
      </c>
      <c r="E391">
        <v>7168.5768362999997</v>
      </c>
      <c r="F391">
        <v>361.95</v>
      </c>
      <c r="G391">
        <v>32.959826200807598</v>
      </c>
      <c r="H391">
        <f>(Table2[[#This Row],[1Y Return vs Nifty]]-AVERAGE(Table2[1Y Return vs Nifty]))/_xlfn.STDEV.P(Table2[1Y Return vs Nifty])</f>
        <v>0.21555341258443447</v>
      </c>
      <c r="I391">
        <v>0.32831671986829097</v>
      </c>
      <c r="J391">
        <f>(Table2[[#This Row],[1M Return vs Nifty]]-AVERAGE(Table2[1M Return vs Nifty]))/_xlfn.STDEV.P(Table2[1M Return vs Nifty])</f>
        <v>0.12247735891112373</v>
      </c>
      <c r="K391">
        <v>-16.2501236091212</v>
      </c>
      <c r="L391">
        <f>(Table2[[#This Row],[6M Return vs Nifty]]-AVERAGE(Table2[6M Return vs Nifty]))/_xlfn.STDEV.P(Table2[6M Return vs Nifty])</f>
        <v>-0.65297517157953966</v>
      </c>
      <c r="M391">
        <v>-0.24930112678445299</v>
      </c>
      <c r="N391">
        <f>(Table2[[#This Row],[1W Return vs Nifty]]-AVERAGE(Table2[1W Return vs Nifty]))/_xlfn.STDEV.P(Table2[1W Return vs Nifty])</f>
        <v>0.33859699022568607</v>
      </c>
      <c r="O391">
        <v>375.35</v>
      </c>
      <c r="P391">
        <v>383.17945139228698</v>
      </c>
      <c r="Q391">
        <v>356.84721758337599</v>
      </c>
      <c r="R391">
        <v>37.0629555157225</v>
      </c>
      <c r="S391" s="1">
        <f>(Table2[[#This Row],[Close Price]]-Table2[[#This Row],[20D EMA]])/Table2[[#This Row],[20D EMA]]</f>
        <v>-3.570001332090058E-2</v>
      </c>
      <c r="T391" s="1">
        <f>(Table2[[#This Row],[Close Price]]-Table2[[#This Row],[50D EMA]])/Table2[[#This Row],[50D EMA]]</f>
        <v>-5.5403418203010452E-2</v>
      </c>
      <c r="U391" s="1">
        <f>(Table2[[#This Row],[Close Price]]-Table2[[#This Row],[200D EMA]])/Table2[[#This Row],[200D EMA]]</f>
        <v>1.4299627866460104E-2</v>
      </c>
      <c r="V391">
        <v>0.74479613123531896</v>
      </c>
      <c r="W391">
        <v>352.95</v>
      </c>
      <c r="X391">
        <v>384.4</v>
      </c>
      <c r="Y391">
        <v>352.95</v>
      </c>
      <c r="Z391">
        <v>392.3</v>
      </c>
      <c r="AA391">
        <v>342</v>
      </c>
      <c r="AB391">
        <v>398.75</v>
      </c>
      <c r="AC391" s="1">
        <f>(Table2[[#This Row],[Close Price]]/Table2[[#This Row],[Day Low]])-1</f>
        <v>2.5499362515937207E-2</v>
      </c>
      <c r="AD391" s="1">
        <f>(Table2[[#This Row],[Day High]]/Table2[[#This Row],[Close Price]])-1</f>
        <v>6.2025141594142852E-2</v>
      </c>
      <c r="AE391" s="1">
        <f>(Table2[[#This Row],[Close Price]]/Table2[[#This Row],[Current Week Low]])-1</f>
        <v>2.5499362515937207E-2</v>
      </c>
      <c r="AF391" s="1">
        <f>(Table2[[#This Row],[Current Week High]]/Table2[[#This Row],[Close Price]])-1</f>
        <v>8.3851360685177623E-2</v>
      </c>
      <c r="AG391" s="1">
        <f>(Table2[[#This Row],[Close Price]]/Table2[[#This Row],[Current Month Low]])-1</f>
        <v>5.8333333333333348E-2</v>
      </c>
      <c r="AH391" s="1">
        <f>(Table2[[#This Row],[Current Month High]]/Table2[[#This Row],[Close Price]])-1</f>
        <v>0.10167150158861715</v>
      </c>
      <c r="AI391">
        <v>24.506147257908498</v>
      </c>
      <c r="AJ391">
        <v>68.192379182156103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-7.0000000000000007E-2</v>
      </c>
      <c r="AM391" t="s">
        <v>3143</v>
      </c>
      <c r="AN391">
        <v>-0.22</v>
      </c>
      <c r="AO391" t="s">
        <v>3143</v>
      </c>
      <c r="AP391">
        <v>4.1387465910111998E-2</v>
      </c>
      <c r="AQ391">
        <f>(Table2[[#This Row],[Sharpe Ratio]]-AVERAGE(Table2[Sharpe Ratio]))/_xlfn.STDEV.P(Table2[Sharpe Ratio])</f>
        <v>-0.18103201472771357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232</v>
      </c>
      <c r="AT391">
        <f>_xlfn.RANK.AVG(Table2[[#This Row],[6M Return vs Nifty Z-Score]],Table2[6M Return vs Nifty Z-Score])</f>
        <v>538</v>
      </c>
      <c r="AU391">
        <f>_xlfn.RANK.AVG(Table2[[#This Row],[Sharpe Ratio Z-Score]],Table2[Sharpe Ratio Z-Score])</f>
        <v>386</v>
      </c>
      <c r="AV391">
        <f>(Table2[[#This Row],[Rank 1Y]]+Table2[[#This Row],[Rank 6M]]+Table2[[#This Row],[Rank Sharpe]])/3</f>
        <v>385.33333333333331</v>
      </c>
    </row>
    <row r="392" spans="1:48" x14ac:dyDescent="0.3">
      <c r="A392" t="s">
        <v>1264</v>
      </c>
      <c r="B392" t="s">
        <v>1265</v>
      </c>
      <c r="C392" t="s">
        <v>3099</v>
      </c>
      <c r="D392" t="s">
        <v>985</v>
      </c>
      <c r="E392">
        <v>8585.1783049599999</v>
      </c>
      <c r="F392">
        <v>392.2</v>
      </c>
      <c r="G392">
        <v>-17.099875831511302</v>
      </c>
      <c r="H392">
        <f>(Table2[[#This Row],[1Y Return vs Nifty]]-AVERAGE(Table2[1Y Return vs Nifty]))/_xlfn.STDEV.P(Table2[1Y Return vs Nifty])</f>
        <v>-0.66729236788661728</v>
      </c>
      <c r="I392">
        <v>-9.0501952730270308</v>
      </c>
      <c r="J392">
        <f>(Table2[[#This Row],[1M Return vs Nifty]]-AVERAGE(Table2[1M Return vs Nifty]))/_xlfn.STDEV.P(Table2[1M Return vs Nifty])</f>
        <v>-0.97197133141637582</v>
      </c>
      <c r="K392">
        <v>1.29715652387697</v>
      </c>
      <c r="L392">
        <f>(Table2[[#This Row],[6M Return vs Nifty]]-AVERAGE(Table2[6M Return vs Nifty]))/_xlfn.STDEV.P(Table2[6M Return vs Nifty])</f>
        <v>-1.1630249372498768E-2</v>
      </c>
      <c r="M392">
        <v>-3.5056127062285798</v>
      </c>
      <c r="N392">
        <f>(Table2[[#This Row],[1W Return vs Nifty]]-AVERAGE(Table2[1W Return vs Nifty]))/_xlfn.STDEV.P(Table2[1W Return vs Nifty])</f>
        <v>-0.37176401588161306</v>
      </c>
      <c r="O392">
        <v>430.31</v>
      </c>
      <c r="P392">
        <v>438.168329497667</v>
      </c>
      <c r="Q392">
        <v>395.281060856772</v>
      </c>
      <c r="R392">
        <v>24.805370066435799</v>
      </c>
      <c r="S392" s="1">
        <f>(Table2[[#This Row],[Close Price]]-Table2[[#This Row],[20D EMA]])/Table2[[#This Row],[20D EMA]]</f>
        <v>-8.8564058469475529E-2</v>
      </c>
      <c r="T392" s="1">
        <f>(Table2[[#This Row],[Close Price]]-Table2[[#This Row],[50D EMA]])/Table2[[#This Row],[50D EMA]]</f>
        <v>-0.10491020551477756</v>
      </c>
      <c r="U392" s="1">
        <f>(Table2[[#This Row],[Close Price]]-Table2[[#This Row],[200D EMA]])/Table2[[#This Row],[200D EMA]]</f>
        <v>-7.7946078420600539E-3</v>
      </c>
      <c r="V392">
        <v>0.32599282269705698</v>
      </c>
      <c r="W392">
        <v>388</v>
      </c>
      <c r="X392">
        <v>405</v>
      </c>
      <c r="Y392">
        <v>383.05</v>
      </c>
      <c r="Z392">
        <v>426.85</v>
      </c>
      <c r="AA392">
        <v>383.05</v>
      </c>
      <c r="AB392">
        <v>485.6</v>
      </c>
      <c r="AC392" s="1">
        <f>(Table2[[#This Row],[Close Price]]/Table2[[#This Row],[Day Low]])-1</f>
        <v>1.0824742268041199E-2</v>
      </c>
      <c r="AD392" s="1">
        <f>(Table2[[#This Row],[Day High]]/Table2[[#This Row],[Close Price]])-1</f>
        <v>3.2636409994900584E-2</v>
      </c>
      <c r="AE392" s="1">
        <f>(Table2[[#This Row],[Close Price]]/Table2[[#This Row],[Current Week Low]])-1</f>
        <v>2.3887220989426972E-2</v>
      </c>
      <c r="AF392" s="1">
        <f>(Table2[[#This Row],[Current Week High]]/Table2[[#This Row],[Close Price]])-1</f>
        <v>8.8347781744008147E-2</v>
      </c>
      <c r="AG392" s="1">
        <f>(Table2[[#This Row],[Close Price]]/Table2[[#This Row],[Current Month Low]])-1</f>
        <v>2.3887220989426972E-2</v>
      </c>
      <c r="AH392" s="1">
        <f>(Table2[[#This Row],[Current Month High]]/Table2[[#This Row],[Close Price]])-1</f>
        <v>0.23814380418154002</v>
      </c>
      <c r="AI392">
        <v>32.075471698113198</v>
      </c>
      <c r="AJ392">
        <v>46.616822429906499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0.09</v>
      </c>
      <c r="AM392" t="s">
        <v>3142</v>
      </c>
      <c r="AN392">
        <v>-12.87</v>
      </c>
      <c r="AO392" t="s">
        <v>3143</v>
      </c>
      <c r="AP392">
        <v>7.7452393802126998E-2</v>
      </c>
      <c r="AQ392">
        <f>(Table2[[#This Row],[Sharpe Ratio]]-AVERAGE(Table2[Sharpe Ratio]))/_xlfn.STDEV.P(Table2[Sharpe Ratio])</f>
        <v>0.24477269816285938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546</v>
      </c>
      <c r="AT392">
        <f>_xlfn.RANK.AVG(Table2[[#This Row],[6M Return vs Nifty Z-Score]],Table2[6M Return vs Nifty Z-Score])</f>
        <v>337</v>
      </c>
      <c r="AU392">
        <f>_xlfn.RANK.AVG(Table2[[#This Row],[Sharpe Ratio Z-Score]],Table2[Sharpe Ratio Z-Score])</f>
        <v>274</v>
      </c>
      <c r="AV392">
        <f>(Table2[[#This Row],[Rank 1Y]]+Table2[[#This Row],[Rank 6M]]+Table2[[#This Row],[Rank Sharpe]])/3</f>
        <v>385.66666666666669</v>
      </c>
    </row>
    <row r="393" spans="1:48" x14ac:dyDescent="0.3">
      <c r="A393" t="s">
        <v>58</v>
      </c>
      <c r="B393" t="s">
        <v>59</v>
      </c>
      <c r="C393" t="s">
        <v>3097</v>
      </c>
      <c r="D393" t="s">
        <v>24</v>
      </c>
      <c r="E393">
        <v>367942.06959407998</v>
      </c>
      <c r="F393">
        <v>1189.3499999999999</v>
      </c>
      <c r="G393">
        <v>-1.97378851030461</v>
      </c>
      <c r="H393">
        <f>(Table2[[#This Row],[1Y Return vs Nifty]]-AVERAGE(Table2[1Y Return vs Nifty]))/_xlfn.STDEV.P(Table2[1Y Return vs Nifty])</f>
        <v>-0.4005308446569632</v>
      </c>
      <c r="I393">
        <v>1.6067980459311999</v>
      </c>
      <c r="J393">
        <f>(Table2[[#This Row],[1M Return vs Nifty]]-AVERAGE(Table2[1M Return vs Nifty]))/_xlfn.STDEV.P(Table2[1M Return vs Nifty])</f>
        <v>0.2716729044281207</v>
      </c>
      <c r="K393">
        <v>-1.6028591518768101</v>
      </c>
      <c r="L393">
        <f>(Table2[[#This Row],[6M Return vs Nifty]]-AVERAGE(Table2[6M Return vs Nifty]))/_xlfn.STDEV.P(Table2[6M Return vs Nifty])</f>
        <v>-0.11762447262923538</v>
      </c>
      <c r="M393">
        <v>3.1605824068617601</v>
      </c>
      <c r="N393">
        <f>(Table2[[#This Row],[1W Return vs Nifty]]-AVERAGE(Table2[1W Return vs Nifty]))/_xlfn.STDEV.P(Table2[1W Return vs Nifty])</f>
        <v>1.0824595594467583</v>
      </c>
      <c r="O393">
        <v>1180.8599999999999</v>
      </c>
      <c r="P393">
        <v>1189.62446164058</v>
      </c>
      <c r="Q393">
        <v>1148.5903297294101</v>
      </c>
      <c r="R393">
        <v>55.621863963990101</v>
      </c>
      <c r="S393" s="1">
        <f>(Table2[[#This Row],[Close Price]]-Table2[[#This Row],[20D EMA]])/Table2[[#This Row],[20D EMA]]</f>
        <v>7.1896753213759549E-3</v>
      </c>
      <c r="T393" s="1">
        <f>(Table2[[#This Row],[Close Price]]-Table2[[#This Row],[50D EMA]])/Table2[[#This Row],[50D EMA]]</f>
        <v>-2.3071284210275417E-4</v>
      </c>
      <c r="U393" s="1">
        <f>(Table2[[#This Row],[Close Price]]-Table2[[#This Row],[200D EMA]])/Table2[[#This Row],[200D EMA]]</f>
        <v>3.5486691133985226E-2</v>
      </c>
      <c r="V393">
        <v>0.93352645452095995</v>
      </c>
      <c r="W393">
        <v>1170</v>
      </c>
      <c r="X393">
        <v>1201.75</v>
      </c>
      <c r="Y393">
        <v>1154.6500000000001</v>
      </c>
      <c r="Z393">
        <v>1214.8</v>
      </c>
      <c r="AA393">
        <v>1124</v>
      </c>
      <c r="AB393">
        <v>1242.95</v>
      </c>
      <c r="AC393" s="1">
        <f>(Table2[[#This Row],[Close Price]]/Table2[[#This Row],[Day Low]])-1</f>
        <v>1.6538461538461391E-2</v>
      </c>
      <c r="AD393" s="1">
        <f>(Table2[[#This Row],[Day High]]/Table2[[#This Row],[Close Price]])-1</f>
        <v>1.0425862866271673E-2</v>
      </c>
      <c r="AE393" s="1">
        <f>(Table2[[#This Row],[Close Price]]/Table2[[#This Row],[Current Week Low]])-1</f>
        <v>3.0052396830208217E-2</v>
      </c>
      <c r="AF393" s="1">
        <f>(Table2[[#This Row],[Current Week High]]/Table2[[#This Row],[Close Price]])-1</f>
        <v>2.1398242737629802E-2</v>
      </c>
      <c r="AG393" s="1">
        <f>(Table2[[#This Row],[Close Price]]/Table2[[#This Row],[Current Month Low]])-1</f>
        <v>5.8140569395017661E-2</v>
      </c>
      <c r="AH393" s="1">
        <f>(Table2[[#This Row],[Current Month High]]/Table2[[#This Row],[Close Price]])-1</f>
        <v>4.5066633034851034E-2</v>
      </c>
      <c r="AI393">
        <v>12.637154748392</v>
      </c>
      <c r="AJ393">
        <v>25.010510826150899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0.03</v>
      </c>
      <c r="AM393" t="s">
        <v>3142</v>
      </c>
      <c r="AN393">
        <v>1.64</v>
      </c>
      <c r="AO393" t="s">
        <v>3142</v>
      </c>
      <c r="AP393">
        <v>5.2912972175050997E-2</v>
      </c>
      <c r="AQ393">
        <f>(Table2[[#This Row],[Sharpe Ratio]]-AVERAGE(Table2[Sharpe Ratio]))/_xlfn.STDEV.P(Table2[Sharpe Ratio])</f>
        <v>-4.4954801409690361E-2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439</v>
      </c>
      <c r="AT393">
        <f>_xlfn.RANK.AVG(Table2[[#This Row],[6M Return vs Nifty Z-Score]],Table2[6M Return vs Nifty Z-Score])</f>
        <v>373</v>
      </c>
      <c r="AU393">
        <f>_xlfn.RANK.AVG(Table2[[#This Row],[Sharpe Ratio Z-Score]],Table2[Sharpe Ratio Z-Score])</f>
        <v>349</v>
      </c>
      <c r="AV393">
        <f>(Table2[[#This Row],[Rank 1Y]]+Table2[[#This Row],[Rank 6M]]+Table2[[#This Row],[Rank Sharpe]])/3</f>
        <v>387</v>
      </c>
    </row>
    <row r="394" spans="1:48" x14ac:dyDescent="0.3">
      <c r="A394" t="s">
        <v>161</v>
      </c>
      <c r="B394" t="s">
        <v>162</v>
      </c>
      <c r="C394" t="s">
        <v>3111</v>
      </c>
      <c r="D394" t="s">
        <v>163</v>
      </c>
      <c r="E394">
        <v>161685.690171975</v>
      </c>
      <c r="F394">
        <v>3178.95</v>
      </c>
      <c r="G394">
        <v>10.198224598464201</v>
      </c>
      <c r="H394">
        <f>(Table2[[#This Row],[1Y Return vs Nifty]]-AVERAGE(Table2[1Y Return vs Nifty]))/_xlfn.STDEV.P(Table2[1Y Return vs Nifty])</f>
        <v>-0.18586695380964705</v>
      </c>
      <c r="I394">
        <v>2.7663015422657899</v>
      </c>
      <c r="J394">
        <f>(Table2[[#This Row],[1M Return vs Nifty]]-AVERAGE(Table2[1M Return vs Nifty]))/_xlfn.STDEV.P(Table2[1M Return vs Nifty])</f>
        <v>0.40698403736209687</v>
      </c>
      <c r="K394">
        <v>1.7534145157074099</v>
      </c>
      <c r="L394">
        <f>(Table2[[#This Row],[6M Return vs Nifty]]-AVERAGE(Table2[6M Return vs Nifty]))/_xlfn.STDEV.P(Table2[6M Return vs Nifty])</f>
        <v>5.0457678825375886E-3</v>
      </c>
      <c r="M394">
        <v>1.61567548134399</v>
      </c>
      <c r="N394">
        <f>(Table2[[#This Row],[1W Return vs Nifty]]-AVERAGE(Table2[1W Return vs Nifty]))/_xlfn.STDEV.P(Table2[1W Return vs Nifty])</f>
        <v>0.74543971009306798</v>
      </c>
      <c r="O394">
        <v>3173.18</v>
      </c>
      <c r="P394">
        <v>3178.6826152385402</v>
      </c>
      <c r="Q394">
        <v>3011.7031486978499</v>
      </c>
      <c r="R394">
        <v>53.8994758701105</v>
      </c>
      <c r="S394" s="1">
        <f>(Table2[[#This Row],[Close Price]]-Table2[[#This Row],[20D EMA]])/Table2[[#This Row],[20D EMA]]</f>
        <v>1.8183651731070983E-3</v>
      </c>
      <c r="T394" s="1">
        <f>(Table2[[#This Row],[Close Price]]-Table2[[#This Row],[50D EMA]])/Table2[[#This Row],[50D EMA]]</f>
        <v>8.411810609144033E-5</v>
      </c>
      <c r="U394" s="1">
        <f>(Table2[[#This Row],[Close Price]]-Table2[[#This Row],[200D EMA]])/Table2[[#This Row],[200D EMA]]</f>
        <v>5.5532316116368025E-2</v>
      </c>
      <c r="V394">
        <v>1.2478633779873101</v>
      </c>
      <c r="W394">
        <v>3135</v>
      </c>
      <c r="X394">
        <v>3212.5</v>
      </c>
      <c r="Y394">
        <v>3079.05</v>
      </c>
      <c r="Z394">
        <v>3220</v>
      </c>
      <c r="AA394">
        <v>3079.05</v>
      </c>
      <c r="AB394">
        <v>3396.4</v>
      </c>
      <c r="AC394" s="1">
        <f>(Table2[[#This Row],[Close Price]]/Table2[[#This Row],[Day Low]])-1</f>
        <v>1.4019138755980709E-2</v>
      </c>
      <c r="AD394" s="1">
        <f>(Table2[[#This Row],[Day High]]/Table2[[#This Row],[Close Price]])-1</f>
        <v>1.0553799210431203E-2</v>
      </c>
      <c r="AE394" s="1">
        <f>(Table2[[#This Row],[Close Price]]/Table2[[#This Row],[Current Week Low]])-1</f>
        <v>3.2445072343742165E-2</v>
      </c>
      <c r="AF394" s="1">
        <f>(Table2[[#This Row],[Current Week High]]/Table2[[#This Row],[Close Price]])-1</f>
        <v>1.2913068780572301E-2</v>
      </c>
      <c r="AG394" s="1">
        <f>(Table2[[#This Row],[Close Price]]/Table2[[#This Row],[Current Month Low]])-1</f>
        <v>3.2445072343742165E-2</v>
      </c>
      <c r="AH394" s="1">
        <f>(Table2[[#This Row],[Current Month High]]/Table2[[#This Row],[Close Price]])-1</f>
        <v>6.840308907029069E-2</v>
      </c>
      <c r="AI394">
        <v>7.42540776042404</v>
      </c>
      <c r="AJ394">
        <v>38.6643693703517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0.08</v>
      </c>
      <c r="AM394" t="s">
        <v>3142</v>
      </c>
      <c r="AN394">
        <v>0.15</v>
      </c>
      <c r="AO394" t="s">
        <v>3142</v>
      </c>
      <c r="AP394">
        <v>1.6214025485289999E-2</v>
      </c>
      <c r="AQ394">
        <f>(Table2[[#This Row],[Sharpe Ratio]]-AVERAGE(Table2[Sharpe Ratio]))/_xlfn.STDEV.P(Table2[Sharpe Ratio])</f>
        <v>-0.4782451300472238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366</v>
      </c>
      <c r="AT394">
        <f>_xlfn.RANK.AVG(Table2[[#This Row],[6M Return vs Nifty Z-Score]],Table2[6M Return vs Nifty Z-Score])</f>
        <v>332</v>
      </c>
      <c r="AU394">
        <f>_xlfn.RANK.AVG(Table2[[#This Row],[Sharpe Ratio Z-Score]],Table2[Sharpe Ratio Z-Score])</f>
        <v>463</v>
      </c>
      <c r="AV394">
        <f>(Table2[[#This Row],[Rank 1Y]]+Table2[[#This Row],[Rank 6M]]+Table2[[#This Row],[Rank Sharpe]])/3</f>
        <v>387</v>
      </c>
    </row>
    <row r="395" spans="1:48" x14ac:dyDescent="0.3">
      <c r="A395" t="s">
        <v>364</v>
      </c>
      <c r="B395" t="s">
        <v>365</v>
      </c>
      <c r="C395" t="s">
        <v>3105</v>
      </c>
      <c r="D395" t="s">
        <v>366</v>
      </c>
      <c r="E395">
        <v>63837.387230549997</v>
      </c>
      <c r="F395">
        <v>217.83</v>
      </c>
      <c r="G395">
        <v>15.9646914656616</v>
      </c>
      <c r="H395">
        <f>(Table2[[#This Row],[1Y Return vs Nifty]]-AVERAGE(Table2[1Y Return vs Nifty]))/_xlfn.STDEV.P(Table2[1Y Return vs Nifty])</f>
        <v>-8.4170364831857539E-2</v>
      </c>
      <c r="I395">
        <v>2.6602787456524699</v>
      </c>
      <c r="J395">
        <f>(Table2[[#This Row],[1M Return vs Nifty]]-AVERAGE(Table2[1M Return vs Nifty]))/_xlfn.STDEV.P(Table2[1M Return vs Nifty])</f>
        <v>0.3946114444618361</v>
      </c>
      <c r="K395">
        <v>-20.780439280321499</v>
      </c>
      <c r="L395">
        <f>(Table2[[#This Row],[6M Return vs Nifty]]-AVERAGE(Table2[6M Return vs Nifty]))/_xlfn.STDEV.P(Table2[6M Return vs Nifty])</f>
        <v>-0.81855610091430453</v>
      </c>
      <c r="M395">
        <v>3.4993152863459699E-2</v>
      </c>
      <c r="N395">
        <f>(Table2[[#This Row],[1W Return vs Nifty]]-AVERAGE(Table2[1W Return vs Nifty]))/_xlfn.STDEV.P(Table2[1W Return vs Nifty])</f>
        <v>0.40061549355199105</v>
      </c>
      <c r="O395">
        <v>224.58</v>
      </c>
      <c r="P395">
        <v>226.36374775221901</v>
      </c>
      <c r="Q395">
        <v>221.787015251621</v>
      </c>
      <c r="R395">
        <v>40.150678422054398</v>
      </c>
      <c r="S395" s="1">
        <f>(Table2[[#This Row],[Close Price]]-Table2[[#This Row],[20D EMA]])/Table2[[#This Row],[20D EMA]]</f>
        <v>-3.0056104728827141E-2</v>
      </c>
      <c r="T395" s="1">
        <f>(Table2[[#This Row],[Close Price]]-Table2[[#This Row],[50D EMA]])/Table2[[#This Row],[50D EMA]]</f>
        <v>-3.7699268707815183E-2</v>
      </c>
      <c r="U395" s="1">
        <f>(Table2[[#This Row],[Close Price]]-Table2[[#This Row],[200D EMA]])/Table2[[#This Row],[200D EMA]]</f>
        <v>-1.7841510005135734E-2</v>
      </c>
      <c r="V395">
        <v>0.93204337152185202</v>
      </c>
      <c r="W395">
        <v>210</v>
      </c>
      <c r="X395">
        <v>219.17</v>
      </c>
      <c r="Y395">
        <v>210</v>
      </c>
      <c r="Z395">
        <v>233.8</v>
      </c>
      <c r="AA395">
        <v>210</v>
      </c>
      <c r="AB395">
        <v>247.4</v>
      </c>
      <c r="AC395" s="1">
        <f>(Table2[[#This Row],[Close Price]]/Table2[[#This Row],[Day Low]])-1</f>
        <v>3.7285714285714366E-2</v>
      </c>
      <c r="AD395" s="1">
        <f>(Table2[[#This Row],[Day High]]/Table2[[#This Row],[Close Price]])-1</f>
        <v>6.1515860992515936E-3</v>
      </c>
      <c r="AE395" s="1">
        <f>(Table2[[#This Row],[Close Price]]/Table2[[#This Row],[Current Week Low]])-1</f>
        <v>3.7285714285714366E-2</v>
      </c>
      <c r="AF395" s="1">
        <f>(Table2[[#This Row],[Current Week High]]/Table2[[#This Row],[Close Price]])-1</f>
        <v>7.3314052242574368E-2</v>
      </c>
      <c r="AG395" s="1">
        <f>(Table2[[#This Row],[Close Price]]/Table2[[#This Row],[Current Month Low]])-1</f>
        <v>3.7285714285714366E-2</v>
      </c>
      <c r="AH395" s="1">
        <f>(Table2[[#This Row],[Current Month High]]/Table2[[#This Row],[Close Price]])-1</f>
        <v>0.13574806041408438</v>
      </c>
      <c r="AI395">
        <v>31.455722352293002</v>
      </c>
      <c r="AJ395">
        <v>45.998659517426297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-0.04</v>
      </c>
      <c r="AM395" t="s">
        <v>3143</v>
      </c>
      <c r="AN395">
        <v>-2.83</v>
      </c>
      <c r="AO395" t="s">
        <v>3143</v>
      </c>
      <c r="AP395">
        <v>9.0965356576601999E-2</v>
      </c>
      <c r="AQ395">
        <f>(Table2[[#This Row],[Sharpe Ratio]]-AVERAGE(Table2[Sharpe Ratio]))/_xlfn.STDEV.P(Table2[Sharpe Ratio])</f>
        <v>0.40431504500227378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329</v>
      </c>
      <c r="AT395">
        <f>_xlfn.RANK.AVG(Table2[[#This Row],[6M Return vs Nifty Z-Score]],Table2[6M Return vs Nifty Z-Score])</f>
        <v>595</v>
      </c>
      <c r="AU395">
        <f>_xlfn.RANK.AVG(Table2[[#This Row],[Sharpe Ratio Z-Score]],Table2[Sharpe Ratio Z-Score])</f>
        <v>237</v>
      </c>
      <c r="AV395">
        <f>(Table2[[#This Row],[Rank 1Y]]+Table2[[#This Row],[Rank 6M]]+Table2[[#This Row],[Rank Sharpe]])/3</f>
        <v>387</v>
      </c>
    </row>
    <row r="396" spans="1:48" x14ac:dyDescent="0.3">
      <c r="A396" t="s">
        <v>681</v>
      </c>
      <c r="B396" t="s">
        <v>682</v>
      </c>
      <c r="C396" t="s">
        <v>3097</v>
      </c>
      <c r="D396" t="s">
        <v>54</v>
      </c>
      <c r="E396">
        <v>25298.619385024998</v>
      </c>
      <c r="F396">
        <v>864.95</v>
      </c>
      <c r="G396">
        <v>-6.7961027218696799</v>
      </c>
      <c r="H396">
        <f>(Table2[[#This Row],[1Y Return vs Nifty]]-AVERAGE(Table2[1Y Return vs Nifty]))/_xlfn.STDEV.P(Table2[1Y Return vs Nifty])</f>
        <v>-0.48557649177322504</v>
      </c>
      <c r="I396">
        <v>20.955527092447301</v>
      </c>
      <c r="J396">
        <f>(Table2[[#This Row],[1M Return vs Nifty]]-AVERAGE(Table2[1M Return vs Nifty]))/_xlfn.STDEV.P(Table2[1M Return vs Nifty])</f>
        <v>2.5296207729709335</v>
      </c>
      <c r="K396">
        <v>16.490852744000101</v>
      </c>
      <c r="L396">
        <f>(Table2[[#This Row],[6M Return vs Nifty]]-AVERAGE(Table2[6M Return vs Nifty]))/_xlfn.STDEV.P(Table2[6M Return vs Nifty])</f>
        <v>0.54369227619701399</v>
      </c>
      <c r="M396">
        <v>2.5396856316110199</v>
      </c>
      <c r="N396">
        <f>(Table2[[#This Row],[1W Return vs Nifty]]-AVERAGE(Table2[1W Return vs Nifty]))/_xlfn.STDEV.P(Table2[1W Return vs Nifty])</f>
        <v>0.94701156953690302</v>
      </c>
      <c r="O396">
        <v>843.37</v>
      </c>
      <c r="P396">
        <v>806.79294246961001</v>
      </c>
      <c r="Q396">
        <v>757.09185265098495</v>
      </c>
      <c r="R396">
        <v>54.492289602959403</v>
      </c>
      <c r="S396" s="1">
        <f>(Table2[[#This Row],[Close Price]]-Table2[[#This Row],[20D EMA]])/Table2[[#This Row],[20D EMA]]</f>
        <v>2.5587820292398401E-2</v>
      </c>
      <c r="T396" s="1">
        <f>(Table2[[#This Row],[Close Price]]-Table2[[#This Row],[50D EMA]])/Table2[[#This Row],[50D EMA]]</f>
        <v>7.2084241778776675E-2</v>
      </c>
      <c r="U396" s="1">
        <f>(Table2[[#This Row],[Close Price]]-Table2[[#This Row],[200D EMA]])/Table2[[#This Row],[200D EMA]]</f>
        <v>0.14246375386466759</v>
      </c>
      <c r="V396">
        <v>1.73416380237678</v>
      </c>
      <c r="W396">
        <v>859</v>
      </c>
      <c r="X396">
        <v>910.55</v>
      </c>
      <c r="Y396">
        <v>838.1</v>
      </c>
      <c r="Z396">
        <v>943.75</v>
      </c>
      <c r="AA396">
        <v>777</v>
      </c>
      <c r="AB396">
        <v>943.75</v>
      </c>
      <c r="AC396" s="1">
        <f>(Table2[[#This Row],[Close Price]]/Table2[[#This Row],[Day Low]])-1</f>
        <v>6.9266589057044303E-3</v>
      </c>
      <c r="AD396" s="1">
        <f>(Table2[[#This Row],[Day High]]/Table2[[#This Row],[Close Price]])-1</f>
        <v>5.2719810393664357E-2</v>
      </c>
      <c r="AE396" s="1">
        <f>(Table2[[#This Row],[Close Price]]/Table2[[#This Row],[Current Week Low]])-1</f>
        <v>3.2036749791194419E-2</v>
      </c>
      <c r="AF396" s="1">
        <f>(Table2[[#This Row],[Current Week High]]/Table2[[#This Row],[Close Price]])-1</f>
        <v>9.1103531996069131E-2</v>
      </c>
      <c r="AG396" s="1">
        <f>(Table2[[#This Row],[Close Price]]/Table2[[#This Row],[Current Month Low]])-1</f>
        <v>0.11319176319176316</v>
      </c>
      <c r="AH396" s="1">
        <f>(Table2[[#This Row],[Current Month High]]/Table2[[#This Row],[Close Price]])-1</f>
        <v>9.1103531996069131E-2</v>
      </c>
      <c r="AI396">
        <v>9.1103531996069105</v>
      </c>
      <c r="AJ396">
        <v>44.146321139904998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0.15</v>
      </c>
      <c r="AM396" t="s">
        <v>3142</v>
      </c>
      <c r="AN396">
        <v>7.67</v>
      </c>
      <c r="AO396" t="s">
        <v>3142</v>
      </c>
      <c r="AQ396">
        <f>(Table2[[#This Row],[Sharpe Ratio]]-AVERAGE(Table2[Sharpe Ratio]))/_xlfn.STDEV.P(Table2[Sharpe Ratio])</f>
        <v>-0.66967788397470163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2.8650702429569237</v>
      </c>
      <c r="AS396">
        <f>_xlfn.RANK.AVG(Table2[[#This Row],[1Y Return vs Nifty Z-Score]],Table2[1Y Return vs Nifty Z-Score])</f>
        <v>474</v>
      </c>
      <c r="AT396">
        <f>_xlfn.RANK.AVG(Table2[[#This Row],[6M Return vs Nifty Z-Score]],Table2[6M Return vs Nifty Z-Score])</f>
        <v>167</v>
      </c>
      <c r="AU396">
        <f>_xlfn.RANK.AVG(Table2[[#This Row],[Sharpe Ratio Z-Score]],Table2[Sharpe Ratio Z-Score])</f>
        <v>520.5</v>
      </c>
      <c r="AV396">
        <f>(Table2[[#This Row],[Rank 1Y]]+Table2[[#This Row],[Rank 6M]]+Table2[[#This Row],[Rank Sharpe]])/3</f>
        <v>387.16666666666669</v>
      </c>
    </row>
    <row r="397" spans="1:48" x14ac:dyDescent="0.3">
      <c r="A397" t="s">
        <v>766</v>
      </c>
      <c r="B397" t="s">
        <v>767</v>
      </c>
      <c r="C397" t="s">
        <v>3095</v>
      </c>
      <c r="D397" t="s">
        <v>270</v>
      </c>
      <c r="E397">
        <v>20230.5201199519</v>
      </c>
      <c r="F397">
        <v>204.53</v>
      </c>
      <c r="G397">
        <v>23.2747364233675</v>
      </c>
      <c r="H397">
        <f>(Table2[[#This Row],[1Y Return vs Nifty]]-AVERAGE(Table2[1Y Return vs Nifty]))/_xlfn.STDEV.P(Table2[1Y Return vs Nifty])</f>
        <v>4.4748547665820225E-2</v>
      </c>
      <c r="I397">
        <v>-10.008234570251201</v>
      </c>
      <c r="J397">
        <f>(Table2[[#This Row],[1M Return vs Nifty]]-AVERAGE(Table2[1M Return vs Nifty]))/_xlfn.STDEV.P(Table2[1M Return vs Nifty])</f>
        <v>-1.0837721005494301</v>
      </c>
      <c r="K397">
        <v>-10.362120871808299</v>
      </c>
      <c r="L397">
        <f>(Table2[[#This Row],[6M Return vs Nifty]]-AVERAGE(Table2[6M Return vs Nifty]))/_xlfn.STDEV.P(Table2[6M Return vs Nifty])</f>
        <v>-0.43777141185751545</v>
      </c>
      <c r="M397">
        <v>-2.5738085350825299</v>
      </c>
      <c r="N397">
        <f>(Table2[[#This Row],[1W Return vs Nifty]]-AVERAGE(Table2[1W Return vs Nifty]))/_xlfn.STDEV.P(Table2[1W Return vs Nifty])</f>
        <v>-0.16849189883706431</v>
      </c>
      <c r="O397">
        <v>223.96</v>
      </c>
      <c r="P397">
        <v>235.86352116390401</v>
      </c>
      <c r="Q397">
        <v>217.23609389400201</v>
      </c>
      <c r="R397">
        <v>22.9404248092596</v>
      </c>
      <c r="S397" s="1">
        <f>(Table2[[#This Row],[Close Price]]-Table2[[#This Row],[20D EMA]])/Table2[[#This Row],[20D EMA]]</f>
        <v>-8.6756563672084328E-2</v>
      </c>
      <c r="T397" s="1">
        <f>(Table2[[#This Row],[Close Price]]-Table2[[#This Row],[50D EMA]])/Table2[[#This Row],[50D EMA]]</f>
        <v>-0.13284598232606737</v>
      </c>
      <c r="U397" s="1">
        <f>(Table2[[#This Row],[Close Price]]-Table2[[#This Row],[200D EMA]])/Table2[[#This Row],[200D EMA]]</f>
        <v>-5.8489791757173691E-2</v>
      </c>
      <c r="V397">
        <v>0.45605454370079102</v>
      </c>
      <c r="W397">
        <v>202.05</v>
      </c>
      <c r="X397">
        <v>209</v>
      </c>
      <c r="Y397">
        <v>202</v>
      </c>
      <c r="Z397">
        <v>223.68</v>
      </c>
      <c r="AA397">
        <v>202</v>
      </c>
      <c r="AB397">
        <v>247.48</v>
      </c>
      <c r="AC397" s="1">
        <f>(Table2[[#This Row],[Close Price]]/Table2[[#This Row],[Day Low]])-1</f>
        <v>1.2274189557040183E-2</v>
      </c>
      <c r="AD397" s="1">
        <f>(Table2[[#This Row],[Day High]]/Table2[[#This Row],[Close Price]])-1</f>
        <v>2.185498459883628E-2</v>
      </c>
      <c r="AE397" s="1">
        <f>(Table2[[#This Row],[Close Price]]/Table2[[#This Row],[Current Week Low]])-1</f>
        <v>1.2524752475247425E-2</v>
      </c>
      <c r="AF397" s="1">
        <f>(Table2[[#This Row],[Current Week High]]/Table2[[#This Row],[Close Price]])-1</f>
        <v>9.3629296435730813E-2</v>
      </c>
      <c r="AG397" s="1">
        <f>(Table2[[#This Row],[Close Price]]/Table2[[#This Row],[Current Month Low]])-1</f>
        <v>1.2524752475247425E-2</v>
      </c>
      <c r="AH397" s="1">
        <f>(Table2[[#This Row],[Current Month High]]/Table2[[#This Row],[Close Price]])-1</f>
        <v>0.2099936439642105</v>
      </c>
      <c r="AI397">
        <v>39.050506038233898</v>
      </c>
      <c r="AJ397">
        <v>54.478851963746202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-0.16</v>
      </c>
      <c r="AM397" t="s">
        <v>3143</v>
      </c>
      <c r="AN397">
        <v>-11.16</v>
      </c>
      <c r="AO397" t="s">
        <v>3143</v>
      </c>
      <c r="AP397">
        <v>3.1426402504776997E-2</v>
      </c>
      <c r="AQ397">
        <f>(Table2[[#This Row],[Sharpe Ratio]]-AVERAGE(Table2[Sharpe Ratio]))/_xlfn.STDEV.P(Table2[Sharpe Ratio])</f>
        <v>-0.29863845376159143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278</v>
      </c>
      <c r="AT397">
        <f>_xlfn.RANK.AVG(Table2[[#This Row],[6M Return vs Nifty Z-Score]],Table2[6M Return vs Nifty Z-Score])</f>
        <v>469</v>
      </c>
      <c r="AU397">
        <f>_xlfn.RANK.AVG(Table2[[#This Row],[Sharpe Ratio Z-Score]],Table2[Sharpe Ratio Z-Score])</f>
        <v>416</v>
      </c>
      <c r="AV397">
        <f>(Table2[[#This Row],[Rank 1Y]]+Table2[[#This Row],[Rank 6M]]+Table2[[#This Row],[Rank Sharpe]])/3</f>
        <v>387.66666666666669</v>
      </c>
    </row>
    <row r="398" spans="1:48" x14ac:dyDescent="0.3">
      <c r="A398" t="s">
        <v>1145</v>
      </c>
      <c r="B398" t="s">
        <v>1146</v>
      </c>
      <c r="C398" t="s">
        <v>3103</v>
      </c>
      <c r="D398" t="s">
        <v>394</v>
      </c>
      <c r="E398">
        <v>10248.3490098</v>
      </c>
      <c r="F398">
        <v>374</v>
      </c>
      <c r="G398">
        <v>1.93557622917565</v>
      </c>
      <c r="H398">
        <f>(Table2[[#This Row],[1Y Return vs Nifty]]-AVERAGE(Table2[1Y Return vs Nifty]))/_xlfn.STDEV.P(Table2[1Y Return vs Nifty])</f>
        <v>-0.33158584449806827</v>
      </c>
      <c r="I398">
        <v>-1.2630291886582301</v>
      </c>
      <c r="J398">
        <f>(Table2[[#This Row],[1M Return vs Nifty]]-AVERAGE(Table2[1M Return vs Nifty]))/_xlfn.STDEV.P(Table2[1M Return vs Nifty])</f>
        <v>-6.3228694113520029E-2</v>
      </c>
      <c r="K398">
        <v>-16.862496804123101</v>
      </c>
      <c r="L398">
        <f>(Table2[[#This Row],[6M Return vs Nifty]]-AVERAGE(Table2[6M Return vs Nifty]))/_xlfn.STDEV.P(Table2[6M Return vs Nifty])</f>
        <v>-0.67535712685314397</v>
      </c>
      <c r="M398">
        <v>1.23803774235496</v>
      </c>
      <c r="N398">
        <f>(Table2[[#This Row],[1W Return vs Nifty]]-AVERAGE(Table2[1W Return vs Nifty]))/_xlfn.STDEV.P(Table2[1W Return vs Nifty])</f>
        <v>0.66305842756907607</v>
      </c>
      <c r="O398">
        <v>400.33</v>
      </c>
      <c r="P398">
        <v>409.92707129626302</v>
      </c>
      <c r="Q398">
        <v>402.75736956358003</v>
      </c>
      <c r="R398">
        <v>19.7227312215207</v>
      </c>
      <c r="S398" s="1">
        <f>(Table2[[#This Row],[Close Price]]-Table2[[#This Row],[20D EMA]])/Table2[[#This Row],[20D EMA]]</f>
        <v>-6.5770739140209283E-2</v>
      </c>
      <c r="T398" s="1">
        <f>(Table2[[#This Row],[Close Price]]-Table2[[#This Row],[50D EMA]])/Table2[[#This Row],[50D EMA]]</f>
        <v>-8.7642592577882622E-2</v>
      </c>
      <c r="U398" s="1">
        <f>(Table2[[#This Row],[Close Price]]-Table2[[#This Row],[200D EMA]])/Table2[[#This Row],[200D EMA]]</f>
        <v>-7.1401224997424503E-2</v>
      </c>
      <c r="V398">
        <v>0.53597425881613803</v>
      </c>
      <c r="W398">
        <v>368.25</v>
      </c>
      <c r="X398">
        <v>386.95</v>
      </c>
      <c r="Y398">
        <v>368.25</v>
      </c>
      <c r="Z398">
        <v>414.5</v>
      </c>
      <c r="AA398">
        <v>368.25</v>
      </c>
      <c r="AB398">
        <v>433.2</v>
      </c>
      <c r="AC398" s="1">
        <f>(Table2[[#This Row],[Close Price]]/Table2[[#This Row],[Day Low]])-1</f>
        <v>1.5614392396469778E-2</v>
      </c>
      <c r="AD398" s="1">
        <f>(Table2[[#This Row],[Day High]]/Table2[[#This Row],[Close Price]])-1</f>
        <v>3.4625668449197899E-2</v>
      </c>
      <c r="AE398" s="1">
        <f>(Table2[[#This Row],[Close Price]]/Table2[[#This Row],[Current Week Low]])-1</f>
        <v>1.5614392396469778E-2</v>
      </c>
      <c r="AF398" s="1">
        <f>(Table2[[#This Row],[Current Week High]]/Table2[[#This Row],[Close Price]])-1</f>
        <v>0.10828877005347604</v>
      </c>
      <c r="AG398" s="1">
        <f>(Table2[[#This Row],[Close Price]]/Table2[[#This Row],[Current Month Low]])-1</f>
        <v>1.5614392396469778E-2</v>
      </c>
      <c r="AH398" s="1">
        <f>(Table2[[#This Row],[Current Month High]]/Table2[[#This Row],[Close Price]])-1</f>
        <v>0.15828877005347586</v>
      </c>
      <c r="AI398">
        <v>48.114973262032002</v>
      </c>
      <c r="AJ398">
        <v>34.1704035874439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-0.06</v>
      </c>
      <c r="AM398" t="s">
        <v>3143</v>
      </c>
      <c r="AN398">
        <v>-7.39</v>
      </c>
      <c r="AO398" t="s">
        <v>3143</v>
      </c>
      <c r="AP398">
        <v>0.103605976155558</v>
      </c>
      <c r="AQ398">
        <f>(Table2[[#This Row],[Sharpe Ratio]]-AVERAGE(Table2[Sharpe Ratio]))/_xlfn.STDEV.P(Table2[Sharpe Ratio])</f>
        <v>0.55355797172300125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421</v>
      </c>
      <c r="AT398">
        <f>_xlfn.RANK.AVG(Table2[[#This Row],[6M Return vs Nifty Z-Score]],Table2[6M Return vs Nifty Z-Score])</f>
        <v>546</v>
      </c>
      <c r="AU398">
        <f>_xlfn.RANK.AVG(Table2[[#This Row],[Sharpe Ratio Z-Score]],Table2[Sharpe Ratio Z-Score])</f>
        <v>197</v>
      </c>
      <c r="AV398">
        <f>(Table2[[#This Row],[Rank 1Y]]+Table2[[#This Row],[Rank 6M]]+Table2[[#This Row],[Rank Sharpe]])/3</f>
        <v>388</v>
      </c>
    </row>
    <row r="399" spans="1:48" x14ac:dyDescent="0.3">
      <c r="A399" t="s">
        <v>1517</v>
      </c>
      <c r="B399" t="s">
        <v>1518</v>
      </c>
      <c r="C399" t="s">
        <v>3107</v>
      </c>
      <c r="D399" t="s">
        <v>141</v>
      </c>
      <c r="E399">
        <v>6267.0611422000002</v>
      </c>
      <c r="F399">
        <v>889.45</v>
      </c>
      <c r="G399">
        <v>12.489597759970801</v>
      </c>
      <c r="H399">
        <f>(Table2[[#This Row],[1Y Return vs Nifty]]-AVERAGE(Table2[1Y Return vs Nifty]))/_xlfn.STDEV.P(Table2[1Y Return vs Nifty])</f>
        <v>-0.14545662284493818</v>
      </c>
      <c r="I399">
        <v>0.326571667204341</v>
      </c>
      <c r="J399">
        <f>(Table2[[#This Row],[1M Return vs Nifty]]-AVERAGE(Table2[1M Return vs Nifty]))/_xlfn.STDEV.P(Table2[1M Return vs Nifty])</f>
        <v>0.12227371566749837</v>
      </c>
      <c r="K399">
        <v>-3.8009445384010498</v>
      </c>
      <c r="L399">
        <f>(Table2[[#This Row],[6M Return vs Nifty]]-AVERAGE(Table2[6M Return vs Nifty]))/_xlfn.STDEV.P(Table2[6M Return vs Nifty])</f>
        <v>-0.19796347049898397</v>
      </c>
      <c r="M399">
        <v>-1.6582745511333099</v>
      </c>
      <c r="N399">
        <f>(Table2[[#This Row],[1W Return vs Nifty]]-AVERAGE(Table2[1W Return vs Nifty]))/_xlfn.STDEV.P(Table2[1W Return vs Nifty])</f>
        <v>3.1230893683488123E-2</v>
      </c>
      <c r="O399">
        <v>934.24</v>
      </c>
      <c r="P399">
        <v>937.04345066528401</v>
      </c>
      <c r="Q399">
        <v>883.72597944702295</v>
      </c>
      <c r="R399">
        <v>31.621491485761201</v>
      </c>
      <c r="S399" s="1">
        <f>(Table2[[#This Row],[Close Price]]-Table2[[#This Row],[20D EMA]])/Table2[[#This Row],[20D EMA]]</f>
        <v>-4.7942712793286484E-2</v>
      </c>
      <c r="T399" s="1">
        <f>(Table2[[#This Row],[Close Price]]-Table2[[#This Row],[50D EMA]])/Table2[[#This Row],[50D EMA]]</f>
        <v>-5.0791081919940292E-2</v>
      </c>
      <c r="U399" s="1">
        <f>(Table2[[#This Row],[Close Price]]-Table2[[#This Row],[200D EMA]])/Table2[[#This Row],[200D EMA]]</f>
        <v>6.4771441443407683E-3</v>
      </c>
      <c r="V399">
        <v>0.96389502646345204</v>
      </c>
      <c r="W399">
        <v>871</v>
      </c>
      <c r="X399">
        <v>911</v>
      </c>
      <c r="Y399">
        <v>871</v>
      </c>
      <c r="Z399">
        <v>965</v>
      </c>
      <c r="AA399">
        <v>871</v>
      </c>
      <c r="AB399">
        <v>1058.75</v>
      </c>
      <c r="AC399" s="1">
        <f>(Table2[[#This Row],[Close Price]]/Table2[[#This Row],[Day Low]])-1</f>
        <v>2.118254879448922E-2</v>
      </c>
      <c r="AD399" s="1">
        <f>(Table2[[#This Row],[Day High]]/Table2[[#This Row],[Close Price]])-1</f>
        <v>2.4228455787284275E-2</v>
      </c>
      <c r="AE399" s="1">
        <f>(Table2[[#This Row],[Close Price]]/Table2[[#This Row],[Current Week Low]])-1</f>
        <v>2.118254879448922E-2</v>
      </c>
      <c r="AF399" s="1">
        <f>(Table2[[#This Row],[Current Week High]]/Table2[[#This Row],[Close Price]])-1</f>
        <v>8.4940131541964004E-2</v>
      </c>
      <c r="AG399" s="1">
        <f>(Table2[[#This Row],[Close Price]]/Table2[[#This Row],[Current Month Low]])-1</f>
        <v>2.118254879448922E-2</v>
      </c>
      <c r="AH399" s="1">
        <f>(Table2[[#This Row],[Current Month High]]/Table2[[#This Row],[Close Price]])-1</f>
        <v>0.19034234639383873</v>
      </c>
      <c r="AI399">
        <v>19.034234639383801</v>
      </c>
      <c r="AJ399">
        <v>44.379514649784902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0.06</v>
      </c>
      <c r="AM399" t="s">
        <v>3142</v>
      </c>
      <c r="AN399">
        <v>-2.4500000000000002</v>
      </c>
      <c r="AO399" t="s">
        <v>3143</v>
      </c>
      <c r="AP399">
        <v>2.9700055808834998E-2</v>
      </c>
      <c r="AQ399">
        <f>(Table2[[#This Row],[Sharpe Ratio]]-AVERAGE(Table2[Sharpe Ratio]))/_xlfn.STDEV.P(Table2[Sharpe Ratio])</f>
        <v>-0.31902076428266485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349</v>
      </c>
      <c r="AT399">
        <f>_xlfn.RANK.AVG(Table2[[#This Row],[6M Return vs Nifty Z-Score]],Table2[6M Return vs Nifty Z-Score])</f>
        <v>396</v>
      </c>
      <c r="AU399">
        <f>_xlfn.RANK.AVG(Table2[[#This Row],[Sharpe Ratio Z-Score]],Table2[Sharpe Ratio Z-Score])</f>
        <v>419</v>
      </c>
      <c r="AV399">
        <f>(Table2[[#This Row],[Rank 1Y]]+Table2[[#This Row],[Rank 6M]]+Table2[[#This Row],[Rank Sharpe]])/3</f>
        <v>388</v>
      </c>
    </row>
    <row r="400" spans="1:48" x14ac:dyDescent="0.3">
      <c r="A400" t="s">
        <v>229</v>
      </c>
      <c r="B400" t="s">
        <v>230</v>
      </c>
      <c r="C400" t="s">
        <v>3110</v>
      </c>
      <c r="D400" t="s">
        <v>141</v>
      </c>
      <c r="E400">
        <v>107845.06393020001</v>
      </c>
      <c r="F400">
        <v>1082.3499999999999</v>
      </c>
      <c r="G400">
        <v>16.2134971815494</v>
      </c>
      <c r="H400">
        <f>(Table2[[#This Row],[1Y Return vs Nifty]]-AVERAGE(Table2[1Y Return vs Nifty]))/_xlfn.STDEV.P(Table2[1Y Return vs Nifty])</f>
        <v>-7.9782462636858231E-2</v>
      </c>
      <c r="I400">
        <v>-13.089509889080899</v>
      </c>
      <c r="J400">
        <f>(Table2[[#This Row],[1M Return vs Nifty]]-AVERAGE(Table2[1M Return vs Nifty]))/_xlfn.STDEV.P(Table2[1M Return vs Nifty])</f>
        <v>-1.4433491571002233</v>
      </c>
      <c r="K400">
        <v>-17.9281249449126</v>
      </c>
      <c r="L400">
        <f>(Table2[[#This Row],[6M Return vs Nifty]]-AVERAGE(Table2[6M Return vs Nifty]))/_xlfn.STDEV.P(Table2[6M Return vs Nifty])</f>
        <v>-0.71430533944656205</v>
      </c>
      <c r="M400">
        <v>-6.1014946040118598</v>
      </c>
      <c r="N400">
        <f>(Table2[[#This Row],[1W Return vs Nifty]]-AVERAGE(Table2[1W Return vs Nifty]))/_xlfn.STDEV.P(Table2[1W Return vs Nifty])</f>
        <v>-0.93805296939749261</v>
      </c>
      <c r="O400">
        <v>1167.99</v>
      </c>
      <c r="P400">
        <v>1224.6750706984201</v>
      </c>
      <c r="Q400">
        <v>1192.52638949841</v>
      </c>
      <c r="R400">
        <v>29.287750707568101</v>
      </c>
      <c r="S400" s="1">
        <f>(Table2[[#This Row],[Close Price]]-Table2[[#This Row],[20D EMA]])/Table2[[#This Row],[20D EMA]]</f>
        <v>-7.332254556973955E-2</v>
      </c>
      <c r="T400" s="1">
        <f>(Table2[[#This Row],[Close Price]]-Table2[[#This Row],[50D EMA]])/Table2[[#This Row],[50D EMA]]</f>
        <v>-0.11621455690875915</v>
      </c>
      <c r="U400" s="1">
        <f>(Table2[[#This Row],[Close Price]]-Table2[[#This Row],[200D EMA]])/Table2[[#This Row],[200D EMA]]</f>
        <v>-9.2389057775695463E-2</v>
      </c>
      <c r="V400">
        <v>0.69028670936276804</v>
      </c>
      <c r="W400">
        <v>1043.7</v>
      </c>
      <c r="X400">
        <v>1087.9000000000001</v>
      </c>
      <c r="Y400">
        <v>1043.5</v>
      </c>
      <c r="Z400">
        <v>1181.95</v>
      </c>
      <c r="AA400">
        <v>1043.5</v>
      </c>
      <c r="AB400">
        <v>1252</v>
      </c>
      <c r="AC400" s="1">
        <f>(Table2[[#This Row],[Close Price]]/Table2[[#This Row],[Day Low]])-1</f>
        <v>3.703171409408812E-2</v>
      </c>
      <c r="AD400" s="1">
        <f>(Table2[[#This Row],[Day High]]/Table2[[#This Row],[Close Price]])-1</f>
        <v>5.1277313253570433E-3</v>
      </c>
      <c r="AE400" s="1">
        <f>(Table2[[#This Row],[Close Price]]/Table2[[#This Row],[Current Week Low]])-1</f>
        <v>3.7230474365117283E-2</v>
      </c>
      <c r="AF400" s="1">
        <f>(Table2[[#This Row],[Current Week High]]/Table2[[#This Row],[Close Price]])-1</f>
        <v>9.2021989190188114E-2</v>
      </c>
      <c r="AG400" s="1">
        <f>(Table2[[#This Row],[Close Price]]/Table2[[#This Row],[Current Month Low]])-1</f>
        <v>3.7230474365117283E-2</v>
      </c>
      <c r="AH400" s="1">
        <f>(Table2[[#This Row],[Current Month High]]/Table2[[#This Row],[Close Price]])-1</f>
        <v>0.15674227375617877</v>
      </c>
      <c r="AI400">
        <v>52.441446851757703</v>
      </c>
      <c r="AJ400">
        <v>54.246829129257399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-7.0000000000000007E-2</v>
      </c>
      <c r="AM400" t="s">
        <v>3143</v>
      </c>
      <c r="AN400">
        <v>-10.48</v>
      </c>
      <c r="AO400" t="s">
        <v>3143</v>
      </c>
      <c r="AP400">
        <v>7.4425820328289996E-2</v>
      </c>
      <c r="AQ400">
        <f>(Table2[[#This Row],[Sharpe Ratio]]-AVERAGE(Table2[Sharpe Ratio]))/_xlfn.STDEV.P(Table2[Sharpe Ratio])</f>
        <v>0.20903911086918503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327</v>
      </c>
      <c r="AT400">
        <f>_xlfn.RANK.AVG(Table2[[#This Row],[6M Return vs Nifty Z-Score]],Table2[6M Return vs Nifty Z-Score])</f>
        <v>556</v>
      </c>
      <c r="AU400">
        <f>_xlfn.RANK.AVG(Table2[[#This Row],[Sharpe Ratio Z-Score]],Table2[Sharpe Ratio Z-Score])</f>
        <v>285</v>
      </c>
      <c r="AV400">
        <f>(Table2[[#This Row],[Rank 1Y]]+Table2[[#This Row],[Rank 6M]]+Table2[[#This Row],[Rank Sharpe]])/3</f>
        <v>389.33333333333331</v>
      </c>
    </row>
    <row r="401" spans="1:48" x14ac:dyDescent="0.3">
      <c r="A401" t="s">
        <v>1679</v>
      </c>
      <c r="B401" t="s">
        <v>1680</v>
      </c>
      <c r="C401" t="s">
        <v>3101</v>
      </c>
      <c r="D401" t="s">
        <v>465</v>
      </c>
      <c r="E401">
        <v>4883.5903724999998</v>
      </c>
      <c r="F401">
        <v>436.5</v>
      </c>
      <c r="G401">
        <v>16.966004399355398</v>
      </c>
      <c r="H401">
        <f>(Table2[[#This Row],[1Y Return vs Nifty]]-AVERAGE(Table2[1Y Return vs Nifty]))/_xlfn.STDEV.P(Table2[1Y Return vs Nifty])</f>
        <v>-6.6511352441573232E-2</v>
      </c>
      <c r="I401">
        <v>-9.0735058880807298</v>
      </c>
      <c r="J401">
        <f>(Table2[[#This Row],[1M Return vs Nifty]]-AVERAGE(Table2[1M Return vs Nifty]))/_xlfn.STDEV.P(Table2[1M Return vs Nifty])</f>
        <v>-0.97469162138727694</v>
      </c>
      <c r="K401">
        <v>5.8598355231749402</v>
      </c>
      <c r="L401">
        <f>(Table2[[#This Row],[6M Return vs Nifty]]-AVERAGE(Table2[6M Return vs Nifty]))/_xlfn.STDEV.P(Table2[6M Return vs Nifty])</f>
        <v>0.15513354454206668</v>
      </c>
      <c r="M401">
        <v>-8.7431286838246702</v>
      </c>
      <c r="N401">
        <f>(Table2[[#This Row],[1W Return vs Nifty]]-AVERAGE(Table2[1W Return vs Nifty]))/_xlfn.STDEV.P(Table2[1W Return vs Nifty])</f>
        <v>-1.514322714144551</v>
      </c>
      <c r="O401">
        <v>472.21</v>
      </c>
      <c r="P401">
        <v>469.82904119654199</v>
      </c>
      <c r="Q401">
        <v>413.67852696731097</v>
      </c>
      <c r="R401">
        <v>29.416596793452001</v>
      </c>
      <c r="S401" s="1">
        <f>(Table2[[#This Row],[Close Price]]-Table2[[#This Row],[20D EMA]])/Table2[[#This Row],[20D EMA]]</f>
        <v>-7.5623133775227086E-2</v>
      </c>
      <c r="T401" s="1">
        <f>(Table2[[#This Row],[Close Price]]-Table2[[#This Row],[50D EMA]])/Table2[[#This Row],[50D EMA]]</f>
        <v>-7.0938656988211946E-2</v>
      </c>
      <c r="U401" s="1">
        <f>(Table2[[#This Row],[Close Price]]-Table2[[#This Row],[200D EMA]])/Table2[[#This Row],[200D EMA]]</f>
        <v>5.5167168574095191E-2</v>
      </c>
      <c r="V401">
        <v>0.41503069678287802</v>
      </c>
      <c r="W401">
        <v>415.8</v>
      </c>
      <c r="X401">
        <v>441.95</v>
      </c>
      <c r="Y401">
        <v>415.8</v>
      </c>
      <c r="Z401">
        <v>482.1</v>
      </c>
      <c r="AA401">
        <v>415.8</v>
      </c>
      <c r="AB401">
        <v>525.6</v>
      </c>
      <c r="AC401" s="1">
        <f>(Table2[[#This Row],[Close Price]]/Table2[[#This Row],[Day Low]])-1</f>
        <v>4.9783549783549708E-2</v>
      </c>
      <c r="AD401" s="1">
        <f>(Table2[[#This Row],[Day High]]/Table2[[#This Row],[Close Price]])-1</f>
        <v>1.2485681557846462E-2</v>
      </c>
      <c r="AE401" s="1">
        <f>(Table2[[#This Row],[Close Price]]/Table2[[#This Row],[Current Week Low]])-1</f>
        <v>4.9783549783549708E-2</v>
      </c>
      <c r="AF401" s="1">
        <f>(Table2[[#This Row],[Current Week High]]/Table2[[#This Row],[Close Price]])-1</f>
        <v>0.10446735395189011</v>
      </c>
      <c r="AG401" s="1">
        <f>(Table2[[#This Row],[Close Price]]/Table2[[#This Row],[Current Month Low]])-1</f>
        <v>4.9783549783549708E-2</v>
      </c>
      <c r="AH401" s="1">
        <f>(Table2[[#This Row],[Current Month High]]/Table2[[#This Row],[Close Price]])-1</f>
        <v>0.20412371134020635</v>
      </c>
      <c r="AI401">
        <v>30.8132875143184</v>
      </c>
      <c r="AJ401">
        <v>49.948471315699003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-0.01</v>
      </c>
      <c r="AM401" t="s">
        <v>3143</v>
      </c>
      <c r="AN401">
        <v>-10.85</v>
      </c>
      <c r="AO401" t="s">
        <v>3143</v>
      </c>
      <c r="AP401">
        <v>-5.7002158580489997E-3</v>
      </c>
      <c r="AQ401">
        <f>(Table2[[#This Row],[Sharpe Ratio]]-AVERAGE(Table2[Sharpe Ratio]))/_xlfn.STDEV.P(Table2[Sharpe Ratio])</f>
        <v>-0.73697813712142257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-3.1373702805527568</v>
      </c>
      <c r="AS401">
        <f>_xlfn.RANK.AVG(Table2[[#This Row],[1Y Return vs Nifty Z-Score]],Table2[1Y Return vs Nifty Z-Score])</f>
        <v>320</v>
      </c>
      <c r="AT401">
        <f>_xlfn.RANK.AVG(Table2[[#This Row],[6M Return vs Nifty Z-Score]],Table2[6M Return vs Nifty Z-Score])</f>
        <v>283</v>
      </c>
      <c r="AU401">
        <f>_xlfn.RANK.AVG(Table2[[#This Row],[Sharpe Ratio Z-Score]],Table2[Sharpe Ratio Z-Score])</f>
        <v>565</v>
      </c>
      <c r="AV401">
        <f>(Table2[[#This Row],[Rank 1Y]]+Table2[[#This Row],[Rank 6M]]+Table2[[#This Row],[Rank Sharpe]])/3</f>
        <v>389.33333333333331</v>
      </c>
    </row>
    <row r="402" spans="1:48" x14ac:dyDescent="0.3">
      <c r="A402" t="s">
        <v>683</v>
      </c>
      <c r="B402" t="s">
        <v>684</v>
      </c>
      <c r="C402" t="s">
        <v>3097</v>
      </c>
      <c r="D402" t="s">
        <v>539</v>
      </c>
      <c r="E402">
        <v>25231.460200720001</v>
      </c>
      <c r="F402">
        <v>2798.8</v>
      </c>
      <c r="G402">
        <v>-4.9839774499157201</v>
      </c>
      <c r="H402">
        <f>(Table2[[#This Row],[1Y Return vs Nifty]]-AVERAGE(Table2[1Y Return vs Nifty]))/_xlfn.STDEV.P(Table2[1Y Return vs Nifty])</f>
        <v>-0.45361810838139721</v>
      </c>
      <c r="I402">
        <v>18.807636095895901</v>
      </c>
      <c r="J402">
        <f>(Table2[[#This Row],[1M Return vs Nifty]]-AVERAGE(Table2[1M Return vs Nifty]))/_xlfn.STDEV.P(Table2[1M Return vs Nifty])</f>
        <v>2.2789673121743039</v>
      </c>
      <c r="K402">
        <v>-8.48347745725221</v>
      </c>
      <c r="L402">
        <f>(Table2[[#This Row],[6M Return vs Nifty]]-AVERAGE(Table2[6M Return vs Nifty]))/_xlfn.STDEV.P(Table2[6M Return vs Nifty])</f>
        <v>-0.36910786939218071</v>
      </c>
      <c r="M402">
        <v>-4.6063685808797104</v>
      </c>
      <c r="N402">
        <f>(Table2[[#This Row],[1W Return vs Nifty]]-AVERAGE(Table2[1W Return vs Nifty]))/_xlfn.STDEV.P(Table2[1W Return vs Nifty])</f>
        <v>-0.61189277245753571</v>
      </c>
      <c r="O402">
        <v>2828.4</v>
      </c>
      <c r="P402">
        <v>2670.2356859619399</v>
      </c>
      <c r="Q402">
        <v>2560.2699056655401</v>
      </c>
      <c r="R402">
        <v>43.707542630251801</v>
      </c>
      <c r="S402" s="1">
        <f>(Table2[[#This Row],[Close Price]]-Table2[[#This Row],[20D EMA]])/Table2[[#This Row],[20D EMA]]</f>
        <v>-1.0465280724084255E-2</v>
      </c>
      <c r="T402" s="1">
        <f>(Table2[[#This Row],[Close Price]]-Table2[[#This Row],[50D EMA]])/Table2[[#This Row],[50D EMA]]</f>
        <v>4.8147178435953522E-2</v>
      </c>
      <c r="U402" s="1">
        <f>(Table2[[#This Row],[Close Price]]-Table2[[#This Row],[200D EMA]])/Table2[[#This Row],[200D EMA]]</f>
        <v>9.3165995431428672E-2</v>
      </c>
      <c r="V402">
        <v>2.4262156795269401</v>
      </c>
      <c r="W402">
        <v>2760.3</v>
      </c>
      <c r="X402">
        <v>2925</v>
      </c>
      <c r="Y402">
        <v>2760.3</v>
      </c>
      <c r="Z402">
        <v>3167.05</v>
      </c>
      <c r="AA402">
        <v>2450</v>
      </c>
      <c r="AB402">
        <v>3393</v>
      </c>
      <c r="AC402" s="1">
        <f>(Table2[[#This Row],[Close Price]]/Table2[[#This Row],[Day Low]])-1</f>
        <v>1.3947759301525142E-2</v>
      </c>
      <c r="AD402" s="1">
        <f>(Table2[[#This Row],[Day High]]/Table2[[#This Row],[Close Price]])-1</f>
        <v>4.5090753179934273E-2</v>
      </c>
      <c r="AE402" s="1">
        <f>(Table2[[#This Row],[Close Price]]/Table2[[#This Row],[Current Week Low]])-1</f>
        <v>1.3947759301525142E-2</v>
      </c>
      <c r="AF402" s="1">
        <f>(Table2[[#This Row],[Current Week High]]/Table2[[#This Row],[Close Price]])-1</f>
        <v>0.13157424610547386</v>
      </c>
      <c r="AG402" s="1">
        <f>(Table2[[#This Row],[Close Price]]/Table2[[#This Row],[Current Month Low]])-1</f>
        <v>0.14236734693877562</v>
      </c>
      <c r="AH402" s="1">
        <f>(Table2[[#This Row],[Current Month High]]/Table2[[#This Row],[Close Price]])-1</f>
        <v>0.21230527368872365</v>
      </c>
      <c r="AI402">
        <v>39.202515363727301</v>
      </c>
      <c r="AJ402">
        <v>38.212345679012302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0.25</v>
      </c>
      <c r="AM402" t="s">
        <v>3142</v>
      </c>
      <c r="AN402">
        <v>7.89</v>
      </c>
      <c r="AO402" t="s">
        <v>3142</v>
      </c>
      <c r="AP402">
        <v>8.4526196418308996E-2</v>
      </c>
      <c r="AQ402">
        <f>(Table2[[#This Row],[Sharpe Ratio]]-AVERAGE(Table2[Sharpe Ratio]))/_xlfn.STDEV.P(Table2[Sharpe Ratio])</f>
        <v>0.32829036111359683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1.1726389230567871</v>
      </c>
      <c r="AS402">
        <f>_xlfn.RANK.AVG(Table2[[#This Row],[1Y Return vs Nifty Z-Score]],Table2[1Y Return vs Nifty Z-Score])</f>
        <v>462</v>
      </c>
      <c r="AT402">
        <f>_xlfn.RANK.AVG(Table2[[#This Row],[6M Return vs Nifty Z-Score]],Table2[6M Return vs Nifty Z-Score])</f>
        <v>447</v>
      </c>
      <c r="AU402">
        <f>_xlfn.RANK.AVG(Table2[[#This Row],[Sharpe Ratio Z-Score]],Table2[Sharpe Ratio Z-Score])</f>
        <v>260</v>
      </c>
      <c r="AV402">
        <f>(Table2[[#This Row],[Rank 1Y]]+Table2[[#This Row],[Rank 6M]]+Table2[[#This Row],[Rank Sharpe]])/3</f>
        <v>389.66666666666669</v>
      </c>
    </row>
    <row r="403" spans="1:48" x14ac:dyDescent="0.3">
      <c r="A403" t="s">
        <v>608</v>
      </c>
      <c r="B403" t="s">
        <v>609</v>
      </c>
      <c r="C403" t="s">
        <v>3100</v>
      </c>
      <c r="D403" t="s">
        <v>48</v>
      </c>
      <c r="E403">
        <v>30672.080999999998</v>
      </c>
      <c r="F403">
        <v>50.79</v>
      </c>
      <c r="G403">
        <v>29.582466618832001</v>
      </c>
      <c r="H403">
        <f>(Table2[[#This Row],[1Y Return vs Nifty]]-AVERAGE(Table2[1Y Return vs Nifty]))/_xlfn.STDEV.P(Table2[1Y Return vs Nifty])</f>
        <v>0.15599077966752992</v>
      </c>
      <c r="I403">
        <v>-8.4866268532094704</v>
      </c>
      <c r="J403">
        <f>(Table2[[#This Row],[1M Return vs Nifty]]-AVERAGE(Table2[1M Return vs Nifty]))/_xlfn.STDEV.P(Table2[1M Return vs Nifty])</f>
        <v>-0.90620431854199657</v>
      </c>
      <c r="K403">
        <v>-32.223741594888601</v>
      </c>
      <c r="L403">
        <f>(Table2[[#This Row],[6M Return vs Nifty]]-AVERAGE(Table2[6M Return vs Nifty]))/_xlfn.STDEV.P(Table2[6M Return vs Nifty])</f>
        <v>-1.2368034747010996</v>
      </c>
      <c r="M403">
        <v>-6.3726597369997098</v>
      </c>
      <c r="N403">
        <f>(Table2[[#This Row],[1W Return vs Nifty]]-AVERAGE(Table2[1W Return vs Nifty]))/_xlfn.STDEV.P(Table2[1W Return vs Nifty])</f>
        <v>-0.99720736294706536</v>
      </c>
      <c r="O403">
        <v>56.98</v>
      </c>
      <c r="P403">
        <v>59.931802785245097</v>
      </c>
      <c r="Q403">
        <v>58.806904409780003</v>
      </c>
      <c r="R403">
        <v>19.047320031283899</v>
      </c>
      <c r="S403" s="1">
        <f>(Table2[[#This Row],[Close Price]]-Table2[[#This Row],[20D EMA]])/Table2[[#This Row],[20D EMA]]</f>
        <v>-0.1086346086346086</v>
      </c>
      <c r="T403" s="1">
        <f>(Table2[[#This Row],[Close Price]]-Table2[[#This Row],[50D EMA]])/Table2[[#This Row],[50D EMA]]</f>
        <v>-0.1525367561193364</v>
      </c>
      <c r="U403" s="1">
        <f>(Table2[[#This Row],[Close Price]]-Table2[[#This Row],[200D EMA]])/Table2[[#This Row],[200D EMA]]</f>
        <v>-0.13632590407950015</v>
      </c>
      <c r="V403">
        <v>0.63270449772644299</v>
      </c>
      <c r="W403">
        <v>50.06</v>
      </c>
      <c r="X403">
        <v>53.05</v>
      </c>
      <c r="Y403">
        <v>50.06</v>
      </c>
      <c r="Z403">
        <v>57.75</v>
      </c>
      <c r="AA403">
        <v>50.06</v>
      </c>
      <c r="AB403">
        <v>61.82</v>
      </c>
      <c r="AC403" s="1">
        <f>(Table2[[#This Row],[Close Price]]/Table2[[#This Row],[Day Low]])-1</f>
        <v>1.4582500998801429E-2</v>
      </c>
      <c r="AD403" s="1">
        <f>(Table2[[#This Row],[Day High]]/Table2[[#This Row],[Close Price]])-1</f>
        <v>4.4496948218153198E-2</v>
      </c>
      <c r="AE403" s="1">
        <f>(Table2[[#This Row],[Close Price]]/Table2[[#This Row],[Current Week Low]])-1</f>
        <v>1.4582500998801429E-2</v>
      </c>
      <c r="AF403" s="1">
        <f>(Table2[[#This Row],[Current Week High]]/Table2[[#This Row],[Close Price]])-1</f>
        <v>0.13703484937979926</v>
      </c>
      <c r="AG403" s="1">
        <f>(Table2[[#This Row],[Close Price]]/Table2[[#This Row],[Current Month Low]])-1</f>
        <v>1.4582500998801429E-2</v>
      </c>
      <c r="AH403" s="1">
        <f>(Table2[[#This Row],[Current Month High]]/Table2[[#This Row],[Close Price]])-1</f>
        <v>0.21716873400275638</v>
      </c>
      <c r="AI403">
        <v>53.868871825162401</v>
      </c>
      <c r="AJ403">
        <v>63.574879227053103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3143</v>
      </c>
      <c r="AN403">
        <v>-15.46</v>
      </c>
      <c r="AO403" t="s">
        <v>3143</v>
      </c>
      <c r="AP403">
        <v>8.8921075516602999E-2</v>
      </c>
      <c r="AQ403">
        <f>(Table2[[#This Row],[Sharpe Ratio]]-AVERAGE(Table2[Sharpe Ratio]))/_xlfn.STDEV.P(Table2[Sharpe Ratio])</f>
        <v>0.38017900590005121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247</v>
      </c>
      <c r="AT403">
        <f>_xlfn.RANK.AVG(Table2[[#This Row],[6M Return vs Nifty Z-Score]],Table2[6M Return vs Nifty Z-Score])</f>
        <v>680</v>
      </c>
      <c r="AU403">
        <f>_xlfn.RANK.AVG(Table2[[#This Row],[Sharpe Ratio Z-Score]],Table2[Sharpe Ratio Z-Score])</f>
        <v>243</v>
      </c>
      <c r="AV403">
        <f>(Table2[[#This Row],[Rank 1Y]]+Table2[[#This Row],[Rank 6M]]+Table2[[#This Row],[Rank Sharpe]])/3</f>
        <v>390</v>
      </c>
    </row>
    <row r="404" spans="1:48" x14ac:dyDescent="0.3">
      <c r="A404" t="s">
        <v>201</v>
      </c>
      <c r="B404" t="s">
        <v>202</v>
      </c>
      <c r="C404" t="s">
        <v>3097</v>
      </c>
      <c r="D404" t="s">
        <v>34</v>
      </c>
      <c r="E404">
        <v>123864.466911408</v>
      </c>
      <c r="F404">
        <v>239.52</v>
      </c>
      <c r="G404">
        <v>-3.4975208905122499</v>
      </c>
      <c r="H404">
        <f>(Table2[[#This Row],[1Y Return vs Nifty]]-AVERAGE(Table2[1Y Return vs Nifty]))/_xlfn.STDEV.P(Table2[1Y Return vs Nifty])</f>
        <v>-0.42740317205445633</v>
      </c>
      <c r="I404">
        <v>7.40963253393247</v>
      </c>
      <c r="J404">
        <f>(Table2[[#This Row],[1M Return vs Nifty]]-AVERAGE(Table2[1M Return vs Nifty]))/_xlfn.STDEV.P(Table2[1M Return vs Nifty])</f>
        <v>0.9488490503232645</v>
      </c>
      <c r="K404">
        <v>-17.978350430610899</v>
      </c>
      <c r="L404">
        <f>(Table2[[#This Row],[6M Return vs Nifty]]-AVERAGE(Table2[6M Return vs Nifty]))/_xlfn.STDEV.P(Table2[6M Return vs Nifty])</f>
        <v>-0.71614105757346491</v>
      </c>
      <c r="M404">
        <v>4.50121196047892</v>
      </c>
      <c r="N404">
        <f>(Table2[[#This Row],[1W Return vs Nifty]]-AVERAGE(Table2[1W Return vs Nifty]))/_xlfn.STDEV.P(Table2[1W Return vs Nifty])</f>
        <v>1.3749165112127912</v>
      </c>
      <c r="O404">
        <v>242.94</v>
      </c>
      <c r="P404">
        <v>245.283643862004</v>
      </c>
      <c r="Q404">
        <v>245.45514879982099</v>
      </c>
      <c r="R404">
        <v>44.889208094574698</v>
      </c>
      <c r="S404" s="1">
        <f>(Table2[[#This Row],[Close Price]]-Table2[[#This Row],[20D EMA]])/Table2[[#This Row],[20D EMA]]</f>
        <v>-1.4077550012348677E-2</v>
      </c>
      <c r="T404" s="1">
        <f>(Table2[[#This Row],[Close Price]]-Table2[[#This Row],[50D EMA]])/Table2[[#This Row],[50D EMA]]</f>
        <v>-2.3497872794349877E-2</v>
      </c>
      <c r="U404" s="1">
        <f>(Table2[[#This Row],[Close Price]]-Table2[[#This Row],[200D EMA]])/Table2[[#This Row],[200D EMA]]</f>
        <v>-2.4180176414475393E-2</v>
      </c>
      <c r="V404">
        <v>0.70192012101451295</v>
      </c>
      <c r="W404">
        <v>234.25</v>
      </c>
      <c r="X404">
        <v>245.9</v>
      </c>
      <c r="Y404">
        <v>229.26</v>
      </c>
      <c r="Z404">
        <v>251.2</v>
      </c>
      <c r="AA404">
        <v>229.26</v>
      </c>
      <c r="AB404">
        <v>255.7</v>
      </c>
      <c r="AC404" s="1">
        <f>(Table2[[#This Row],[Close Price]]/Table2[[#This Row],[Day Low]])-1</f>
        <v>2.2497331910352303E-2</v>
      </c>
      <c r="AD404" s="1">
        <f>(Table2[[#This Row],[Day High]]/Table2[[#This Row],[Close Price]])-1</f>
        <v>2.6636606546426078E-2</v>
      </c>
      <c r="AE404" s="1">
        <f>(Table2[[#This Row],[Close Price]]/Table2[[#This Row],[Current Week Low]])-1</f>
        <v>4.4752682543836686E-2</v>
      </c>
      <c r="AF404" s="1">
        <f>(Table2[[#This Row],[Current Week High]]/Table2[[#This Row],[Close Price]])-1</f>
        <v>4.8764195056780091E-2</v>
      </c>
      <c r="AG404" s="1">
        <f>(Table2[[#This Row],[Close Price]]/Table2[[#This Row],[Current Month Low]])-1</f>
        <v>4.4752682543836686E-2</v>
      </c>
      <c r="AH404" s="1">
        <f>(Table2[[#This Row],[Current Month High]]/Table2[[#This Row],[Close Price]])-1</f>
        <v>6.7551770207080697E-2</v>
      </c>
      <c r="AI404">
        <v>25.125250501001901</v>
      </c>
      <c r="AJ404">
        <v>27.505988820867699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-0.03</v>
      </c>
      <c r="AM404" t="s">
        <v>3143</v>
      </c>
      <c r="AN404">
        <v>-2.76</v>
      </c>
      <c r="AO404" t="s">
        <v>3143</v>
      </c>
      <c r="AP404">
        <v>0.118383262709432</v>
      </c>
      <c r="AQ404">
        <f>(Table2[[#This Row],[Sharpe Ratio]]-AVERAGE(Table2[Sharpe Ratio]))/_xlfn.STDEV.P(Table2[Sharpe Ratio])</f>
        <v>0.72802770246013615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451</v>
      </c>
      <c r="AT404">
        <f>_xlfn.RANK.AVG(Table2[[#This Row],[6M Return vs Nifty Z-Score]],Table2[6M Return vs Nifty Z-Score])</f>
        <v>558</v>
      </c>
      <c r="AU404">
        <f>_xlfn.RANK.AVG(Table2[[#This Row],[Sharpe Ratio Z-Score]],Table2[Sharpe Ratio Z-Score])</f>
        <v>163</v>
      </c>
      <c r="AV404">
        <f>(Table2[[#This Row],[Rank 1Y]]+Table2[[#This Row],[Rank 6M]]+Table2[[#This Row],[Rank Sharpe]])/3</f>
        <v>390.66666666666669</v>
      </c>
    </row>
    <row r="405" spans="1:48" x14ac:dyDescent="0.3">
      <c r="A405" t="s">
        <v>685</v>
      </c>
      <c r="B405" t="s">
        <v>686</v>
      </c>
      <c r="C405" t="s">
        <v>3106</v>
      </c>
      <c r="D405" t="s">
        <v>309</v>
      </c>
      <c r="E405">
        <v>25227.855204435</v>
      </c>
      <c r="F405">
        <v>391.95</v>
      </c>
      <c r="G405">
        <v>11.3378308798807</v>
      </c>
      <c r="H405">
        <f>(Table2[[#This Row],[1Y Return vs Nifty]]-AVERAGE(Table2[1Y Return vs Nifty]))/_xlfn.STDEV.P(Table2[1Y Return vs Nifty])</f>
        <v>-0.16576901962103921</v>
      </c>
      <c r="I405">
        <v>-3.1619600159194898</v>
      </c>
      <c r="J405">
        <f>(Table2[[#This Row],[1M Return vs Nifty]]-AVERAGE(Table2[1M Return vs Nifty]))/_xlfn.STDEV.P(Table2[1M Return vs Nifty])</f>
        <v>-0.28482913120769882</v>
      </c>
      <c r="K405">
        <v>19.402284246676398</v>
      </c>
      <c r="L405">
        <f>(Table2[[#This Row],[6M Return vs Nifty]]-AVERAGE(Table2[6M Return vs Nifty]))/_xlfn.STDEV.P(Table2[6M Return vs Nifty])</f>
        <v>0.65010374261474524</v>
      </c>
      <c r="M405">
        <v>-1.7477076826688001</v>
      </c>
      <c r="N405">
        <f>(Table2[[#This Row],[1W Return vs Nifty]]-AVERAGE(Table2[1W Return vs Nifty]))/_xlfn.STDEV.P(Table2[1W Return vs Nifty])</f>
        <v>1.1721148455814869E-2</v>
      </c>
      <c r="O405">
        <v>417</v>
      </c>
      <c r="P405">
        <v>428.30994758735199</v>
      </c>
      <c r="Q405">
        <v>388.71364314159399</v>
      </c>
      <c r="R405">
        <v>16.457191666328601</v>
      </c>
      <c r="S405" s="1">
        <f>(Table2[[#This Row],[Close Price]]-Table2[[#This Row],[20D EMA]])/Table2[[#This Row],[20D EMA]]</f>
        <v>-6.0071942446043192E-2</v>
      </c>
      <c r="T405" s="1">
        <f>(Table2[[#This Row],[Close Price]]-Table2[[#This Row],[50D EMA]])/Table2[[#This Row],[50D EMA]]</f>
        <v>-8.4891672005671881E-2</v>
      </c>
      <c r="U405" s="1">
        <f>(Table2[[#This Row],[Close Price]]-Table2[[#This Row],[200D EMA]])/Table2[[#This Row],[200D EMA]]</f>
        <v>8.3258123698712379E-3</v>
      </c>
      <c r="V405">
        <v>0.62768911214688905</v>
      </c>
      <c r="W405">
        <v>382.6</v>
      </c>
      <c r="X405">
        <v>397.1</v>
      </c>
      <c r="Y405">
        <v>382.6</v>
      </c>
      <c r="Z405">
        <v>415.25</v>
      </c>
      <c r="AA405">
        <v>382.6</v>
      </c>
      <c r="AB405">
        <v>446.65</v>
      </c>
      <c r="AC405" s="1">
        <f>(Table2[[#This Row],[Close Price]]/Table2[[#This Row],[Day Low]])-1</f>
        <v>2.4438055410350046E-2</v>
      </c>
      <c r="AD405" s="1">
        <f>(Table2[[#This Row],[Day High]]/Table2[[#This Row],[Close Price]])-1</f>
        <v>1.3139431049878914E-2</v>
      </c>
      <c r="AE405" s="1">
        <f>(Table2[[#This Row],[Close Price]]/Table2[[#This Row],[Current Week Low]])-1</f>
        <v>2.4438055410350046E-2</v>
      </c>
      <c r="AF405" s="1">
        <f>(Table2[[#This Row],[Current Week High]]/Table2[[#This Row],[Close Price]])-1</f>
        <v>5.9446357953820694E-2</v>
      </c>
      <c r="AG405" s="1">
        <f>(Table2[[#This Row],[Close Price]]/Table2[[#This Row],[Current Month Low]])-1</f>
        <v>2.4438055410350046E-2</v>
      </c>
      <c r="AH405" s="1">
        <f>(Table2[[#This Row],[Current Month High]]/Table2[[#This Row],[Close Price]])-1</f>
        <v>0.1395586171705574</v>
      </c>
      <c r="AI405">
        <v>23.4851384105115</v>
      </c>
      <c r="AJ405">
        <v>50.0287081339712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-0.09</v>
      </c>
      <c r="AM405" t="s">
        <v>3143</v>
      </c>
      <c r="AN405">
        <v>-10.220000000000001</v>
      </c>
      <c r="AO405" t="s">
        <v>3143</v>
      </c>
      <c r="AP405">
        <v>-5.9493163573500998E-2</v>
      </c>
      <c r="AQ405">
        <f>(Table2[[#This Row],[Sharpe Ratio]]-AVERAGE(Table2[Sharpe Ratio]))/_xlfn.STDEV.P(Table2[Sharpe Ratio])</f>
        <v>-1.3720907519614765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358</v>
      </c>
      <c r="AT405">
        <f>_xlfn.RANK.AVG(Table2[[#This Row],[6M Return vs Nifty Z-Score]],Table2[6M Return vs Nifty Z-Score])</f>
        <v>142</v>
      </c>
      <c r="AU405">
        <f>_xlfn.RANK.AVG(Table2[[#This Row],[Sharpe Ratio Z-Score]],Table2[Sharpe Ratio Z-Score])</f>
        <v>672</v>
      </c>
      <c r="AV405">
        <f>(Table2[[#This Row],[Rank 1Y]]+Table2[[#This Row],[Rank 6M]]+Table2[[#This Row],[Rank Sharpe]])/3</f>
        <v>390.66666666666669</v>
      </c>
    </row>
    <row r="406" spans="1:48" x14ac:dyDescent="0.3">
      <c r="A406" t="s">
        <v>1590</v>
      </c>
      <c r="B406" t="s">
        <v>1591</v>
      </c>
      <c r="C406" t="s">
        <v>3108</v>
      </c>
      <c r="D406" t="s">
        <v>603</v>
      </c>
      <c r="E406">
        <v>5595.0992405999996</v>
      </c>
      <c r="F406">
        <v>318.8</v>
      </c>
      <c r="G406">
        <v>-14.907863701426599</v>
      </c>
      <c r="H406">
        <f>(Table2[[#This Row],[1Y Return vs Nifty]]-AVERAGE(Table2[1Y Return vs Nifty]))/_xlfn.STDEV.P(Table2[1Y Return vs Nifty])</f>
        <v>-0.62863435393085598</v>
      </c>
      <c r="I406">
        <v>-5.3066008485599596</v>
      </c>
      <c r="J406">
        <f>(Table2[[#This Row],[1M Return vs Nifty]]-AVERAGE(Table2[1M Return vs Nifty]))/_xlfn.STDEV.P(Table2[1M Return vs Nifty])</f>
        <v>-0.53510330607513601</v>
      </c>
      <c r="K406">
        <v>-7.8515337804895697</v>
      </c>
      <c r="L406">
        <f>(Table2[[#This Row],[6M Return vs Nifty]]-AVERAGE(Table2[6M Return vs Nifty]))/_xlfn.STDEV.P(Table2[6M Return vs Nifty])</f>
        <v>-0.34601062211849065</v>
      </c>
      <c r="M406">
        <v>-5.0195231800723299</v>
      </c>
      <c r="N406">
        <f>(Table2[[#This Row],[1W Return vs Nifty]]-AVERAGE(Table2[1W Return vs Nifty]))/_xlfn.STDEV.P(Table2[1W Return vs Nifty])</f>
        <v>-0.70202202133316927</v>
      </c>
      <c r="O406">
        <v>350.22</v>
      </c>
      <c r="P406">
        <v>356.59414694619801</v>
      </c>
      <c r="Q406">
        <v>336.28606504668102</v>
      </c>
      <c r="R406">
        <v>24.389428720922901</v>
      </c>
      <c r="S406" s="1">
        <f>(Table2[[#This Row],[Close Price]]-Table2[[#This Row],[20D EMA]])/Table2[[#This Row],[20D EMA]]</f>
        <v>-8.9715036262920489E-2</v>
      </c>
      <c r="T406" s="1">
        <f>(Table2[[#This Row],[Close Price]]-Table2[[#This Row],[50D EMA]])/Table2[[#This Row],[50D EMA]]</f>
        <v>-0.10598644781429988</v>
      </c>
      <c r="U406" s="1">
        <f>(Table2[[#This Row],[Close Price]]-Table2[[#This Row],[200D EMA]])/Table2[[#This Row],[200D EMA]]</f>
        <v>-5.1997590338016847E-2</v>
      </c>
      <c r="V406">
        <v>0.82729721552485302</v>
      </c>
      <c r="W406">
        <v>315.14999999999998</v>
      </c>
      <c r="X406">
        <v>336.1</v>
      </c>
      <c r="Y406">
        <v>315.14999999999998</v>
      </c>
      <c r="Z406">
        <v>371.8</v>
      </c>
      <c r="AA406">
        <v>315.14999999999998</v>
      </c>
      <c r="AB406">
        <v>382.4</v>
      </c>
      <c r="AC406" s="1">
        <f>(Table2[[#This Row],[Close Price]]/Table2[[#This Row],[Day Low]])-1</f>
        <v>1.158178645089647E-2</v>
      </c>
      <c r="AD406" s="1">
        <f>(Table2[[#This Row],[Day High]]/Table2[[#This Row],[Close Price]])-1</f>
        <v>5.426599749058969E-2</v>
      </c>
      <c r="AE406" s="1">
        <f>(Table2[[#This Row],[Close Price]]/Table2[[#This Row],[Current Week Low]])-1</f>
        <v>1.158178645089647E-2</v>
      </c>
      <c r="AF406" s="1">
        <f>(Table2[[#This Row],[Current Week High]]/Table2[[#This Row],[Close Price]])-1</f>
        <v>0.16624843161856973</v>
      </c>
      <c r="AG406" s="1">
        <f>(Table2[[#This Row],[Close Price]]/Table2[[#This Row],[Current Month Low]])-1</f>
        <v>1.158178645089647E-2</v>
      </c>
      <c r="AH406" s="1">
        <f>(Table2[[#This Row],[Current Month High]]/Table2[[#This Row],[Close Price]])-1</f>
        <v>0.19949811794228345</v>
      </c>
      <c r="AI406">
        <v>37.484316185696301</v>
      </c>
      <c r="AJ406">
        <v>28.006424412768499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-7.0000000000000007E-2</v>
      </c>
      <c r="AM406" t="s">
        <v>3143</v>
      </c>
      <c r="AN406">
        <v>-6.25</v>
      </c>
      <c r="AO406" t="s">
        <v>3143</v>
      </c>
      <c r="AP406">
        <v>0.103259327022532</v>
      </c>
      <c r="AQ406">
        <f>(Table2[[#This Row],[Sharpe Ratio]]-AVERAGE(Table2[Sharpe Ratio]))/_xlfn.STDEV.P(Table2[Sharpe Ratio])</f>
        <v>0.54946521892438605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532</v>
      </c>
      <c r="AT406">
        <f>_xlfn.RANK.AVG(Table2[[#This Row],[6M Return vs Nifty Z-Score]],Table2[6M Return vs Nifty Z-Score])</f>
        <v>440</v>
      </c>
      <c r="AU406">
        <f>_xlfn.RANK.AVG(Table2[[#This Row],[Sharpe Ratio Z-Score]],Table2[Sharpe Ratio Z-Score])</f>
        <v>200</v>
      </c>
      <c r="AV406">
        <f>(Table2[[#This Row],[Rank 1Y]]+Table2[[#This Row],[Rank 6M]]+Table2[[#This Row],[Rank Sharpe]])/3</f>
        <v>390.66666666666669</v>
      </c>
    </row>
    <row r="407" spans="1:48" x14ac:dyDescent="0.3">
      <c r="A407" t="s">
        <v>699</v>
      </c>
      <c r="B407" t="s">
        <v>700</v>
      </c>
      <c r="C407" t="s">
        <v>3101</v>
      </c>
      <c r="D407" t="s">
        <v>51</v>
      </c>
      <c r="E407">
        <v>24261.852188879999</v>
      </c>
      <c r="F407">
        <v>5303.4</v>
      </c>
      <c r="G407">
        <v>6.57625294588484</v>
      </c>
      <c r="H407">
        <f>(Table2[[#This Row],[1Y Return vs Nifty]]-AVERAGE(Table2[1Y Return vs Nifty]))/_xlfn.STDEV.P(Table2[1Y Return vs Nifty])</f>
        <v>-0.24974353039016747</v>
      </c>
      <c r="I407">
        <v>4.3348230806841501</v>
      </c>
      <c r="J407">
        <f>(Table2[[#This Row],[1M Return vs Nifty]]-AVERAGE(Table2[1M Return vs Nifty]))/_xlfn.STDEV.P(Table2[1M Return vs Nifty])</f>
        <v>0.59002654397432996</v>
      </c>
      <c r="K407">
        <v>20.8672641174247</v>
      </c>
      <c r="L407">
        <f>(Table2[[#This Row],[6M Return vs Nifty]]-AVERAGE(Table2[6M Return vs Nifty]))/_xlfn.STDEV.P(Table2[6M Return vs Nifty])</f>
        <v>0.70364807507645166</v>
      </c>
      <c r="M407">
        <v>-3.7525364931806702</v>
      </c>
      <c r="N407">
        <f>(Table2[[#This Row],[1W Return vs Nifty]]-AVERAGE(Table2[1W Return vs Nifty]))/_xlfn.STDEV.P(Table2[1W Return vs Nifty])</f>
        <v>-0.42563018484356913</v>
      </c>
      <c r="O407">
        <v>5610.48</v>
      </c>
      <c r="P407">
        <v>5632.57380287059</v>
      </c>
      <c r="Q407">
        <v>5052.77731888159</v>
      </c>
      <c r="R407">
        <v>24.447084949115499</v>
      </c>
      <c r="S407" s="1">
        <f>(Table2[[#This Row],[Close Price]]-Table2[[#This Row],[20D EMA]])/Table2[[#This Row],[20D EMA]]</f>
        <v>-5.4733284852632923E-2</v>
      </c>
      <c r="T407" s="1">
        <f>(Table2[[#This Row],[Close Price]]-Table2[[#This Row],[50D EMA]])/Table2[[#This Row],[50D EMA]]</f>
        <v>-5.8441098934705477E-2</v>
      </c>
      <c r="U407" s="1">
        <f>(Table2[[#This Row],[Close Price]]-Table2[[#This Row],[200D EMA]])/Table2[[#This Row],[200D EMA]]</f>
        <v>4.9600974929543087E-2</v>
      </c>
      <c r="V407">
        <v>0.54838076137324399</v>
      </c>
      <c r="W407">
        <v>5229.8</v>
      </c>
      <c r="X407">
        <v>5399</v>
      </c>
      <c r="Y407">
        <v>5225</v>
      </c>
      <c r="Z407">
        <v>5768.95</v>
      </c>
      <c r="AA407">
        <v>5225</v>
      </c>
      <c r="AB407">
        <v>6020</v>
      </c>
      <c r="AC407" s="1">
        <f>(Table2[[#This Row],[Close Price]]/Table2[[#This Row],[Day Low]])-1</f>
        <v>1.4073195915713654E-2</v>
      </c>
      <c r="AD407" s="1">
        <f>(Table2[[#This Row],[Day High]]/Table2[[#This Row],[Close Price]])-1</f>
        <v>1.8026171889731213E-2</v>
      </c>
      <c r="AE407" s="1">
        <f>(Table2[[#This Row],[Close Price]]/Table2[[#This Row],[Current Week Low]])-1</f>
        <v>1.5004784688995132E-2</v>
      </c>
      <c r="AF407" s="1">
        <f>(Table2[[#This Row],[Current Week High]]/Table2[[#This Row],[Close Price]])-1</f>
        <v>8.7783308820756467E-2</v>
      </c>
      <c r="AG407" s="1">
        <f>(Table2[[#This Row],[Close Price]]/Table2[[#This Row],[Current Month Low]])-1</f>
        <v>1.5004784688995132E-2</v>
      </c>
      <c r="AH407" s="1">
        <f>(Table2[[#This Row],[Current Month High]]/Table2[[#This Row],[Close Price]])-1</f>
        <v>0.13512086585963723</v>
      </c>
      <c r="AI407">
        <v>21.641776973262399</v>
      </c>
      <c r="AJ407">
        <v>38.181344450234398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-0.11</v>
      </c>
      <c r="AM407" t="s">
        <v>3143</v>
      </c>
      <c r="AN407">
        <v>-7.05</v>
      </c>
      <c r="AO407" t="s">
        <v>3143</v>
      </c>
      <c r="AP407">
        <v>-4.5646479361345998E-2</v>
      </c>
      <c r="AQ407">
        <f>(Table2[[#This Row],[Sharpe Ratio]]-AVERAGE(Table2[Sharpe Ratio]))/_xlfn.STDEV.P(Table2[Sharpe Ratio])</f>
        <v>-1.2086082846431792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389</v>
      </c>
      <c r="AT407">
        <f>_xlfn.RANK.AVG(Table2[[#This Row],[6M Return vs Nifty Z-Score]],Table2[6M Return vs Nifty Z-Score])</f>
        <v>136</v>
      </c>
      <c r="AU407">
        <f>_xlfn.RANK.AVG(Table2[[#This Row],[Sharpe Ratio Z-Score]],Table2[Sharpe Ratio Z-Score])</f>
        <v>648</v>
      </c>
      <c r="AV407">
        <f>(Table2[[#This Row],[Rank 1Y]]+Table2[[#This Row],[Rank 6M]]+Table2[[#This Row],[Rank Sharpe]])/3</f>
        <v>391</v>
      </c>
    </row>
    <row r="408" spans="1:48" x14ac:dyDescent="0.3">
      <c r="A408" t="s">
        <v>377</v>
      </c>
      <c r="B408" t="s">
        <v>378</v>
      </c>
      <c r="C408" t="s">
        <v>3101</v>
      </c>
      <c r="D408" t="s">
        <v>51</v>
      </c>
      <c r="E408">
        <v>60579.847564819996</v>
      </c>
      <c r="F408">
        <v>28509.1</v>
      </c>
      <c r="G408">
        <v>0.18882689839161701</v>
      </c>
      <c r="H408">
        <f>(Table2[[#This Row],[1Y Return vs Nifty]]-AVERAGE(Table2[1Y Return vs Nifty]))/_xlfn.STDEV.P(Table2[1Y Return vs Nifty])</f>
        <v>-0.36239126709582398</v>
      </c>
      <c r="I408">
        <v>8.2778636080743393</v>
      </c>
      <c r="J408">
        <f>(Table2[[#This Row],[1M Return vs Nifty]]-AVERAGE(Table2[1M Return vs Nifty]))/_xlfn.STDEV.P(Table2[1M Return vs Nifty])</f>
        <v>1.0501694263825003</v>
      </c>
      <c r="K408">
        <v>3.9054968200039299</v>
      </c>
      <c r="L408">
        <f>(Table2[[#This Row],[6M Return vs Nifty]]-AVERAGE(Table2[6M Return vs Nifty]))/_xlfn.STDEV.P(Table2[6M Return vs Nifty])</f>
        <v>8.3703374507090395E-2</v>
      </c>
      <c r="M408">
        <v>3.61064697856242</v>
      </c>
      <c r="N408">
        <f>(Table2[[#This Row],[1W Return vs Nifty]]-AVERAGE(Table2[1W Return vs Nifty]))/_xlfn.STDEV.P(Table2[1W Return vs Nifty])</f>
        <v>1.1806406806836602</v>
      </c>
      <c r="O408">
        <v>28746.22</v>
      </c>
      <c r="P408">
        <v>28670.862565234602</v>
      </c>
      <c r="Q408">
        <v>27271.030233423098</v>
      </c>
      <c r="R408">
        <v>43.740995744260097</v>
      </c>
      <c r="S408" s="1">
        <f>(Table2[[#This Row],[Close Price]]-Table2[[#This Row],[20D EMA]])/Table2[[#This Row],[20D EMA]]</f>
        <v>-8.2487367034692772E-3</v>
      </c>
      <c r="T408" s="1">
        <f>(Table2[[#This Row],[Close Price]]-Table2[[#This Row],[50D EMA]])/Table2[[#This Row],[50D EMA]]</f>
        <v>-5.6420543632597752E-3</v>
      </c>
      <c r="U408" s="1">
        <f>(Table2[[#This Row],[Close Price]]-Table2[[#This Row],[200D EMA]])/Table2[[#This Row],[200D EMA]]</f>
        <v>4.5398716366040863E-2</v>
      </c>
      <c r="V408">
        <v>0.71485012039718299</v>
      </c>
      <c r="W408">
        <v>28405.3</v>
      </c>
      <c r="X408">
        <v>28848</v>
      </c>
      <c r="Y408">
        <v>28350</v>
      </c>
      <c r="Z408">
        <v>29525</v>
      </c>
      <c r="AA408">
        <v>27800</v>
      </c>
      <c r="AB408">
        <v>29525</v>
      </c>
      <c r="AC408" s="1">
        <f>(Table2[[#This Row],[Close Price]]/Table2[[#This Row],[Day Low]])-1</f>
        <v>3.6542476228027532E-3</v>
      </c>
      <c r="AD408" s="1">
        <f>(Table2[[#This Row],[Day High]]/Table2[[#This Row],[Close Price]])-1</f>
        <v>1.1887432433854483E-2</v>
      </c>
      <c r="AE408" s="1">
        <f>(Table2[[#This Row],[Close Price]]/Table2[[#This Row],[Current Week Low]])-1</f>
        <v>5.6119929453262163E-3</v>
      </c>
      <c r="AF408" s="1">
        <f>(Table2[[#This Row],[Current Week High]]/Table2[[#This Row],[Close Price]])-1</f>
        <v>3.5634236086021787E-2</v>
      </c>
      <c r="AG408" s="1">
        <f>(Table2[[#This Row],[Close Price]]/Table2[[#This Row],[Current Month Low]])-1</f>
        <v>2.5507194244604348E-2</v>
      </c>
      <c r="AH408" s="1">
        <f>(Table2[[#This Row],[Current Month High]]/Table2[[#This Row],[Close Price]])-1</f>
        <v>3.5634236086021787E-2</v>
      </c>
      <c r="AI408">
        <v>7.0570449435443496</v>
      </c>
      <c r="AJ408">
        <v>29.586818181818099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-0.01</v>
      </c>
      <c r="AM408" t="s">
        <v>3143</v>
      </c>
      <c r="AN408">
        <v>-0.46</v>
      </c>
      <c r="AO408" t="s">
        <v>3143</v>
      </c>
      <c r="AP408">
        <v>2.1915659629046E-2</v>
      </c>
      <c r="AQ408">
        <f>(Table2[[#This Row],[Sharpe Ratio]]-AVERAGE(Table2[Sharpe Ratio]))/_xlfn.STDEV.P(Table2[Sharpe Ratio])</f>
        <v>-0.41092813174742576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1.5411940827300012</v>
      </c>
      <c r="AS408">
        <f>_xlfn.RANK.AVG(Table2[[#This Row],[1Y Return vs Nifty Z-Score]],Table2[1Y Return vs Nifty Z-Score])</f>
        <v>427</v>
      </c>
      <c r="AT408">
        <f>_xlfn.RANK.AVG(Table2[[#This Row],[6M Return vs Nifty Z-Score]],Table2[6M Return vs Nifty Z-Score])</f>
        <v>305</v>
      </c>
      <c r="AU408">
        <f>_xlfn.RANK.AVG(Table2[[#This Row],[Sharpe Ratio Z-Score]],Table2[Sharpe Ratio Z-Score])</f>
        <v>442</v>
      </c>
      <c r="AV408">
        <f>(Table2[[#This Row],[Rank 1Y]]+Table2[[#This Row],[Rank 6M]]+Table2[[#This Row],[Rank Sharpe]])/3</f>
        <v>391.33333333333331</v>
      </c>
    </row>
    <row r="409" spans="1:48" x14ac:dyDescent="0.3">
      <c r="A409" t="s">
        <v>1221</v>
      </c>
      <c r="B409" t="s">
        <v>1222</v>
      </c>
      <c r="C409" t="s">
        <v>3109</v>
      </c>
      <c r="D409" t="s">
        <v>122</v>
      </c>
      <c r="E409">
        <v>9165.6415939599992</v>
      </c>
      <c r="F409">
        <v>1077.8</v>
      </c>
      <c r="G409">
        <v>17.897036675376501</v>
      </c>
      <c r="H409">
        <f>(Table2[[#This Row],[1Y Return vs Nifty]]-AVERAGE(Table2[1Y Return vs Nifty]))/_xlfn.STDEV.P(Table2[1Y Return vs Nifty])</f>
        <v>-5.0091799727557312E-2</v>
      </c>
      <c r="I409">
        <v>2.89128146325409</v>
      </c>
      <c r="J409">
        <f>(Table2[[#This Row],[1M Return vs Nifty]]-AVERAGE(Table2[1M Return vs Nifty]))/_xlfn.STDEV.P(Table2[1M Return vs Nifty])</f>
        <v>0.42156887885363625</v>
      </c>
      <c r="K409">
        <v>-6.9633049443386197</v>
      </c>
      <c r="L409">
        <f>(Table2[[#This Row],[6M Return vs Nifty]]-AVERAGE(Table2[6M Return vs Nifty]))/_xlfn.STDEV.P(Table2[6M Return vs Nifty])</f>
        <v>-0.31354627154646003</v>
      </c>
      <c r="M409">
        <v>-2.6567544432669599</v>
      </c>
      <c r="N409">
        <f>(Table2[[#This Row],[1W Return vs Nifty]]-AVERAGE(Table2[1W Return vs Nifty]))/_xlfn.STDEV.P(Table2[1W Return vs Nifty])</f>
        <v>-0.18658646299435347</v>
      </c>
      <c r="O409">
        <v>1179.7</v>
      </c>
      <c r="P409">
        <v>1189.35688473453</v>
      </c>
      <c r="Q409">
        <v>1057.55999183985</v>
      </c>
      <c r="R409">
        <v>30.369893664779099</v>
      </c>
      <c r="S409" s="1">
        <f>(Table2[[#This Row],[Close Price]]-Table2[[#This Row],[20D EMA]])/Table2[[#This Row],[20D EMA]]</f>
        <v>-8.6377892684580904E-2</v>
      </c>
      <c r="T409" s="1">
        <f>(Table2[[#This Row],[Close Price]]-Table2[[#This Row],[50D EMA]])/Table2[[#This Row],[50D EMA]]</f>
        <v>-9.3795971727552635E-2</v>
      </c>
      <c r="U409" s="1">
        <f>(Table2[[#This Row],[Close Price]]-Table2[[#This Row],[200D EMA]])/Table2[[#This Row],[200D EMA]]</f>
        <v>1.913840190279718E-2</v>
      </c>
      <c r="V409">
        <v>1.4561621044503399</v>
      </c>
      <c r="W409">
        <v>1067.3</v>
      </c>
      <c r="X409">
        <v>1142</v>
      </c>
      <c r="Y409">
        <v>1067.3</v>
      </c>
      <c r="Z409">
        <v>1210.4000000000001</v>
      </c>
      <c r="AA409">
        <v>1067.3</v>
      </c>
      <c r="AB409">
        <v>1395</v>
      </c>
      <c r="AC409" s="1">
        <f>(Table2[[#This Row],[Close Price]]/Table2[[#This Row],[Day Low]])-1</f>
        <v>9.8379087416846644E-3</v>
      </c>
      <c r="AD409" s="1">
        <f>(Table2[[#This Row],[Day High]]/Table2[[#This Row],[Close Price]])-1</f>
        <v>5.95657821488218E-2</v>
      </c>
      <c r="AE409" s="1">
        <f>(Table2[[#This Row],[Close Price]]/Table2[[#This Row],[Current Week Low]])-1</f>
        <v>9.8379087416846644E-3</v>
      </c>
      <c r="AF409" s="1">
        <f>(Table2[[#This Row],[Current Week High]]/Table2[[#This Row],[Close Price]])-1</f>
        <v>0.12302839116719255</v>
      </c>
      <c r="AG409" s="1">
        <f>(Table2[[#This Row],[Close Price]]/Table2[[#This Row],[Current Month Low]])-1</f>
        <v>9.8379087416846644E-3</v>
      </c>
      <c r="AH409" s="1">
        <f>(Table2[[#This Row],[Current Month High]]/Table2[[#This Row],[Close Price]])-1</f>
        <v>0.29430321024308781</v>
      </c>
      <c r="AI409">
        <v>29.4303210243087</v>
      </c>
      <c r="AJ409">
        <v>54.856321839080401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-0.15</v>
      </c>
      <c r="AM409" t="s">
        <v>3143</v>
      </c>
      <c r="AN409">
        <v>-13.25</v>
      </c>
      <c r="AO409" t="s">
        <v>3143</v>
      </c>
      <c r="AP409">
        <v>2.3435251883912E-2</v>
      </c>
      <c r="AQ409">
        <f>(Table2[[#This Row],[Sharpe Ratio]]-AVERAGE(Table2[Sharpe Ratio]))/_xlfn.STDEV.P(Table2[Sharpe Ratio])</f>
        <v>-0.3929868912788092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315</v>
      </c>
      <c r="AT409">
        <f>_xlfn.RANK.AVG(Table2[[#This Row],[6M Return vs Nifty Z-Score]],Table2[6M Return vs Nifty Z-Score])</f>
        <v>426</v>
      </c>
      <c r="AU409">
        <f>_xlfn.RANK.AVG(Table2[[#This Row],[Sharpe Ratio Z-Score]],Table2[Sharpe Ratio Z-Score])</f>
        <v>436</v>
      </c>
      <c r="AV409">
        <f>(Table2[[#This Row],[Rank 1Y]]+Table2[[#This Row],[Rank 6M]]+Table2[[#This Row],[Rank Sharpe]])/3</f>
        <v>392.33333333333331</v>
      </c>
    </row>
    <row r="410" spans="1:48" x14ac:dyDescent="0.3">
      <c r="A410" t="s">
        <v>588</v>
      </c>
      <c r="B410" t="s">
        <v>589</v>
      </c>
      <c r="C410" t="s">
        <v>3109</v>
      </c>
      <c r="D410" t="s">
        <v>108</v>
      </c>
      <c r="E410">
        <v>32032.78967889</v>
      </c>
      <c r="F410">
        <v>300.3</v>
      </c>
      <c r="G410">
        <v>15.1965436556114</v>
      </c>
      <c r="H410">
        <f>(Table2[[#This Row],[1Y Return vs Nifty]]-AVERAGE(Table2[1Y Return vs Nifty]))/_xlfn.STDEV.P(Table2[1Y Return vs Nifty])</f>
        <v>-9.7717310285969028E-2</v>
      </c>
      <c r="I410">
        <v>-4.7360855731165996</v>
      </c>
      <c r="J410">
        <f>(Table2[[#This Row],[1M Return vs Nifty]]-AVERAGE(Table2[1M Return vs Nifty]))/_xlfn.STDEV.P(Table2[1M Return vs Nifty])</f>
        <v>-0.4685256126741113</v>
      </c>
      <c r="K410">
        <v>6.1855086973137299</v>
      </c>
      <c r="L410">
        <f>(Table2[[#This Row],[6M Return vs Nifty]]-AVERAGE(Table2[6M Return vs Nifty]))/_xlfn.STDEV.P(Table2[6M Return vs Nifty])</f>
        <v>0.16703674748576267</v>
      </c>
      <c r="M410">
        <v>-3.6883900158678098</v>
      </c>
      <c r="N410">
        <f>(Table2[[#This Row],[1W Return vs Nifty]]-AVERAGE(Table2[1W Return vs Nifty]))/_xlfn.STDEV.P(Table2[1W Return vs Nifty])</f>
        <v>-0.41163669710429657</v>
      </c>
      <c r="O410">
        <v>326.58</v>
      </c>
      <c r="P410">
        <v>327.01166633332701</v>
      </c>
      <c r="Q410">
        <v>294.02858689776599</v>
      </c>
      <c r="R410">
        <v>25.345304458931899</v>
      </c>
      <c r="S410" s="1">
        <f>(Table2[[#This Row],[Close Price]]-Table2[[#This Row],[20D EMA]])/Table2[[#This Row],[20D EMA]]</f>
        <v>-8.0470328862759427E-2</v>
      </c>
      <c r="T410" s="1">
        <f>(Table2[[#This Row],[Close Price]]-Table2[[#This Row],[50D EMA]])/Table2[[#This Row],[50D EMA]]</f>
        <v>-8.1684138773506235E-2</v>
      </c>
      <c r="U410" s="1">
        <f>(Table2[[#This Row],[Close Price]]-Table2[[#This Row],[200D EMA]])/Table2[[#This Row],[200D EMA]]</f>
        <v>2.1329263145472985E-2</v>
      </c>
      <c r="V410">
        <v>0.55981443171686296</v>
      </c>
      <c r="W410">
        <v>294.14999999999998</v>
      </c>
      <c r="X410">
        <v>309.89999999999998</v>
      </c>
      <c r="Y410">
        <v>294.14999999999998</v>
      </c>
      <c r="Z410">
        <v>335.75</v>
      </c>
      <c r="AA410">
        <v>294.14999999999998</v>
      </c>
      <c r="AB410">
        <v>357.9</v>
      </c>
      <c r="AC410" s="1">
        <f>(Table2[[#This Row],[Close Price]]/Table2[[#This Row],[Day Low]])-1</f>
        <v>2.0907700152983377E-2</v>
      </c>
      <c r="AD410" s="1">
        <f>(Table2[[#This Row],[Day High]]/Table2[[#This Row],[Close Price]])-1</f>
        <v>3.1968031968031774E-2</v>
      </c>
      <c r="AE410" s="1">
        <f>(Table2[[#This Row],[Close Price]]/Table2[[#This Row],[Current Week Low]])-1</f>
        <v>2.0907700152983377E-2</v>
      </c>
      <c r="AF410" s="1">
        <f>(Table2[[#This Row],[Current Week High]]/Table2[[#This Row],[Close Price]])-1</f>
        <v>0.11804861804861799</v>
      </c>
      <c r="AG410" s="1">
        <f>(Table2[[#This Row],[Close Price]]/Table2[[#This Row],[Current Month Low]])-1</f>
        <v>2.0907700152983377E-2</v>
      </c>
      <c r="AH410" s="1">
        <f>(Table2[[#This Row],[Current Month High]]/Table2[[#This Row],[Close Price]])-1</f>
        <v>0.19180819180819175</v>
      </c>
      <c r="AI410">
        <v>21.345321345321299</v>
      </c>
      <c r="AJ410">
        <v>51.094339622641499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-0.06</v>
      </c>
      <c r="AM410" t="s">
        <v>3143</v>
      </c>
      <c r="AN410">
        <v>-11.99</v>
      </c>
      <c r="AO410" t="s">
        <v>3143</v>
      </c>
      <c r="AP410">
        <v>-6.0399565728530002E-3</v>
      </c>
      <c r="AQ410">
        <f>(Table2[[#This Row],[Sharpe Ratio]]-AVERAGE(Table2[Sharpe Ratio]))/_xlfn.STDEV.P(Table2[Sharpe Ratio])</f>
        <v>-0.74098932488692992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333</v>
      </c>
      <c r="AT410">
        <f>_xlfn.RANK.AVG(Table2[[#This Row],[6M Return vs Nifty Z-Score]],Table2[6M Return vs Nifty Z-Score])</f>
        <v>279</v>
      </c>
      <c r="AU410">
        <f>_xlfn.RANK.AVG(Table2[[#This Row],[Sharpe Ratio Z-Score]],Table2[Sharpe Ratio Z-Score])</f>
        <v>566</v>
      </c>
      <c r="AV410">
        <f>(Table2[[#This Row],[Rank 1Y]]+Table2[[#This Row],[Rank 6M]]+Table2[[#This Row],[Rank Sharpe]])/3</f>
        <v>392.66666666666669</v>
      </c>
    </row>
    <row r="411" spans="1:48" x14ac:dyDescent="0.3">
      <c r="A411" t="s">
        <v>2055</v>
      </c>
      <c r="B411" t="s">
        <v>2056</v>
      </c>
      <c r="C411" t="s">
        <v>3111</v>
      </c>
      <c r="D411" t="s">
        <v>270</v>
      </c>
      <c r="E411">
        <v>2988.1972821999998</v>
      </c>
      <c r="F411">
        <v>291.85000000000002</v>
      </c>
      <c r="G411">
        <v>24.684906318421799</v>
      </c>
      <c r="H411">
        <f>(Table2[[#This Row],[1Y Return vs Nifty]]-AVERAGE(Table2[1Y Return vs Nifty]))/_xlfn.STDEV.P(Table2[1Y Return vs Nifty])</f>
        <v>6.9618103237530121E-2</v>
      </c>
      <c r="I411">
        <v>-3.0868655138696899</v>
      </c>
      <c r="J411">
        <f>(Table2[[#This Row],[1M Return vs Nifty]]-AVERAGE(Table2[1M Return vs Nifty]))/_xlfn.STDEV.P(Table2[1M Return vs Nifty])</f>
        <v>-0.27606579225995742</v>
      </c>
      <c r="K411">
        <v>-0.54284280564255905</v>
      </c>
      <c r="L411">
        <f>(Table2[[#This Row],[6M Return vs Nifty]]-AVERAGE(Table2[6M Return vs Nifty]))/_xlfn.STDEV.P(Table2[6M Return vs Nifty])</f>
        <v>-7.8881368515034467E-2</v>
      </c>
      <c r="M411">
        <v>1.8484244460720201</v>
      </c>
      <c r="N411">
        <f>(Table2[[#This Row],[1W Return vs Nifty]]-AVERAGE(Table2[1W Return vs Nifty]))/_xlfn.STDEV.P(Table2[1W Return vs Nifty])</f>
        <v>0.79621365623456697</v>
      </c>
      <c r="O411">
        <v>310.99</v>
      </c>
      <c r="P411">
        <v>317.977487434549</v>
      </c>
      <c r="Q411">
        <v>288.28308089584402</v>
      </c>
      <c r="R411">
        <v>34.483287991333</v>
      </c>
      <c r="S411" s="1">
        <f>(Table2[[#This Row],[Close Price]]-Table2[[#This Row],[20D EMA]])/Table2[[#This Row],[20D EMA]]</f>
        <v>-6.1545387311489071E-2</v>
      </c>
      <c r="T411" s="1">
        <f>(Table2[[#This Row],[Close Price]]-Table2[[#This Row],[50D EMA]])/Table2[[#This Row],[50D EMA]]</f>
        <v>-8.2167727172594074E-2</v>
      </c>
      <c r="U411" s="1">
        <f>(Table2[[#This Row],[Close Price]]-Table2[[#This Row],[200D EMA]])/Table2[[#This Row],[200D EMA]]</f>
        <v>1.2372974137336623E-2</v>
      </c>
      <c r="V411">
        <v>0.56467911167206997</v>
      </c>
      <c r="W411">
        <v>288.39999999999998</v>
      </c>
      <c r="X411">
        <v>306</v>
      </c>
      <c r="Y411">
        <v>284.25</v>
      </c>
      <c r="Z411">
        <v>312.05</v>
      </c>
      <c r="AA411">
        <v>284.25</v>
      </c>
      <c r="AB411">
        <v>337</v>
      </c>
      <c r="AC411" s="1">
        <f>(Table2[[#This Row],[Close Price]]/Table2[[#This Row],[Day Low]])-1</f>
        <v>1.1962552011095751E-2</v>
      </c>
      <c r="AD411" s="1">
        <f>(Table2[[#This Row],[Day High]]/Table2[[#This Row],[Close Price]])-1</f>
        <v>4.8483810176460418E-2</v>
      </c>
      <c r="AE411" s="1">
        <f>(Table2[[#This Row],[Close Price]]/Table2[[#This Row],[Current Week Low]])-1</f>
        <v>2.6737027264731816E-2</v>
      </c>
      <c r="AF411" s="1">
        <f>(Table2[[#This Row],[Current Week High]]/Table2[[#This Row],[Close Price]])-1</f>
        <v>6.9213637142367501E-2</v>
      </c>
      <c r="AG411" s="1">
        <f>(Table2[[#This Row],[Close Price]]/Table2[[#This Row],[Current Month Low]])-1</f>
        <v>2.6737027264731816E-2</v>
      </c>
      <c r="AH411" s="1">
        <f>(Table2[[#This Row],[Current Month High]]/Table2[[#This Row],[Close Price]])-1</f>
        <v>0.15470275826623259</v>
      </c>
      <c r="AI411">
        <v>24.3275655302381</v>
      </c>
      <c r="AJ411">
        <v>54.704479194275102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-0.03</v>
      </c>
      <c r="AM411" t="s">
        <v>3143</v>
      </c>
      <c r="AN411">
        <v>-7.85</v>
      </c>
      <c r="AO411" t="s">
        <v>3143</v>
      </c>
      <c r="AP411">
        <v>-2.1544525978360002E-3</v>
      </c>
      <c r="AQ411">
        <f>(Table2[[#This Row],[Sharpe Ratio]]-AVERAGE(Table2[Sharpe Ratio]))/_xlfn.STDEV.P(Table2[Sharpe Ratio])</f>
        <v>-0.69511467599060961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266</v>
      </c>
      <c r="AT411">
        <f>_xlfn.RANK.AVG(Table2[[#This Row],[6M Return vs Nifty Z-Score]],Table2[6M Return vs Nifty Z-Score])</f>
        <v>358</v>
      </c>
      <c r="AU411">
        <f>_xlfn.RANK.AVG(Table2[[#This Row],[Sharpe Ratio Z-Score]],Table2[Sharpe Ratio Z-Score])</f>
        <v>554</v>
      </c>
      <c r="AV411">
        <f>(Table2[[#This Row],[Rank 1Y]]+Table2[[#This Row],[Rank 6M]]+Table2[[#This Row],[Rank Sharpe]])/3</f>
        <v>392.66666666666669</v>
      </c>
    </row>
    <row r="412" spans="1:48" x14ac:dyDescent="0.3">
      <c r="A412" t="s">
        <v>32</v>
      </c>
      <c r="B412" t="s">
        <v>33</v>
      </c>
      <c r="C412" t="s">
        <v>3097</v>
      </c>
      <c r="D412" t="s">
        <v>34</v>
      </c>
      <c r="E412">
        <v>696968.20155522996</v>
      </c>
      <c r="F412">
        <v>780.95</v>
      </c>
      <c r="G412">
        <v>13.9537268325601</v>
      </c>
      <c r="H412">
        <f>(Table2[[#This Row],[1Y Return vs Nifty]]-AVERAGE(Table2[1Y Return vs Nifty]))/_xlfn.STDEV.P(Table2[1Y Return vs Nifty])</f>
        <v>-0.11963545089777106</v>
      </c>
      <c r="I412">
        <v>6.6981088210039701</v>
      </c>
      <c r="J412">
        <f>(Table2[[#This Row],[1M Return vs Nifty]]-AVERAGE(Table2[1M Return vs Nifty]))/_xlfn.STDEV.P(Table2[1M Return vs Nifty])</f>
        <v>0.86581602799077928</v>
      </c>
      <c r="K412">
        <v>-11.041976670584001</v>
      </c>
      <c r="L412">
        <f>(Table2[[#This Row],[6M Return vs Nifty]]-AVERAGE(Table2[6M Return vs Nifty]))/_xlfn.STDEV.P(Table2[6M Return vs Nifty])</f>
        <v>-0.46261982489207204</v>
      </c>
      <c r="M412">
        <v>0.451463828881352</v>
      </c>
      <c r="N412">
        <f>(Table2[[#This Row],[1W Return vs Nifty]]-AVERAGE(Table2[1W Return vs Nifty]))/_xlfn.STDEV.P(Table2[1W Return vs Nifty])</f>
        <v>0.49146814116035031</v>
      </c>
      <c r="O412">
        <v>797.18</v>
      </c>
      <c r="P412">
        <v>802.89168345269604</v>
      </c>
      <c r="Q412">
        <v>772.27062350861297</v>
      </c>
      <c r="R412">
        <v>36.472359858659402</v>
      </c>
      <c r="S412" s="1">
        <f>(Table2[[#This Row],[Close Price]]-Table2[[#This Row],[20D EMA]])/Table2[[#This Row],[20D EMA]]</f>
        <v>-2.0359266414109619E-2</v>
      </c>
      <c r="T412" s="1">
        <f>(Table2[[#This Row],[Close Price]]-Table2[[#This Row],[50D EMA]])/Table2[[#This Row],[50D EMA]]</f>
        <v>-2.7328323240738531E-2</v>
      </c>
      <c r="U412" s="1">
        <f>(Table2[[#This Row],[Close Price]]-Table2[[#This Row],[200D EMA]])/Table2[[#This Row],[200D EMA]]</f>
        <v>1.1238775925406251E-2</v>
      </c>
      <c r="V412">
        <v>0.777656445145404</v>
      </c>
      <c r="W412">
        <v>772</v>
      </c>
      <c r="X412">
        <v>800.75</v>
      </c>
      <c r="Y412">
        <v>772</v>
      </c>
      <c r="Z412">
        <v>826.45</v>
      </c>
      <c r="AA412">
        <v>765.4</v>
      </c>
      <c r="AB412">
        <v>826.45</v>
      </c>
      <c r="AC412" s="1">
        <f>(Table2[[#This Row],[Close Price]]/Table2[[#This Row],[Day Low]])-1</f>
        <v>1.159326424870466E-2</v>
      </c>
      <c r="AD412" s="1">
        <f>(Table2[[#This Row],[Day High]]/Table2[[#This Row],[Close Price]])-1</f>
        <v>2.5353735834560354E-2</v>
      </c>
      <c r="AE412" s="1">
        <f>(Table2[[#This Row],[Close Price]]/Table2[[#This Row],[Current Week Low]])-1</f>
        <v>1.159326424870466E-2</v>
      </c>
      <c r="AF412" s="1">
        <f>(Table2[[#This Row],[Current Week High]]/Table2[[#This Row],[Close Price]])-1</f>
        <v>5.8262372751136438E-2</v>
      </c>
      <c r="AG412" s="1">
        <f>(Table2[[#This Row],[Close Price]]/Table2[[#This Row],[Current Month Low]])-1</f>
        <v>2.0316174549255273E-2</v>
      </c>
      <c r="AH412" s="1">
        <f>(Table2[[#This Row],[Current Month High]]/Table2[[#This Row],[Close Price]])-1</f>
        <v>5.8262372751136438E-2</v>
      </c>
      <c r="AI412">
        <v>16.780843844036099</v>
      </c>
      <c r="AJ412">
        <v>43.768409425625897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-0.05</v>
      </c>
      <c r="AM412" t="s">
        <v>3143</v>
      </c>
      <c r="AN412">
        <v>-2.06</v>
      </c>
      <c r="AO412" t="s">
        <v>3143</v>
      </c>
      <c r="AP412">
        <v>4.9346019159953E-2</v>
      </c>
      <c r="AQ412">
        <f>(Table2[[#This Row],[Sharpe Ratio]]-AVERAGE(Table2[Sharpe Ratio]))/_xlfn.STDEV.P(Table2[Sharpe Ratio])</f>
        <v>-8.7068441815006226E-2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339</v>
      </c>
      <c r="AT412">
        <f>_xlfn.RANK.AVG(Table2[[#This Row],[6M Return vs Nifty Z-Score]],Table2[6M Return vs Nifty Z-Score])</f>
        <v>480</v>
      </c>
      <c r="AU412">
        <f>_xlfn.RANK.AVG(Table2[[#This Row],[Sharpe Ratio Z-Score]],Table2[Sharpe Ratio Z-Score])</f>
        <v>360</v>
      </c>
      <c r="AV412">
        <f>(Table2[[#This Row],[Rank 1Y]]+Table2[[#This Row],[Rank 6M]]+Table2[[#This Row],[Rank Sharpe]])/3</f>
        <v>393</v>
      </c>
    </row>
    <row r="413" spans="1:48" x14ac:dyDescent="0.3">
      <c r="A413" t="s">
        <v>159</v>
      </c>
      <c r="B413" t="s">
        <v>160</v>
      </c>
      <c r="C413" t="s">
        <v>3097</v>
      </c>
      <c r="D413" t="s">
        <v>43</v>
      </c>
      <c r="E413">
        <v>161986.05526294999</v>
      </c>
      <c r="F413">
        <v>1616.75</v>
      </c>
      <c r="G413">
        <v>-3.4281089823301101</v>
      </c>
      <c r="H413">
        <f>(Table2[[#This Row],[1Y Return vs Nifty]]-AVERAGE(Table2[1Y Return vs Nifty]))/_xlfn.STDEV.P(Table2[1Y Return vs Nifty])</f>
        <v>-0.42617903352056169</v>
      </c>
      <c r="I413">
        <v>-5.7047353308394602</v>
      </c>
      <c r="J413">
        <f>(Table2[[#This Row],[1M Return vs Nifty]]-AVERAGE(Table2[1M Return vs Nifty]))/_xlfn.STDEV.P(Table2[1M Return vs Nifty])</f>
        <v>-0.58156459578027353</v>
      </c>
      <c r="K413">
        <v>4.7931696402723603</v>
      </c>
      <c r="L413">
        <f>(Table2[[#This Row],[6M Return vs Nifty]]-AVERAGE(Table2[6M Return vs Nifty]))/_xlfn.STDEV.P(Table2[6M Return vs Nifty])</f>
        <v>0.1161474029573895</v>
      </c>
      <c r="M413">
        <v>-0.34717788117361098</v>
      </c>
      <c r="N413">
        <f>(Table2[[#This Row],[1W Return vs Nifty]]-AVERAGE(Table2[1W Return vs Nifty]))/_xlfn.STDEV.P(Table2[1W Return vs Nifty])</f>
        <v>0.31724527739780362</v>
      </c>
      <c r="O413">
        <v>1731.27</v>
      </c>
      <c r="P413">
        <v>1751.7699357689801</v>
      </c>
      <c r="Q413">
        <v>1602.6387102040501</v>
      </c>
      <c r="R413">
        <v>18.397379475956502</v>
      </c>
      <c r="S413" s="1">
        <f>(Table2[[#This Row],[Close Price]]-Table2[[#This Row],[20D EMA]])/Table2[[#This Row],[20D EMA]]</f>
        <v>-6.6147972297792942E-2</v>
      </c>
      <c r="T413" s="1">
        <f>(Table2[[#This Row],[Close Price]]-Table2[[#This Row],[50D EMA]])/Table2[[#This Row],[50D EMA]]</f>
        <v>-7.7076294673198584E-2</v>
      </c>
      <c r="U413" s="1">
        <f>(Table2[[#This Row],[Close Price]]-Table2[[#This Row],[200D EMA]])/Table2[[#This Row],[200D EMA]]</f>
        <v>8.8050349127990601E-3</v>
      </c>
      <c r="V413">
        <v>1.1613350052054201</v>
      </c>
      <c r="W413">
        <v>1603.95</v>
      </c>
      <c r="X413">
        <v>1653.3</v>
      </c>
      <c r="Y413">
        <v>1603.95</v>
      </c>
      <c r="Z413">
        <v>1776.05</v>
      </c>
      <c r="AA413">
        <v>1603.95</v>
      </c>
      <c r="AB413">
        <v>1859.3</v>
      </c>
      <c r="AC413" s="1">
        <f>(Table2[[#This Row],[Close Price]]/Table2[[#This Row],[Day Low]])-1</f>
        <v>7.9802986377379703E-3</v>
      </c>
      <c r="AD413" s="1">
        <f>(Table2[[#This Row],[Day High]]/Table2[[#This Row],[Close Price]])-1</f>
        <v>2.2607082109169507E-2</v>
      </c>
      <c r="AE413" s="1">
        <f>(Table2[[#This Row],[Close Price]]/Table2[[#This Row],[Current Week Low]])-1</f>
        <v>7.9802986377379703E-3</v>
      </c>
      <c r="AF413" s="1">
        <f>(Table2[[#This Row],[Current Week High]]/Table2[[#This Row],[Close Price]])-1</f>
        <v>9.8531003556517671E-2</v>
      </c>
      <c r="AG413" s="1">
        <f>(Table2[[#This Row],[Close Price]]/Table2[[#This Row],[Current Month Low]])-1</f>
        <v>7.9802986377379703E-3</v>
      </c>
      <c r="AH413" s="1">
        <f>(Table2[[#This Row],[Current Month High]]/Table2[[#This Row],[Close Price]])-1</f>
        <v>0.15002319468068648</v>
      </c>
      <c r="AI413">
        <v>19.746404824493499</v>
      </c>
      <c r="AJ413">
        <v>25.2566337400736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-0.08</v>
      </c>
      <c r="AM413" t="s">
        <v>3143</v>
      </c>
      <c r="AN413">
        <v>-6.94</v>
      </c>
      <c r="AO413" t="s">
        <v>3143</v>
      </c>
      <c r="AP413">
        <v>2.2015710890560002E-2</v>
      </c>
      <c r="AQ413">
        <f>(Table2[[#This Row],[Sharpe Ratio]]-AVERAGE(Table2[Sharpe Ratio]))/_xlfn.STDEV.P(Table2[Sharpe Ratio])</f>
        <v>-0.40974686503837066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449</v>
      </c>
      <c r="AT413">
        <f>_xlfn.RANK.AVG(Table2[[#This Row],[6M Return vs Nifty Z-Score]],Table2[6M Return vs Nifty Z-Score])</f>
        <v>296</v>
      </c>
      <c r="AU413">
        <f>_xlfn.RANK.AVG(Table2[[#This Row],[Sharpe Ratio Z-Score]],Table2[Sharpe Ratio Z-Score])</f>
        <v>441</v>
      </c>
      <c r="AV413">
        <f>(Table2[[#This Row],[Rank 1Y]]+Table2[[#This Row],[Rank 6M]]+Table2[[#This Row],[Rank Sharpe]])/3</f>
        <v>395.33333333333331</v>
      </c>
    </row>
    <row r="414" spans="1:48" x14ac:dyDescent="0.3">
      <c r="A414" t="s">
        <v>1085</v>
      </c>
      <c r="B414" t="s">
        <v>1086</v>
      </c>
      <c r="C414" t="s">
        <v>3097</v>
      </c>
      <c r="D414" t="s">
        <v>575</v>
      </c>
      <c r="E414">
        <v>11326.755643125</v>
      </c>
      <c r="F414">
        <v>850.65</v>
      </c>
      <c r="G414">
        <v>-8.4560643265491695</v>
      </c>
      <c r="H414">
        <f>(Table2[[#This Row],[1Y Return vs Nifty]]-AVERAGE(Table2[1Y Return vs Nifty]))/_xlfn.STDEV.P(Table2[1Y Return vs Nifty])</f>
        <v>-0.51485133838515884</v>
      </c>
      <c r="I414">
        <v>4.7516498228123103</v>
      </c>
      <c r="J414">
        <f>(Table2[[#This Row],[1M Return vs Nifty]]-AVERAGE(Table2[1M Return vs Nifty]))/_xlfn.STDEV.P(Table2[1M Return vs Nifty])</f>
        <v>0.63866917324870032</v>
      </c>
      <c r="K414">
        <v>6.98468958537687</v>
      </c>
      <c r="L414">
        <f>(Table2[[#This Row],[6M Return vs Nifty]]-AVERAGE(Table2[6M Return vs Nifty]))/_xlfn.STDEV.P(Table2[6M Return vs Nifty])</f>
        <v>0.19624643699885946</v>
      </c>
      <c r="M414">
        <v>1.94003471373862</v>
      </c>
      <c r="N414">
        <f>(Table2[[#This Row],[1W Return vs Nifty]]-AVERAGE(Table2[1W Return vs Nifty]))/_xlfn.STDEV.P(Table2[1W Return vs Nifty])</f>
        <v>0.81619834145947223</v>
      </c>
      <c r="O414">
        <v>862.55</v>
      </c>
      <c r="P414">
        <v>861.55241531644901</v>
      </c>
      <c r="Q414">
        <v>818.59192621299201</v>
      </c>
      <c r="R414">
        <v>45.635277824309199</v>
      </c>
      <c r="S414" s="1">
        <f>(Table2[[#This Row],[Close Price]]-Table2[[#This Row],[20D EMA]])/Table2[[#This Row],[20D EMA]]</f>
        <v>-1.3796301663671646E-2</v>
      </c>
      <c r="T414" s="1">
        <f>(Table2[[#This Row],[Close Price]]-Table2[[#This Row],[50D EMA]])/Table2[[#This Row],[50D EMA]]</f>
        <v>-1.2654384251763219E-2</v>
      </c>
      <c r="U414" s="1">
        <f>(Table2[[#This Row],[Close Price]]-Table2[[#This Row],[200D EMA]])/Table2[[#This Row],[200D EMA]]</f>
        <v>3.9162460269204606E-2</v>
      </c>
      <c r="V414">
        <v>0.87652986473288197</v>
      </c>
      <c r="W414">
        <v>845</v>
      </c>
      <c r="X414">
        <v>867.85</v>
      </c>
      <c r="Y414">
        <v>828.8</v>
      </c>
      <c r="Z414">
        <v>897.95</v>
      </c>
      <c r="AA414">
        <v>821</v>
      </c>
      <c r="AB414">
        <v>925.45</v>
      </c>
      <c r="AC414" s="1">
        <f>(Table2[[#This Row],[Close Price]]/Table2[[#This Row],[Day Low]])-1</f>
        <v>6.686390532544273E-3</v>
      </c>
      <c r="AD414" s="1">
        <f>(Table2[[#This Row],[Day High]]/Table2[[#This Row],[Close Price]])-1</f>
        <v>2.0219831893258045E-2</v>
      </c>
      <c r="AE414" s="1">
        <f>(Table2[[#This Row],[Close Price]]/Table2[[#This Row],[Current Week Low]])-1</f>
        <v>2.6363416988417043E-2</v>
      </c>
      <c r="AF414" s="1">
        <f>(Table2[[#This Row],[Current Week High]]/Table2[[#This Row],[Close Price]])-1</f>
        <v>5.5604537706459789E-2</v>
      </c>
      <c r="AG414" s="1">
        <f>(Table2[[#This Row],[Close Price]]/Table2[[#This Row],[Current Month Low]])-1</f>
        <v>3.6114494518879381E-2</v>
      </c>
      <c r="AH414" s="1">
        <f>(Table2[[#This Row],[Current Month High]]/Table2[[#This Row],[Close Price]])-1</f>
        <v>8.7932757303238684E-2</v>
      </c>
      <c r="AI414">
        <v>11.8850290953976</v>
      </c>
      <c r="AJ414">
        <v>25.095588235294102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0.04</v>
      </c>
      <c r="AM414" t="s">
        <v>3142</v>
      </c>
      <c r="AN414">
        <v>-2.25</v>
      </c>
      <c r="AO414" t="s">
        <v>3143</v>
      </c>
      <c r="AP414">
        <v>2.3704634103449002E-2</v>
      </c>
      <c r="AQ414">
        <f>(Table2[[#This Row],[Sharpe Ratio]]-AVERAGE(Table2[Sharpe Ratio]))/_xlfn.STDEV.P(Table2[Sharpe Ratio])</f>
        <v>-0.38980639916771387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0.7464562141541593</v>
      </c>
      <c r="AS414">
        <f>_xlfn.RANK.AVG(Table2[[#This Row],[1Y Return vs Nifty Z-Score]],Table2[1Y Return vs Nifty Z-Score])</f>
        <v>492</v>
      </c>
      <c r="AT414">
        <f>_xlfn.RANK.AVG(Table2[[#This Row],[6M Return vs Nifty Z-Score]],Table2[6M Return vs Nifty Z-Score])</f>
        <v>261</v>
      </c>
      <c r="AU414">
        <f>_xlfn.RANK.AVG(Table2[[#This Row],[Sharpe Ratio Z-Score]],Table2[Sharpe Ratio Z-Score])</f>
        <v>433</v>
      </c>
      <c r="AV414">
        <f>(Table2[[#This Row],[Rank 1Y]]+Table2[[#This Row],[Rank 6M]]+Table2[[#This Row],[Rank Sharpe]])/3</f>
        <v>395.33333333333331</v>
      </c>
    </row>
    <row r="415" spans="1:48" x14ac:dyDescent="0.3">
      <c r="A415" t="s">
        <v>601</v>
      </c>
      <c r="B415" t="s">
        <v>602</v>
      </c>
      <c r="C415" t="s">
        <v>603</v>
      </c>
      <c r="D415" t="s">
        <v>603</v>
      </c>
      <c r="E415">
        <v>30858.967919999999</v>
      </c>
      <c r="F415">
        <v>902.8</v>
      </c>
      <c r="G415">
        <v>-12.694319095453601</v>
      </c>
      <c r="H415">
        <f>(Table2[[#This Row],[1Y Return vs Nifty]]-AVERAGE(Table2[1Y Return vs Nifty]))/_xlfn.STDEV.P(Table2[1Y Return vs Nifty])</f>
        <v>-0.58959659629486239</v>
      </c>
      <c r="I415">
        <v>-4.9571542295629198</v>
      </c>
      <c r="J415">
        <f>(Table2[[#This Row],[1M Return vs Nifty]]-AVERAGE(Table2[1M Return vs Nifty]))/_xlfn.STDEV.P(Table2[1M Return vs Nifty])</f>
        <v>-0.49432376718981941</v>
      </c>
      <c r="K415">
        <v>-2.9339533142195702</v>
      </c>
      <c r="L415">
        <f>(Table2[[#This Row],[6M Return vs Nifty]]-AVERAGE(Table2[6M Return vs Nifty]))/_xlfn.STDEV.P(Table2[6M Return vs Nifty])</f>
        <v>-0.16627534476027148</v>
      </c>
      <c r="M415">
        <v>-2.3513492439251298</v>
      </c>
      <c r="N415">
        <f>(Table2[[#This Row],[1W Return vs Nifty]]-AVERAGE(Table2[1W Return vs Nifty]))/_xlfn.STDEV.P(Table2[1W Return vs Nifty])</f>
        <v>-0.11996263435204121</v>
      </c>
      <c r="O415">
        <v>923.43</v>
      </c>
      <c r="P415">
        <v>909.69265004686304</v>
      </c>
      <c r="Q415">
        <v>848.17080433967806</v>
      </c>
      <c r="R415">
        <v>39.388105298571602</v>
      </c>
      <c r="S415" s="1">
        <f>(Table2[[#This Row],[Close Price]]-Table2[[#This Row],[20D EMA]])/Table2[[#This Row],[20D EMA]]</f>
        <v>-2.2340621378989199E-2</v>
      </c>
      <c r="T415" s="1">
        <f>(Table2[[#This Row],[Close Price]]-Table2[[#This Row],[50D EMA]])/Table2[[#This Row],[50D EMA]]</f>
        <v>-7.576899787535939E-3</v>
      </c>
      <c r="U415" s="1">
        <f>(Table2[[#This Row],[Close Price]]-Table2[[#This Row],[200D EMA]])/Table2[[#This Row],[200D EMA]]</f>
        <v>6.4408248174554983E-2</v>
      </c>
      <c r="V415">
        <v>0.42036858859628801</v>
      </c>
      <c r="W415">
        <v>863.25</v>
      </c>
      <c r="X415">
        <v>924.9</v>
      </c>
      <c r="Y415">
        <v>863.25</v>
      </c>
      <c r="Z415">
        <v>933.4</v>
      </c>
      <c r="AA415">
        <v>863.25</v>
      </c>
      <c r="AB415">
        <v>986.5</v>
      </c>
      <c r="AC415" s="1">
        <f>(Table2[[#This Row],[Close Price]]/Table2[[#This Row],[Day Low]])-1</f>
        <v>4.5815233130610977E-2</v>
      </c>
      <c r="AD415" s="1">
        <f>(Table2[[#This Row],[Day High]]/Table2[[#This Row],[Close Price]])-1</f>
        <v>2.4479397430217098E-2</v>
      </c>
      <c r="AE415" s="1">
        <f>(Table2[[#This Row],[Close Price]]/Table2[[#This Row],[Current Week Low]])-1</f>
        <v>4.5815233130610977E-2</v>
      </c>
      <c r="AF415" s="1">
        <f>(Table2[[#This Row],[Current Week High]]/Table2[[#This Row],[Close Price]])-1</f>
        <v>3.3894550287993042E-2</v>
      </c>
      <c r="AG415" s="1">
        <f>(Table2[[#This Row],[Close Price]]/Table2[[#This Row],[Current Month Low]])-1</f>
        <v>4.5815233130610977E-2</v>
      </c>
      <c r="AH415" s="1">
        <f>(Table2[[#This Row],[Current Month High]]/Table2[[#This Row],[Close Price]])-1</f>
        <v>9.2711564023039594E-2</v>
      </c>
      <c r="AI415">
        <v>16.637128932210899</v>
      </c>
      <c r="AJ415">
        <v>27.154929577464699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-0.03</v>
      </c>
      <c r="AM415" t="s">
        <v>3143</v>
      </c>
      <c r="AN415">
        <v>-4.4000000000000004</v>
      </c>
      <c r="AO415" t="s">
        <v>3143</v>
      </c>
      <c r="AP415">
        <v>7.6169075825592999E-2</v>
      </c>
      <c r="AQ415">
        <f>(Table2[[#This Row],[Sharpe Ratio]]-AVERAGE(Table2[Sharpe Ratio]))/_xlfn.STDEV.P(Table2[Sharpe Ratio])</f>
        <v>0.22962105709535136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-1.1405372855016431</v>
      </c>
      <c r="AS415">
        <f>_xlfn.RANK.AVG(Table2[[#This Row],[1Y Return vs Nifty Z-Score]],Table2[1Y Return vs Nifty Z-Score])</f>
        <v>522</v>
      </c>
      <c r="AT415">
        <f>_xlfn.RANK.AVG(Table2[[#This Row],[6M Return vs Nifty Z-Score]],Table2[6M Return vs Nifty Z-Score])</f>
        <v>384</v>
      </c>
      <c r="AU415">
        <f>_xlfn.RANK.AVG(Table2[[#This Row],[Sharpe Ratio Z-Score]],Table2[Sharpe Ratio Z-Score])</f>
        <v>281</v>
      </c>
      <c r="AV415">
        <f>(Table2[[#This Row],[Rank 1Y]]+Table2[[#This Row],[Rank 6M]]+Table2[[#This Row],[Rank Sharpe]])/3</f>
        <v>395.66666666666669</v>
      </c>
    </row>
    <row r="416" spans="1:48" x14ac:dyDescent="0.3">
      <c r="A416" t="s">
        <v>236</v>
      </c>
      <c r="B416" t="s">
        <v>237</v>
      </c>
      <c r="C416" t="s">
        <v>3106</v>
      </c>
      <c r="D416" t="s">
        <v>238</v>
      </c>
      <c r="E416">
        <v>106263.48886534</v>
      </c>
      <c r="F416">
        <v>1694.95</v>
      </c>
      <c r="G416">
        <v>7.3064020586984801</v>
      </c>
      <c r="H416">
        <f>(Table2[[#This Row],[1Y Return vs Nifty]]-AVERAGE(Table2[1Y Return vs Nifty]))/_xlfn.STDEV.P(Table2[1Y Return vs Nifty])</f>
        <v>-0.23686672455248906</v>
      </c>
      <c r="I416">
        <v>-9.68269714246021</v>
      </c>
      <c r="J416">
        <f>(Table2[[#This Row],[1M Return vs Nifty]]-AVERAGE(Table2[1M Return vs Nifty]))/_xlfn.STDEV.P(Table2[1M Return vs Nifty])</f>
        <v>-1.0457827039619614</v>
      </c>
      <c r="K416">
        <v>1.4736223642874999</v>
      </c>
      <c r="L416">
        <f>(Table2[[#This Row],[6M Return vs Nifty]]-AVERAGE(Table2[6M Return vs Nifty]))/_xlfn.STDEV.P(Table2[6M Return vs Nifty])</f>
        <v>-5.1805050342031925E-3</v>
      </c>
      <c r="M416">
        <v>-1.98119202727268</v>
      </c>
      <c r="N416">
        <f>(Table2[[#This Row],[1W Return vs Nifty]]-AVERAGE(Table2[1W Return vs Nifty]))/_xlfn.STDEV.P(Table2[1W Return vs Nifty])</f>
        <v>-3.9213220045687218E-2</v>
      </c>
      <c r="O416">
        <v>1859.7</v>
      </c>
      <c r="P416">
        <v>1892.3718589928401</v>
      </c>
      <c r="Q416">
        <v>1736.7015613348899</v>
      </c>
      <c r="R416">
        <v>16.022900589777102</v>
      </c>
      <c r="S416" s="1">
        <f>(Table2[[#This Row],[Close Price]]-Table2[[#This Row],[20D EMA]])/Table2[[#This Row],[20D EMA]]</f>
        <v>-8.8589557455503579E-2</v>
      </c>
      <c r="T416" s="1">
        <f>(Table2[[#This Row],[Close Price]]-Table2[[#This Row],[50D EMA]])/Table2[[#This Row],[50D EMA]]</f>
        <v>-0.10432508708828089</v>
      </c>
      <c r="U416" s="1">
        <f>(Table2[[#This Row],[Close Price]]-Table2[[#This Row],[200D EMA]])/Table2[[#This Row],[200D EMA]]</f>
        <v>-2.4040723095105722E-2</v>
      </c>
      <c r="V416">
        <v>1.29945588119017</v>
      </c>
      <c r="W416">
        <v>1677.1</v>
      </c>
      <c r="X416">
        <v>1730.35</v>
      </c>
      <c r="Y416">
        <v>1677.1</v>
      </c>
      <c r="Z416">
        <v>1865</v>
      </c>
      <c r="AA416">
        <v>1677.1</v>
      </c>
      <c r="AB416">
        <v>2065.4</v>
      </c>
      <c r="AC416" s="1">
        <f>(Table2[[#This Row],[Close Price]]/Table2[[#This Row],[Day Low]])-1</f>
        <v>1.0643372488223779E-2</v>
      </c>
      <c r="AD416" s="1">
        <f>(Table2[[#This Row],[Day High]]/Table2[[#This Row],[Close Price]])-1</f>
        <v>2.0885571845776996E-2</v>
      </c>
      <c r="AE416" s="1">
        <f>(Table2[[#This Row],[Close Price]]/Table2[[#This Row],[Current Week Low]])-1</f>
        <v>1.0643372488223779E-2</v>
      </c>
      <c r="AF416" s="1">
        <f>(Table2[[#This Row],[Current Week High]]/Table2[[#This Row],[Close Price]])-1</f>
        <v>0.10032744328741261</v>
      </c>
      <c r="AG416" s="1">
        <f>(Table2[[#This Row],[Close Price]]/Table2[[#This Row],[Current Month Low]])-1</f>
        <v>1.0643372488223779E-2</v>
      </c>
      <c r="AH416" s="1">
        <f>(Table2[[#This Row],[Current Month High]]/Table2[[#This Row],[Close Price]])-1</f>
        <v>0.21856101949910034</v>
      </c>
      <c r="AI416">
        <v>24.251452845216601</v>
      </c>
      <c r="AJ416">
        <v>37.482256560003201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-0.02</v>
      </c>
      <c r="AM416" t="s">
        <v>3143</v>
      </c>
      <c r="AN416">
        <v>-12.12</v>
      </c>
      <c r="AO416" t="s">
        <v>3143</v>
      </c>
      <c r="AP416">
        <v>1.3355046591694E-2</v>
      </c>
      <c r="AQ416">
        <f>(Table2[[#This Row],[Sharpe Ratio]]-AVERAGE(Table2[Sharpe Ratio]))/_xlfn.STDEV.P(Table2[Sharpe Ratio])</f>
        <v>-0.51199999268254837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384</v>
      </c>
      <c r="AT416">
        <f>_xlfn.RANK.AVG(Table2[[#This Row],[6M Return vs Nifty Z-Score]],Table2[6M Return vs Nifty Z-Score])</f>
        <v>336</v>
      </c>
      <c r="AU416">
        <f>_xlfn.RANK.AVG(Table2[[#This Row],[Sharpe Ratio Z-Score]],Table2[Sharpe Ratio Z-Score])</f>
        <v>470</v>
      </c>
      <c r="AV416">
        <f>(Table2[[#This Row],[Rank 1Y]]+Table2[[#This Row],[Rank 6M]]+Table2[[#This Row],[Rank Sharpe]])/3</f>
        <v>396.66666666666669</v>
      </c>
    </row>
    <row r="417" spans="1:48" x14ac:dyDescent="0.3">
      <c r="A417" t="s">
        <v>1860</v>
      </c>
      <c r="B417" t="s">
        <v>1861</v>
      </c>
      <c r="C417" t="s">
        <v>3113</v>
      </c>
      <c r="D417" t="s">
        <v>114</v>
      </c>
      <c r="E417">
        <v>3768.92476584</v>
      </c>
      <c r="F417">
        <v>220.4</v>
      </c>
      <c r="G417">
        <v>37.961862847971403</v>
      </c>
      <c r="H417">
        <f>(Table2[[#This Row],[1Y Return vs Nifty]]-AVERAGE(Table2[1Y Return vs Nifty]))/_xlfn.STDEV.P(Table2[1Y Return vs Nifty])</f>
        <v>0.30376861899655244</v>
      </c>
      <c r="I417">
        <v>-5.9110775957168897</v>
      </c>
      <c r="J417">
        <f>(Table2[[#This Row],[1M Return vs Nifty]]-AVERAGE(Table2[1M Return vs Nifty]))/_xlfn.STDEV.P(Table2[1M Return vs Nifty])</f>
        <v>-0.60564421755027187</v>
      </c>
      <c r="K417">
        <v>-27.337997648921501</v>
      </c>
      <c r="L417">
        <f>(Table2[[#This Row],[6M Return vs Nifty]]-AVERAGE(Table2[6M Return vs Nifty]))/_xlfn.STDEV.P(Table2[6M Return vs Nifty])</f>
        <v>-1.0582318073429628</v>
      </c>
      <c r="M417">
        <v>-7.5360439259085998</v>
      </c>
      <c r="N417">
        <f>(Table2[[#This Row],[1W Return vs Nifty]]-AVERAGE(Table2[1W Return vs Nifty]))/_xlfn.STDEV.P(Table2[1W Return vs Nifty])</f>
        <v>-1.2509984215606023</v>
      </c>
      <c r="O417">
        <v>249.24</v>
      </c>
      <c r="P417">
        <v>261.07074213818498</v>
      </c>
      <c r="Q417">
        <v>251.47168583565499</v>
      </c>
      <c r="R417">
        <v>20.829721692034699</v>
      </c>
      <c r="S417" s="1">
        <f>(Table2[[#This Row],[Close Price]]-Table2[[#This Row],[20D EMA]])/Table2[[#This Row],[20D EMA]]</f>
        <v>-0.11571176376183599</v>
      </c>
      <c r="T417" s="1">
        <f>(Table2[[#This Row],[Close Price]]-Table2[[#This Row],[50D EMA]])/Table2[[#This Row],[50D EMA]]</f>
        <v>-0.15578437401713102</v>
      </c>
      <c r="U417" s="1">
        <f>(Table2[[#This Row],[Close Price]]-Table2[[#This Row],[200D EMA]])/Table2[[#This Row],[200D EMA]]</f>
        <v>-0.12355938097922227</v>
      </c>
      <c r="V417">
        <v>0.71395592403956198</v>
      </c>
      <c r="W417">
        <v>219</v>
      </c>
      <c r="X417">
        <v>230</v>
      </c>
      <c r="Y417">
        <v>219</v>
      </c>
      <c r="Z417">
        <v>258</v>
      </c>
      <c r="AA417">
        <v>219</v>
      </c>
      <c r="AB417">
        <v>278.45</v>
      </c>
      <c r="AC417" s="1">
        <f>(Table2[[#This Row],[Close Price]]/Table2[[#This Row],[Day Low]])-1</f>
        <v>6.3926940639269514E-3</v>
      </c>
      <c r="AD417" s="1">
        <f>(Table2[[#This Row],[Day High]]/Table2[[#This Row],[Close Price]])-1</f>
        <v>4.3557168784029043E-2</v>
      </c>
      <c r="AE417" s="1">
        <f>(Table2[[#This Row],[Close Price]]/Table2[[#This Row],[Current Week Low]])-1</f>
        <v>6.3926940639269514E-3</v>
      </c>
      <c r="AF417" s="1">
        <f>(Table2[[#This Row],[Current Week High]]/Table2[[#This Row],[Close Price]])-1</f>
        <v>0.1705989110707804</v>
      </c>
      <c r="AG417" s="1">
        <f>(Table2[[#This Row],[Close Price]]/Table2[[#This Row],[Current Month Low]])-1</f>
        <v>6.3926940639269514E-3</v>
      </c>
      <c r="AH417" s="1">
        <f>(Table2[[#This Row],[Current Month High]]/Table2[[#This Row],[Close Price]])-1</f>
        <v>0.2633847549909254</v>
      </c>
      <c r="AI417">
        <v>45.394736842105203</v>
      </c>
      <c r="AJ417">
        <v>70.324574961360099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</v>
      </c>
      <c r="AM417">
        <v>0</v>
      </c>
      <c r="AN417">
        <v>-13.59</v>
      </c>
      <c r="AO417" t="s">
        <v>3143</v>
      </c>
      <c r="AP417">
        <v>5.9211333465699997E-2</v>
      </c>
      <c r="AQ417">
        <f>(Table2[[#This Row],[Sharpe Ratio]]-AVERAGE(Table2[Sharpe Ratio]))/_xlfn.STDEV.P(Table2[Sharpe Ratio])</f>
        <v>2.9407524478660553E-2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217</v>
      </c>
      <c r="AT417">
        <f>_xlfn.RANK.AVG(Table2[[#This Row],[6M Return vs Nifty Z-Score]],Table2[6M Return vs Nifty Z-Score])</f>
        <v>644</v>
      </c>
      <c r="AU417">
        <f>_xlfn.RANK.AVG(Table2[[#This Row],[Sharpe Ratio Z-Score]],Table2[Sharpe Ratio Z-Score])</f>
        <v>333</v>
      </c>
      <c r="AV417">
        <f>(Table2[[#This Row],[Rank 1Y]]+Table2[[#This Row],[Rank 6M]]+Table2[[#This Row],[Rank Sharpe]])/3</f>
        <v>398</v>
      </c>
    </row>
    <row r="418" spans="1:48" x14ac:dyDescent="0.3">
      <c r="A418" t="s">
        <v>679</v>
      </c>
      <c r="B418" t="s">
        <v>680</v>
      </c>
      <c r="C418" t="s">
        <v>3108</v>
      </c>
      <c r="D418" t="s">
        <v>276</v>
      </c>
      <c r="E418">
        <v>25357.739606079998</v>
      </c>
      <c r="F418">
        <v>3371.2</v>
      </c>
      <c r="G418">
        <v>-12.224835996438699</v>
      </c>
      <c r="H418">
        <f>(Table2[[#This Row],[1Y Return vs Nifty]]-AVERAGE(Table2[1Y Return vs Nifty]))/_xlfn.STDEV.P(Table2[1Y Return vs Nifty])</f>
        <v>-0.58131685917816545</v>
      </c>
      <c r="I418">
        <v>-6.5060251670147702</v>
      </c>
      <c r="J418">
        <f>(Table2[[#This Row],[1M Return vs Nifty]]-AVERAGE(Table2[1M Return vs Nifty]))/_xlfn.STDEV.P(Table2[1M Return vs Nifty])</f>
        <v>-0.67507309824198103</v>
      </c>
      <c r="K418">
        <v>-1.32563552407718</v>
      </c>
      <c r="L418">
        <f>(Table2[[#This Row],[6M Return vs Nifty]]-AVERAGE(Table2[6M Return vs Nifty]))/_xlfn.STDEV.P(Table2[6M Return vs Nifty])</f>
        <v>-0.10749207805540301</v>
      </c>
      <c r="M418">
        <v>-7.65507964583602</v>
      </c>
      <c r="N418">
        <f>(Table2[[#This Row],[1W Return vs Nifty]]-AVERAGE(Table2[1W Return vs Nifty]))/_xlfn.STDEV.P(Table2[1W Return vs Nifty])</f>
        <v>-1.276965940855787</v>
      </c>
      <c r="O418">
        <v>3637.3</v>
      </c>
      <c r="P418">
        <v>3740.5837344310498</v>
      </c>
      <c r="Q418">
        <v>3631.4381300182799</v>
      </c>
      <c r="R418">
        <v>20.8382084417585</v>
      </c>
      <c r="S418" s="1">
        <f>(Table2[[#This Row],[Close Price]]-Table2[[#This Row],[20D EMA]])/Table2[[#This Row],[20D EMA]]</f>
        <v>-7.3158661644626602E-2</v>
      </c>
      <c r="T418" s="1">
        <f>(Table2[[#This Row],[Close Price]]-Table2[[#This Row],[50D EMA]])/Table2[[#This Row],[50D EMA]]</f>
        <v>-9.8750291573738561E-2</v>
      </c>
      <c r="U418" s="1">
        <f>(Table2[[#This Row],[Close Price]]-Table2[[#This Row],[200D EMA]])/Table2[[#This Row],[200D EMA]]</f>
        <v>-7.1662553704851403E-2</v>
      </c>
      <c r="V418">
        <v>0.50162351056079102</v>
      </c>
      <c r="W418">
        <v>3291.05</v>
      </c>
      <c r="X418">
        <v>3406</v>
      </c>
      <c r="Y418">
        <v>3291.05</v>
      </c>
      <c r="Z418">
        <v>3695</v>
      </c>
      <c r="AA418">
        <v>3291.05</v>
      </c>
      <c r="AB418">
        <v>3873.4</v>
      </c>
      <c r="AC418" s="1">
        <f>(Table2[[#This Row],[Close Price]]/Table2[[#This Row],[Day Low]])-1</f>
        <v>2.4353929596937052E-2</v>
      </c>
      <c r="AD418" s="1">
        <f>(Table2[[#This Row],[Day High]]/Table2[[#This Row],[Close Price]])-1</f>
        <v>1.032273374466075E-2</v>
      </c>
      <c r="AE418" s="1">
        <f>(Table2[[#This Row],[Close Price]]/Table2[[#This Row],[Current Week Low]])-1</f>
        <v>2.4353929596937052E-2</v>
      </c>
      <c r="AF418" s="1">
        <f>(Table2[[#This Row],[Current Week High]]/Table2[[#This Row],[Close Price]])-1</f>
        <v>9.6048884670147272E-2</v>
      </c>
      <c r="AG418" s="1">
        <f>(Table2[[#This Row],[Close Price]]/Table2[[#This Row],[Current Month Low]])-1</f>
        <v>2.4353929596937052E-2</v>
      </c>
      <c r="AH418" s="1">
        <f>(Table2[[#This Row],[Current Month High]]/Table2[[#This Row],[Close Price]])-1</f>
        <v>0.14896772662553404</v>
      </c>
      <c r="AI418">
        <v>42.913502610346399</v>
      </c>
      <c r="AJ418">
        <v>33.539314715785302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-0.13</v>
      </c>
      <c r="AM418" t="s">
        <v>3143</v>
      </c>
      <c r="AN418">
        <v>-9.9600000000000009</v>
      </c>
      <c r="AO418" t="s">
        <v>3143</v>
      </c>
      <c r="AP418">
        <v>6.5776255004523998E-2</v>
      </c>
      <c r="AQ418">
        <f>(Table2[[#This Row],[Sharpe Ratio]]-AVERAGE(Table2[Sharpe Ratio]))/_xlfn.STDEV.P(Table2[Sharpe Ratio])</f>
        <v>0.1069170245491433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517</v>
      </c>
      <c r="AT418">
        <f>_xlfn.RANK.AVG(Table2[[#This Row],[6M Return vs Nifty Z-Score]],Table2[6M Return vs Nifty Z-Score])</f>
        <v>367</v>
      </c>
      <c r="AU418">
        <f>_xlfn.RANK.AVG(Table2[[#This Row],[Sharpe Ratio Z-Score]],Table2[Sharpe Ratio Z-Score])</f>
        <v>312</v>
      </c>
      <c r="AV418">
        <f>(Table2[[#This Row],[Rank 1Y]]+Table2[[#This Row],[Rank 6M]]+Table2[[#This Row],[Rank Sharpe]])/3</f>
        <v>398.66666666666669</v>
      </c>
    </row>
    <row r="419" spans="1:48" x14ac:dyDescent="0.3">
      <c r="A419" t="s">
        <v>1127</v>
      </c>
      <c r="B419" t="s">
        <v>1128</v>
      </c>
      <c r="C419" t="s">
        <v>3095</v>
      </c>
      <c r="D419" t="s">
        <v>18</v>
      </c>
      <c r="E419">
        <v>10538.459778</v>
      </c>
      <c r="F419">
        <v>707.7</v>
      </c>
      <c r="G419">
        <v>5.9621032063398696</v>
      </c>
      <c r="H419">
        <f>(Table2[[#This Row],[1Y Return vs Nifty]]-AVERAGE(Table2[1Y Return vs Nifty]))/_xlfn.STDEV.P(Table2[1Y Return vs Nifty])</f>
        <v>-0.26057458779008214</v>
      </c>
      <c r="I419">
        <v>-10.605265090507601</v>
      </c>
      <c r="J419">
        <f>(Table2[[#This Row],[1M Return vs Nifty]]-AVERAGE(Table2[1M Return vs Nifty]))/_xlfn.STDEV.P(Table2[1M Return vs Nifty])</f>
        <v>-1.1534440561299273</v>
      </c>
      <c r="K419">
        <v>-41.3760934457963</v>
      </c>
      <c r="L419">
        <f>(Table2[[#This Row],[6M Return vs Nifty]]-AVERAGE(Table2[6M Return vs Nifty]))/_xlfn.STDEV.P(Table2[6M Return vs Nifty])</f>
        <v>-1.5713176752690559</v>
      </c>
      <c r="M419">
        <v>-16.599696581836199</v>
      </c>
      <c r="N419">
        <f>(Table2[[#This Row],[1W Return vs Nifty]]-AVERAGE(Table2[1W Return vs Nifty]))/_xlfn.STDEV.P(Table2[1W Return vs Nifty])</f>
        <v>-3.2282248824175546</v>
      </c>
      <c r="O419">
        <v>871.76</v>
      </c>
      <c r="P419">
        <v>909.22677810903997</v>
      </c>
      <c r="Q419">
        <v>873.96622519963398</v>
      </c>
      <c r="R419">
        <v>12.6717124858092</v>
      </c>
      <c r="S419" s="1">
        <f>(Table2[[#This Row],[Close Price]]-Table2[[#This Row],[20D EMA]])/Table2[[#This Row],[20D EMA]]</f>
        <v>-0.18819399834816916</v>
      </c>
      <c r="T419" s="1">
        <f>(Table2[[#This Row],[Close Price]]-Table2[[#This Row],[50D EMA]])/Table2[[#This Row],[50D EMA]]</f>
        <v>-0.22164632956385674</v>
      </c>
      <c r="U419" s="1">
        <f>(Table2[[#This Row],[Close Price]]-Table2[[#This Row],[200D EMA]])/Table2[[#This Row],[200D EMA]]</f>
        <v>-0.19024330735624814</v>
      </c>
      <c r="V419">
        <v>1.7196143423735399</v>
      </c>
      <c r="W419">
        <v>696.8</v>
      </c>
      <c r="X419">
        <v>766.3</v>
      </c>
      <c r="Y419">
        <v>696.8</v>
      </c>
      <c r="Z419">
        <v>925</v>
      </c>
      <c r="AA419">
        <v>696.8</v>
      </c>
      <c r="AB419">
        <v>999</v>
      </c>
      <c r="AC419" s="1">
        <f>(Table2[[#This Row],[Close Price]]/Table2[[#This Row],[Day Low]])-1</f>
        <v>1.5642939150402047E-2</v>
      </c>
      <c r="AD419" s="1">
        <f>(Table2[[#This Row],[Day High]]/Table2[[#This Row],[Close Price]])-1</f>
        <v>8.2803447788610818E-2</v>
      </c>
      <c r="AE419" s="1">
        <f>(Table2[[#This Row],[Close Price]]/Table2[[#This Row],[Current Week Low]])-1</f>
        <v>1.5642939150402047E-2</v>
      </c>
      <c r="AF419" s="1">
        <f>(Table2[[#This Row],[Current Week High]]/Table2[[#This Row],[Close Price]])-1</f>
        <v>0.30705101031510518</v>
      </c>
      <c r="AG419" s="1">
        <f>(Table2[[#This Row],[Close Price]]/Table2[[#This Row],[Current Month Low]])-1</f>
        <v>1.5642939150402047E-2</v>
      </c>
      <c r="AH419" s="1">
        <f>(Table2[[#This Row],[Current Month High]]/Table2[[#This Row],[Close Price]])-1</f>
        <v>0.41161509114031358</v>
      </c>
      <c r="AI419">
        <v>80.161085205595498</v>
      </c>
      <c r="AJ419">
        <v>39.297313256569197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-0.16</v>
      </c>
      <c r="AM419" t="s">
        <v>3143</v>
      </c>
      <c r="AN419">
        <v>-23.12</v>
      </c>
      <c r="AO419" t="s">
        <v>3143</v>
      </c>
      <c r="AP419">
        <v>0.15954376879206</v>
      </c>
      <c r="AQ419">
        <f>(Table2[[#This Row],[Sharpe Ratio]]-AVERAGE(Table2[Sharpe Ratio]))/_xlfn.STDEV.P(Table2[Sharpe Ratio])</f>
        <v>1.2139939444396339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395</v>
      </c>
      <c r="AT419">
        <f>_xlfn.RANK.AVG(Table2[[#This Row],[6M Return vs Nifty Z-Score]],Table2[6M Return vs Nifty Z-Score])</f>
        <v>717</v>
      </c>
      <c r="AU419">
        <f>_xlfn.RANK.AVG(Table2[[#This Row],[Sharpe Ratio Z-Score]],Table2[Sharpe Ratio Z-Score])</f>
        <v>91</v>
      </c>
      <c r="AV419">
        <f>(Table2[[#This Row],[Rank 1Y]]+Table2[[#This Row],[Rank 6M]]+Table2[[#This Row],[Rank Sharpe]])/3</f>
        <v>401</v>
      </c>
    </row>
    <row r="420" spans="1:48" x14ac:dyDescent="0.3">
      <c r="A420" t="s">
        <v>1419</v>
      </c>
      <c r="B420" t="s">
        <v>1420</v>
      </c>
      <c r="C420" t="s">
        <v>3097</v>
      </c>
      <c r="D420" t="s">
        <v>575</v>
      </c>
      <c r="E420">
        <v>7200.8213294050001</v>
      </c>
      <c r="F420">
        <v>670.45</v>
      </c>
      <c r="G420">
        <v>-3.3682972989038902</v>
      </c>
      <c r="H420">
        <f>(Table2[[#This Row],[1Y Return vs Nifty]]-AVERAGE(Table2[1Y Return vs Nifty]))/_xlfn.STDEV.P(Table2[1Y Return vs Nifty])</f>
        <v>-0.42512420318414423</v>
      </c>
      <c r="I420">
        <v>0.33472578693989702</v>
      </c>
      <c r="J420">
        <f>(Table2[[#This Row],[1M Return vs Nifty]]-AVERAGE(Table2[1M Return vs Nifty]))/_xlfn.STDEV.P(Table2[1M Return vs Nifty])</f>
        <v>0.12322528087017802</v>
      </c>
      <c r="K420">
        <v>9.6882423929480499</v>
      </c>
      <c r="L420">
        <f>(Table2[[#This Row],[6M Return vs Nifty]]-AVERAGE(Table2[6M Return vs Nifty]))/_xlfn.STDEV.P(Table2[6M Return vs Nifty])</f>
        <v>0.29506003385901891</v>
      </c>
      <c r="M420">
        <v>-2.5062470951118301</v>
      </c>
      <c r="N420">
        <f>(Table2[[#This Row],[1W Return vs Nifty]]-AVERAGE(Table2[1W Return vs Nifty]))/_xlfn.STDEV.P(Table2[1W Return vs Nifty])</f>
        <v>-0.15375344052287654</v>
      </c>
      <c r="O420">
        <v>713.47</v>
      </c>
      <c r="P420">
        <v>723.52751353269105</v>
      </c>
      <c r="Q420">
        <v>656.11143293855298</v>
      </c>
      <c r="R420">
        <v>22.964071665614501</v>
      </c>
      <c r="S420" s="1">
        <f>(Table2[[#This Row],[Close Price]]-Table2[[#This Row],[20D EMA]])/Table2[[#This Row],[20D EMA]]</f>
        <v>-6.0296859012992809E-2</v>
      </c>
      <c r="T420" s="1">
        <f>(Table2[[#This Row],[Close Price]]-Table2[[#This Row],[50D EMA]])/Table2[[#This Row],[50D EMA]]</f>
        <v>-7.3359357508790579E-2</v>
      </c>
      <c r="U420" s="1">
        <f>(Table2[[#This Row],[Close Price]]-Table2[[#This Row],[200D EMA]])/Table2[[#This Row],[200D EMA]]</f>
        <v>2.1853859484246969E-2</v>
      </c>
      <c r="V420">
        <v>0.36216818998456701</v>
      </c>
      <c r="W420">
        <v>661.05</v>
      </c>
      <c r="X420">
        <v>699.25</v>
      </c>
      <c r="Y420">
        <v>661.05</v>
      </c>
      <c r="Z420">
        <v>722.5</v>
      </c>
      <c r="AA420">
        <v>661.05</v>
      </c>
      <c r="AB420">
        <v>759.5</v>
      </c>
      <c r="AC420" s="1">
        <f>(Table2[[#This Row],[Close Price]]/Table2[[#This Row],[Day Low]])-1</f>
        <v>1.4219801830421375E-2</v>
      </c>
      <c r="AD420" s="1">
        <f>(Table2[[#This Row],[Day High]]/Table2[[#This Row],[Close Price]])-1</f>
        <v>4.29562234320231E-2</v>
      </c>
      <c r="AE420" s="1">
        <f>(Table2[[#This Row],[Close Price]]/Table2[[#This Row],[Current Week Low]])-1</f>
        <v>1.4219801830421375E-2</v>
      </c>
      <c r="AF420" s="1">
        <f>(Table2[[#This Row],[Current Week High]]/Table2[[#This Row],[Close Price]])-1</f>
        <v>7.763442464016701E-2</v>
      </c>
      <c r="AG420" s="1">
        <f>(Table2[[#This Row],[Close Price]]/Table2[[#This Row],[Current Month Low]])-1</f>
        <v>1.4219801830421375E-2</v>
      </c>
      <c r="AH420" s="1">
        <f>(Table2[[#This Row],[Current Month High]]/Table2[[#This Row],[Close Price]])-1</f>
        <v>0.13282123946603019</v>
      </c>
      <c r="AI420">
        <v>19.173689313147801</v>
      </c>
      <c r="AJ420">
        <v>29.143792738129601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</v>
      </c>
      <c r="AM420" t="s">
        <v>3143</v>
      </c>
      <c r="AN420">
        <v>-8.58</v>
      </c>
      <c r="AO420" t="s">
        <v>3143</v>
      </c>
      <c r="AQ420">
        <f>(Table2[[#This Row],[Sharpe Ratio]]-AVERAGE(Table2[Sharpe Ratio]))/_xlfn.STDEV.P(Table2[Sharpe Ratio])</f>
        <v>-0.66967788397470163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447</v>
      </c>
      <c r="AT420">
        <f>_xlfn.RANK.AVG(Table2[[#This Row],[6M Return vs Nifty Z-Score]],Table2[6M Return vs Nifty Z-Score])</f>
        <v>237</v>
      </c>
      <c r="AU420">
        <f>_xlfn.RANK.AVG(Table2[[#This Row],[Sharpe Ratio Z-Score]],Table2[Sharpe Ratio Z-Score])</f>
        <v>520.5</v>
      </c>
      <c r="AV420">
        <f>(Table2[[#This Row],[Rank 1Y]]+Table2[[#This Row],[Rank 6M]]+Table2[[#This Row],[Rank Sharpe]])/3</f>
        <v>401.5</v>
      </c>
    </row>
    <row r="421" spans="1:48" x14ac:dyDescent="0.3">
      <c r="A421" t="s">
        <v>1111</v>
      </c>
      <c r="B421" t="s">
        <v>1112</v>
      </c>
      <c r="C421" t="s">
        <v>3101</v>
      </c>
      <c r="D421" t="s">
        <v>243</v>
      </c>
      <c r="E421">
        <v>10794.59393148</v>
      </c>
      <c r="F421">
        <v>2105.5500000000002</v>
      </c>
      <c r="G421">
        <v>19.455305397807098</v>
      </c>
      <c r="H421">
        <f>(Table2[[#This Row],[1Y Return vs Nifty]]-AVERAGE(Table2[1Y Return vs Nifty]))/_xlfn.STDEV.P(Table2[1Y Return vs Nifty])</f>
        <v>-2.2610394313883442E-2</v>
      </c>
      <c r="I421">
        <v>4.3829464603004702</v>
      </c>
      <c r="J421">
        <f>(Table2[[#This Row],[1M Return vs Nifty]]-AVERAGE(Table2[1M Return vs Nifty]))/_xlfn.STDEV.P(Table2[1M Return vs Nifty])</f>
        <v>0.5956424209743395</v>
      </c>
      <c r="K421">
        <v>11.7115916740079</v>
      </c>
      <c r="L421">
        <f>(Table2[[#This Row],[6M Return vs Nifty]]-AVERAGE(Table2[6M Return vs Nifty]))/_xlfn.STDEV.P(Table2[6M Return vs Nifty])</f>
        <v>0.36901250839771993</v>
      </c>
      <c r="M421">
        <v>0.54620609788105101</v>
      </c>
      <c r="N421">
        <f>(Table2[[#This Row],[1W Return vs Nifty]]-AVERAGE(Table2[1W Return vs Nifty]))/_xlfn.STDEV.P(Table2[1W Return vs Nifty])</f>
        <v>0.51213606923958011</v>
      </c>
      <c r="O421">
        <v>2184.13</v>
      </c>
      <c r="P421">
        <v>2158.2514058639599</v>
      </c>
      <c r="Q421">
        <v>1948.08682825445</v>
      </c>
      <c r="R421">
        <v>28.277029229078799</v>
      </c>
      <c r="S421" s="1">
        <f>(Table2[[#This Row],[Close Price]]-Table2[[#This Row],[20D EMA]])/Table2[[#This Row],[20D EMA]]</f>
        <v>-3.5977711949380264E-2</v>
      </c>
      <c r="T421" s="1">
        <f>(Table2[[#This Row],[Close Price]]-Table2[[#This Row],[50D EMA]])/Table2[[#This Row],[50D EMA]]</f>
        <v>-2.4418566678918979E-2</v>
      </c>
      <c r="U421" s="1">
        <f>(Table2[[#This Row],[Close Price]]-Table2[[#This Row],[200D EMA]])/Table2[[#This Row],[200D EMA]]</f>
        <v>8.0829647560751894E-2</v>
      </c>
      <c r="V421">
        <v>0.74484503467286001</v>
      </c>
      <c r="W421">
        <v>2085.1</v>
      </c>
      <c r="X421">
        <v>2152.15</v>
      </c>
      <c r="Y421">
        <v>2085.1</v>
      </c>
      <c r="Z421">
        <v>2217.9</v>
      </c>
      <c r="AA421">
        <v>2085.1</v>
      </c>
      <c r="AB421">
        <v>2318.3000000000002</v>
      </c>
      <c r="AC421" s="1">
        <f>(Table2[[#This Row],[Close Price]]/Table2[[#This Row],[Day Low]])-1</f>
        <v>9.8076830847442231E-3</v>
      </c>
      <c r="AD421" s="1">
        <f>(Table2[[#This Row],[Day High]]/Table2[[#This Row],[Close Price]])-1</f>
        <v>2.2131984517109515E-2</v>
      </c>
      <c r="AE421" s="1">
        <f>(Table2[[#This Row],[Close Price]]/Table2[[#This Row],[Current Week Low]])-1</f>
        <v>9.8076830847442231E-3</v>
      </c>
      <c r="AF421" s="1">
        <f>(Table2[[#This Row],[Current Week High]]/Table2[[#This Row],[Close Price]])-1</f>
        <v>5.3358979838996845E-2</v>
      </c>
      <c r="AG421" s="1">
        <f>(Table2[[#This Row],[Close Price]]/Table2[[#This Row],[Current Month Low]])-1</f>
        <v>9.8076830847442231E-3</v>
      </c>
      <c r="AH421" s="1">
        <f>(Table2[[#This Row],[Current Month High]]/Table2[[#This Row],[Close Price]])-1</f>
        <v>0.10104248296169649</v>
      </c>
      <c r="AI421">
        <v>10.104248296169599</v>
      </c>
      <c r="AJ421">
        <v>54.814161244071897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-0.02</v>
      </c>
      <c r="AM421" t="s">
        <v>3143</v>
      </c>
      <c r="AN421">
        <v>-8</v>
      </c>
      <c r="AO421" t="s">
        <v>3143</v>
      </c>
      <c r="AP421">
        <v>-6.4663794660876003E-2</v>
      </c>
      <c r="AQ421">
        <f>(Table2[[#This Row],[Sharpe Ratio]]-AVERAGE(Table2[Sharpe Ratio]))/_xlfn.STDEV.P(Table2[Sharpe Ratio])</f>
        <v>-1.4331384016951738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2.1042202602582383E-2</v>
      </c>
      <c r="AS421">
        <f>_xlfn.RANK.AVG(Table2[[#This Row],[1Y Return vs Nifty Z-Score]],Table2[1Y Return vs Nifty Z-Score])</f>
        <v>304</v>
      </c>
      <c r="AT421">
        <f>_xlfn.RANK.AVG(Table2[[#This Row],[6M Return vs Nifty Z-Score]],Table2[6M Return vs Nifty Z-Score])</f>
        <v>219</v>
      </c>
      <c r="AU421">
        <f>_xlfn.RANK.AVG(Table2[[#This Row],[Sharpe Ratio Z-Score]],Table2[Sharpe Ratio Z-Score])</f>
        <v>682</v>
      </c>
      <c r="AV421">
        <f>(Table2[[#This Row],[Rank 1Y]]+Table2[[#This Row],[Rank 6M]]+Table2[[#This Row],[Rank Sharpe]])/3</f>
        <v>401.66666666666669</v>
      </c>
    </row>
    <row r="422" spans="1:48" x14ac:dyDescent="0.3">
      <c r="A422" t="s">
        <v>1492</v>
      </c>
      <c r="B422" t="s">
        <v>1493</v>
      </c>
      <c r="C422" t="s">
        <v>3099</v>
      </c>
      <c r="D422" t="s">
        <v>125</v>
      </c>
      <c r="E422">
        <v>6526.671053645</v>
      </c>
      <c r="F422">
        <v>569.65</v>
      </c>
      <c r="G422">
        <v>-18.9631269790336</v>
      </c>
      <c r="H422">
        <f>(Table2[[#This Row],[1Y Return vs Nifty]]-AVERAGE(Table2[1Y Return vs Nifty]))/_xlfn.STDEV.P(Table2[1Y Return vs Nifty])</f>
        <v>-0.70015239994365808</v>
      </c>
      <c r="I422">
        <v>-2.37379524613453</v>
      </c>
      <c r="J422">
        <f>(Table2[[#This Row],[1M Return vs Nifty]]-AVERAGE(Table2[1M Return vs Nifty]))/_xlfn.STDEV.P(Table2[1M Return vs Nifty])</f>
        <v>-0.19285229088304068</v>
      </c>
      <c r="K422">
        <v>6.8289432371096197</v>
      </c>
      <c r="L422">
        <f>(Table2[[#This Row],[6M Return vs Nifty]]-AVERAGE(Table2[6M Return vs Nifty]))/_xlfn.STDEV.P(Table2[6M Return vs Nifty])</f>
        <v>0.19055398045537217</v>
      </c>
      <c r="M422">
        <v>-4.5396136164943499</v>
      </c>
      <c r="N422">
        <f>(Table2[[#This Row],[1W Return vs Nifty]]-AVERAGE(Table2[1W Return vs Nifty]))/_xlfn.STDEV.P(Table2[1W Return vs Nifty])</f>
        <v>-0.5973302459589086</v>
      </c>
      <c r="O422">
        <v>614.75</v>
      </c>
      <c r="P422">
        <v>606.37205553620004</v>
      </c>
      <c r="Q422">
        <v>563.35219147097496</v>
      </c>
      <c r="R422">
        <v>24.650566184852199</v>
      </c>
      <c r="S422" s="1">
        <f>(Table2[[#This Row],[Close Price]]-Table2[[#This Row],[20D EMA]])/Table2[[#This Row],[20D EMA]]</f>
        <v>-7.3363155754371731E-2</v>
      </c>
      <c r="T422" s="1">
        <f>(Table2[[#This Row],[Close Price]]-Table2[[#This Row],[50D EMA]])/Table2[[#This Row],[50D EMA]]</f>
        <v>-6.0560270218467833E-2</v>
      </c>
      <c r="U422" s="1">
        <f>(Table2[[#This Row],[Close Price]]-Table2[[#This Row],[200D EMA]])/Table2[[#This Row],[200D EMA]]</f>
        <v>1.1179167533866769E-2</v>
      </c>
      <c r="V422">
        <v>0.76778649416316003</v>
      </c>
      <c r="W422">
        <v>557</v>
      </c>
      <c r="X422">
        <v>598.75</v>
      </c>
      <c r="Y422">
        <v>557</v>
      </c>
      <c r="Z422">
        <v>633.95000000000005</v>
      </c>
      <c r="AA422">
        <v>557</v>
      </c>
      <c r="AB422">
        <v>677.05</v>
      </c>
      <c r="AC422" s="1">
        <f>(Table2[[#This Row],[Close Price]]/Table2[[#This Row],[Day Low]])-1</f>
        <v>2.2710951526032197E-2</v>
      </c>
      <c r="AD422" s="1">
        <f>(Table2[[#This Row],[Day High]]/Table2[[#This Row],[Close Price]])-1</f>
        <v>5.1083998946721776E-2</v>
      </c>
      <c r="AE422" s="1">
        <f>(Table2[[#This Row],[Close Price]]/Table2[[#This Row],[Current Week Low]])-1</f>
        <v>2.2710951526032197E-2</v>
      </c>
      <c r="AF422" s="1">
        <f>(Table2[[#This Row],[Current Week High]]/Table2[[#This Row],[Close Price]])-1</f>
        <v>0.11287632756956034</v>
      </c>
      <c r="AG422" s="1">
        <f>(Table2[[#This Row],[Close Price]]/Table2[[#This Row],[Current Month Low]])-1</f>
        <v>2.2710951526032197E-2</v>
      </c>
      <c r="AH422" s="1">
        <f>(Table2[[#This Row],[Current Month High]]/Table2[[#This Row],[Close Price]])-1</f>
        <v>0.18853682085491097</v>
      </c>
      <c r="AI422">
        <v>20.495040814535201</v>
      </c>
      <c r="AJ422">
        <v>21.9807280513918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0.08</v>
      </c>
      <c r="AM422" t="s">
        <v>3142</v>
      </c>
      <c r="AN422">
        <v>-9.94</v>
      </c>
      <c r="AO422" t="s">
        <v>3143</v>
      </c>
      <c r="AP422">
        <v>4.1977867997791997E-2</v>
      </c>
      <c r="AQ422">
        <f>(Table2[[#This Row],[Sharpe Ratio]]-AVERAGE(Table2[Sharpe Ratio]))/_xlfn.STDEV.P(Table2[Sharpe Ratio])</f>
        <v>-0.17406136467713529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-1.4738423210073703</v>
      </c>
      <c r="AS422">
        <f>_xlfn.RANK.AVG(Table2[[#This Row],[1Y Return vs Nifty Z-Score]],Table2[1Y Return vs Nifty Z-Score])</f>
        <v>560</v>
      </c>
      <c r="AT422">
        <f>_xlfn.RANK.AVG(Table2[[#This Row],[6M Return vs Nifty Z-Score]],Table2[6M Return vs Nifty Z-Score])</f>
        <v>263</v>
      </c>
      <c r="AU422">
        <f>_xlfn.RANK.AVG(Table2[[#This Row],[Sharpe Ratio Z-Score]],Table2[Sharpe Ratio Z-Score])</f>
        <v>383</v>
      </c>
      <c r="AV422">
        <f>(Table2[[#This Row],[Rank 1Y]]+Table2[[#This Row],[Rank 6M]]+Table2[[#This Row],[Rank Sharpe]])/3</f>
        <v>402</v>
      </c>
    </row>
    <row r="423" spans="1:48" x14ac:dyDescent="0.3">
      <c r="A423" t="s">
        <v>1154</v>
      </c>
      <c r="B423" t="s">
        <v>1155</v>
      </c>
      <c r="C423" t="s">
        <v>3107</v>
      </c>
      <c r="D423" t="s">
        <v>1156</v>
      </c>
      <c r="E423">
        <v>10222.47413284</v>
      </c>
      <c r="F423">
        <v>687.8</v>
      </c>
      <c r="G423">
        <v>37.151689698014899</v>
      </c>
      <c r="H423">
        <f>(Table2[[#This Row],[1Y Return vs Nifty]]-AVERAGE(Table2[1Y Return vs Nifty]))/_xlfn.STDEV.P(Table2[1Y Return vs Nifty])</f>
        <v>0.28948052062896196</v>
      </c>
      <c r="I423">
        <v>-7.4043806538649202</v>
      </c>
      <c r="J423">
        <f>(Table2[[#This Row],[1M Return vs Nifty]]-AVERAGE(Table2[1M Return vs Nifty]))/_xlfn.STDEV.P(Table2[1M Return vs Nifty])</f>
        <v>-0.77990891726918854</v>
      </c>
      <c r="K423">
        <v>2.66679740306567</v>
      </c>
      <c r="L423">
        <f>(Table2[[#This Row],[6M Return vs Nifty]]-AVERAGE(Table2[6M Return vs Nifty]))/_xlfn.STDEV.P(Table2[6M Return vs Nifty])</f>
        <v>3.8429487319285166E-2</v>
      </c>
      <c r="M423">
        <v>9.7740919072693402E-2</v>
      </c>
      <c r="N423">
        <f>(Table2[[#This Row],[1W Return vs Nifty]]-AVERAGE(Table2[1W Return vs Nifty]))/_xlfn.STDEV.P(Table2[1W Return vs Nifty])</f>
        <v>0.41430385390938224</v>
      </c>
      <c r="O423">
        <v>735.83</v>
      </c>
      <c r="P423">
        <v>742.94944770026495</v>
      </c>
      <c r="Q423">
        <v>648.18026668746404</v>
      </c>
      <c r="R423">
        <v>30.3489280059961</v>
      </c>
      <c r="S423" s="1">
        <f>(Table2[[#This Row],[Close Price]]-Table2[[#This Row],[20D EMA]])/Table2[[#This Row],[20D EMA]]</f>
        <v>-6.5273228870799074E-2</v>
      </c>
      <c r="T423" s="1">
        <f>(Table2[[#This Row],[Close Price]]-Table2[[#This Row],[50D EMA]])/Table2[[#This Row],[50D EMA]]</f>
        <v>-7.423041752164336E-2</v>
      </c>
      <c r="U423" s="1">
        <f>(Table2[[#This Row],[Close Price]]-Table2[[#This Row],[200D EMA]])/Table2[[#This Row],[200D EMA]]</f>
        <v>6.1124559553491525E-2</v>
      </c>
      <c r="V423">
        <v>0.52712343210425805</v>
      </c>
      <c r="W423">
        <v>685</v>
      </c>
      <c r="X423">
        <v>716</v>
      </c>
      <c r="Y423">
        <v>685</v>
      </c>
      <c r="Z423">
        <v>762.95</v>
      </c>
      <c r="AA423">
        <v>685</v>
      </c>
      <c r="AB423">
        <v>783.45</v>
      </c>
      <c r="AC423" s="1">
        <f>(Table2[[#This Row],[Close Price]]/Table2[[#This Row],[Day Low]])-1</f>
        <v>4.0875912408757653E-3</v>
      </c>
      <c r="AD423" s="1">
        <f>(Table2[[#This Row],[Day High]]/Table2[[#This Row],[Close Price]])-1</f>
        <v>4.1000290782204241E-2</v>
      </c>
      <c r="AE423" s="1">
        <f>(Table2[[#This Row],[Close Price]]/Table2[[#This Row],[Current Week Low]])-1</f>
        <v>4.0875912408757653E-3</v>
      </c>
      <c r="AF423" s="1">
        <f>(Table2[[#This Row],[Current Week High]]/Table2[[#This Row],[Close Price]])-1</f>
        <v>0.10926141320151217</v>
      </c>
      <c r="AG423" s="1">
        <f>(Table2[[#This Row],[Close Price]]/Table2[[#This Row],[Current Month Low]])-1</f>
        <v>4.0875912408757653E-3</v>
      </c>
      <c r="AH423" s="1">
        <f>(Table2[[#This Row],[Current Month High]]/Table2[[#This Row],[Close Price]])-1</f>
        <v>0.13906658912474579</v>
      </c>
      <c r="AI423">
        <v>27.217214306484401</v>
      </c>
      <c r="AJ423">
        <v>71.799675284126295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-0.05</v>
      </c>
      <c r="AM423" t="s">
        <v>3143</v>
      </c>
      <c r="AN423">
        <v>-8.27</v>
      </c>
      <c r="AO423" t="s">
        <v>3143</v>
      </c>
      <c r="AP423">
        <v>-5.5865746442491003E-2</v>
      </c>
      <c r="AQ423">
        <f>(Table2[[#This Row],[Sharpe Ratio]]-AVERAGE(Table2[Sharpe Ratio]))/_xlfn.STDEV.P(Table2[Sharpe Ratio])</f>
        <v>-1.3292632350278843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221</v>
      </c>
      <c r="AT423">
        <f>_xlfn.RANK.AVG(Table2[[#This Row],[6M Return vs Nifty Z-Score]],Table2[6M Return vs Nifty Z-Score])</f>
        <v>322</v>
      </c>
      <c r="AU423">
        <f>_xlfn.RANK.AVG(Table2[[#This Row],[Sharpe Ratio Z-Score]],Table2[Sharpe Ratio Z-Score])</f>
        <v>665</v>
      </c>
      <c r="AV423">
        <f>(Table2[[#This Row],[Rank 1Y]]+Table2[[#This Row],[Rank 6M]]+Table2[[#This Row],[Rank Sharpe]])/3</f>
        <v>402.66666666666669</v>
      </c>
    </row>
    <row r="424" spans="1:48" x14ac:dyDescent="0.3">
      <c r="A424" t="s">
        <v>1313</v>
      </c>
      <c r="B424" t="s">
        <v>1314</v>
      </c>
      <c r="C424" t="s">
        <v>3111</v>
      </c>
      <c r="D424" t="s">
        <v>432</v>
      </c>
      <c r="E424">
        <v>8210.2223042000005</v>
      </c>
      <c r="F424">
        <v>148.82</v>
      </c>
      <c r="G424">
        <v>-6.2443835855260703</v>
      </c>
      <c r="H424">
        <f>(Table2[[#This Row],[1Y Return vs Nifty]]-AVERAGE(Table2[1Y Return vs Nifty]))/_xlfn.STDEV.P(Table2[1Y Return vs Nifty])</f>
        <v>-0.47584645160615363</v>
      </c>
      <c r="I424">
        <v>-8.4751500571667595</v>
      </c>
      <c r="J424">
        <f>(Table2[[#This Row],[1M Return vs Nifty]]-AVERAGE(Table2[1M Return vs Nifty]))/_xlfn.STDEV.P(Table2[1M Return vs Nifty])</f>
        <v>-0.90486500539641268</v>
      </c>
      <c r="K424">
        <v>-8.4155113596342304</v>
      </c>
      <c r="L424">
        <f>(Table2[[#This Row],[6M Return vs Nifty]]-AVERAGE(Table2[6M Return vs Nifty]))/_xlfn.STDEV.P(Table2[6M Return vs Nifty])</f>
        <v>-0.36662374015624583</v>
      </c>
      <c r="M424">
        <v>-6.4030659896744799</v>
      </c>
      <c r="N424">
        <f>(Table2[[#This Row],[1W Return vs Nifty]]-AVERAGE(Table2[1W Return vs Nifty]))/_xlfn.STDEV.P(Table2[1W Return vs Nifty])</f>
        <v>-1.0038404555474023</v>
      </c>
      <c r="O424">
        <v>170.32</v>
      </c>
      <c r="P424">
        <v>180.418967708427</v>
      </c>
      <c r="Q424">
        <v>171.564235155825</v>
      </c>
      <c r="R424">
        <v>18.987470667895099</v>
      </c>
      <c r="S424" s="1">
        <f>(Table2[[#This Row],[Close Price]]-Table2[[#This Row],[20D EMA]])/Table2[[#This Row],[20D EMA]]</f>
        <v>-0.12623297322686708</v>
      </c>
      <c r="T424" s="1">
        <f>(Table2[[#This Row],[Close Price]]-Table2[[#This Row],[50D EMA]])/Table2[[#This Row],[50D EMA]]</f>
        <v>-0.17514215999447316</v>
      </c>
      <c r="U424" s="1">
        <f>(Table2[[#This Row],[Close Price]]-Table2[[#This Row],[200D EMA]])/Table2[[#This Row],[200D EMA]]</f>
        <v>-0.13256979308751221</v>
      </c>
      <c r="V424">
        <v>0.486652142801481</v>
      </c>
      <c r="W424">
        <v>147.80000000000001</v>
      </c>
      <c r="X424">
        <v>157.5</v>
      </c>
      <c r="Y424">
        <v>147.80000000000001</v>
      </c>
      <c r="Z424">
        <v>173.85</v>
      </c>
      <c r="AA424">
        <v>147.80000000000001</v>
      </c>
      <c r="AB424">
        <v>189.3</v>
      </c>
      <c r="AC424" s="1">
        <f>(Table2[[#This Row],[Close Price]]/Table2[[#This Row],[Day Low]])-1</f>
        <v>6.901217861975617E-3</v>
      </c>
      <c r="AD424" s="1">
        <f>(Table2[[#This Row],[Day High]]/Table2[[#This Row],[Close Price]])-1</f>
        <v>5.8325493885230451E-2</v>
      </c>
      <c r="AE424" s="1">
        <f>(Table2[[#This Row],[Close Price]]/Table2[[#This Row],[Current Week Low]])-1</f>
        <v>6.901217861975617E-3</v>
      </c>
      <c r="AF424" s="1">
        <f>(Table2[[#This Row],[Current Week High]]/Table2[[#This Row],[Close Price]])-1</f>
        <v>0.16818975944093539</v>
      </c>
      <c r="AG424" s="1">
        <f>(Table2[[#This Row],[Close Price]]/Table2[[#This Row],[Current Month Low]])-1</f>
        <v>6.901217861975617E-3</v>
      </c>
      <c r="AH424" s="1">
        <f>(Table2[[#This Row],[Current Month High]]/Table2[[#This Row],[Close Price]])-1</f>
        <v>0.27200645074586771</v>
      </c>
      <c r="AI424">
        <v>64.628410159924698</v>
      </c>
      <c r="AJ424">
        <v>26.547619047619001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-0.22</v>
      </c>
      <c r="AM424" t="s">
        <v>3143</v>
      </c>
      <c r="AN424">
        <v>-12.98</v>
      </c>
      <c r="AO424" t="s">
        <v>3143</v>
      </c>
      <c r="AP424">
        <v>7.0557861773025005E-2</v>
      </c>
      <c r="AQ424">
        <f>(Table2[[#This Row],[Sharpe Ratio]]-AVERAGE(Table2[Sharpe Ratio]))/_xlfn.STDEV.P(Table2[Sharpe Ratio])</f>
        <v>0.16337161398610101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469</v>
      </c>
      <c r="AT424">
        <f>_xlfn.RANK.AVG(Table2[[#This Row],[6M Return vs Nifty Z-Score]],Table2[6M Return vs Nifty Z-Score])</f>
        <v>446</v>
      </c>
      <c r="AU424">
        <f>_xlfn.RANK.AVG(Table2[[#This Row],[Sharpe Ratio Z-Score]],Table2[Sharpe Ratio Z-Score])</f>
        <v>294</v>
      </c>
      <c r="AV424">
        <f>(Table2[[#This Row],[Rank 1Y]]+Table2[[#This Row],[Rank 6M]]+Table2[[#This Row],[Rank Sharpe]])/3</f>
        <v>403</v>
      </c>
    </row>
    <row r="425" spans="1:48" x14ac:dyDescent="0.3">
      <c r="A425" t="s">
        <v>1093</v>
      </c>
      <c r="B425" t="s">
        <v>1094</v>
      </c>
      <c r="C425" t="s">
        <v>3107</v>
      </c>
      <c r="D425" t="s">
        <v>77</v>
      </c>
      <c r="E425">
        <v>11011.5</v>
      </c>
      <c r="F425">
        <v>73.41</v>
      </c>
      <c r="G425">
        <v>1.43758632210283</v>
      </c>
      <c r="H425">
        <f>(Table2[[#This Row],[1Y Return vs Nifty]]-AVERAGE(Table2[1Y Return vs Nifty]))/_xlfn.STDEV.P(Table2[1Y Return vs Nifty])</f>
        <v>-0.34036832362454345</v>
      </c>
      <c r="I425">
        <v>-10.088768281176</v>
      </c>
      <c r="J425">
        <f>(Table2[[#This Row],[1M Return vs Nifty]]-AVERAGE(Table2[1M Return vs Nifty]))/_xlfn.STDEV.P(Table2[1M Return vs Nifty])</f>
        <v>-1.0931701814513504</v>
      </c>
      <c r="K425">
        <v>-8.8621536501894909</v>
      </c>
      <c r="L425">
        <f>(Table2[[#This Row],[6M Return vs Nifty]]-AVERAGE(Table2[6M Return vs Nifty]))/_xlfn.STDEV.P(Table2[6M Return vs Nifty])</f>
        <v>-0.38294830800490393</v>
      </c>
      <c r="M425">
        <v>-3.7209867795354299</v>
      </c>
      <c r="N425">
        <f>(Table2[[#This Row],[1W Return vs Nifty]]-AVERAGE(Table2[1W Return vs Nifty]))/_xlfn.STDEV.P(Table2[1W Return vs Nifty])</f>
        <v>-0.41874764741413312</v>
      </c>
      <c r="O425">
        <v>82.41</v>
      </c>
      <c r="P425">
        <v>87.678263458094804</v>
      </c>
      <c r="Q425">
        <v>80.935337789516296</v>
      </c>
      <c r="R425">
        <v>19.6301015406173</v>
      </c>
      <c r="S425" s="1">
        <f>(Table2[[#This Row],[Close Price]]-Table2[[#This Row],[20D EMA]])/Table2[[#This Row],[20D EMA]]</f>
        <v>-0.10921004732435384</v>
      </c>
      <c r="T425" s="1">
        <f>(Table2[[#This Row],[Close Price]]-Table2[[#This Row],[50D EMA]])/Table2[[#This Row],[50D EMA]]</f>
        <v>-0.16273432998492518</v>
      </c>
      <c r="U425" s="1">
        <f>(Table2[[#This Row],[Close Price]]-Table2[[#This Row],[200D EMA]])/Table2[[#This Row],[200D EMA]]</f>
        <v>-9.2979630344992154E-2</v>
      </c>
      <c r="V425">
        <v>0.15390552559325699</v>
      </c>
      <c r="W425">
        <v>72.16</v>
      </c>
      <c r="X425">
        <v>76.989999999999995</v>
      </c>
      <c r="Y425">
        <v>72.16</v>
      </c>
      <c r="Z425">
        <v>82.89</v>
      </c>
      <c r="AA425">
        <v>72.16</v>
      </c>
      <c r="AB425">
        <v>91.17</v>
      </c>
      <c r="AC425" s="1">
        <f>(Table2[[#This Row],[Close Price]]/Table2[[#This Row],[Day Low]])-1</f>
        <v>1.7322616407982272E-2</v>
      </c>
      <c r="AD425" s="1">
        <f>(Table2[[#This Row],[Day High]]/Table2[[#This Row],[Close Price]])-1</f>
        <v>4.8767197929437289E-2</v>
      </c>
      <c r="AE425" s="1">
        <f>(Table2[[#This Row],[Close Price]]/Table2[[#This Row],[Current Week Low]])-1</f>
        <v>1.7322616407982272E-2</v>
      </c>
      <c r="AF425" s="1">
        <f>(Table2[[#This Row],[Current Week High]]/Table2[[#This Row],[Close Price]])-1</f>
        <v>0.12913771965672249</v>
      </c>
      <c r="AG425" s="1">
        <f>(Table2[[#This Row],[Close Price]]/Table2[[#This Row],[Current Month Low]])-1</f>
        <v>1.7322616407982272E-2</v>
      </c>
      <c r="AH425" s="1">
        <f>(Table2[[#This Row],[Current Month High]]/Table2[[#This Row],[Close Price]])-1</f>
        <v>0.24192889252145489</v>
      </c>
      <c r="AI425">
        <v>79.539572265358899</v>
      </c>
      <c r="AJ425">
        <v>47.706237424547197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-0.3</v>
      </c>
      <c r="AM425" t="s">
        <v>3143</v>
      </c>
      <c r="AN425">
        <v>-13.64</v>
      </c>
      <c r="AO425" t="s">
        <v>3143</v>
      </c>
      <c r="AP425">
        <v>5.8693232861919999E-2</v>
      </c>
      <c r="AQ425">
        <f>(Table2[[#This Row],[Sharpe Ratio]]-AVERAGE(Table2[Sharpe Ratio]))/_xlfn.STDEV.P(Table2[Sharpe Ratio])</f>
        <v>2.3290510200924559E-2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424</v>
      </c>
      <c r="AT425">
        <f>_xlfn.RANK.AVG(Table2[[#This Row],[6M Return vs Nifty Z-Score]],Table2[6M Return vs Nifty Z-Score])</f>
        <v>450</v>
      </c>
      <c r="AU425">
        <f>_xlfn.RANK.AVG(Table2[[#This Row],[Sharpe Ratio Z-Score]],Table2[Sharpe Ratio Z-Score])</f>
        <v>338</v>
      </c>
      <c r="AV425">
        <f>(Table2[[#This Row],[Rank 1Y]]+Table2[[#This Row],[Rank 6M]]+Table2[[#This Row],[Rank Sharpe]])/3</f>
        <v>404</v>
      </c>
    </row>
    <row r="426" spans="1:48" x14ac:dyDescent="0.3">
      <c r="A426" t="s">
        <v>195</v>
      </c>
      <c r="B426" t="s">
        <v>196</v>
      </c>
      <c r="C426" t="s">
        <v>3099</v>
      </c>
      <c r="D426" t="s">
        <v>197</v>
      </c>
      <c r="E426">
        <v>132085.07389599999</v>
      </c>
      <c r="F426">
        <v>1291.25</v>
      </c>
      <c r="G426">
        <v>5.9814976952825099</v>
      </c>
      <c r="H426">
        <f>(Table2[[#This Row],[1Y Return vs Nifty]]-AVERAGE(Table2[1Y Return vs Nifty]))/_xlfn.STDEV.P(Table2[1Y Return vs Nifty])</f>
        <v>-0.26023254934334211</v>
      </c>
      <c r="I426">
        <v>-6.2471585137185803</v>
      </c>
      <c r="J426">
        <f>(Table2[[#This Row],[1M Return vs Nifty]]-AVERAGE(Table2[1M Return vs Nifty]))/_xlfn.STDEV.P(Table2[1M Return vs Nifty])</f>
        <v>-0.64486401284718664</v>
      </c>
      <c r="K426">
        <v>0.30775614375413801</v>
      </c>
      <c r="L426">
        <f>(Table2[[#This Row],[6M Return vs Nifty]]-AVERAGE(Table2[6M Return vs Nifty]))/_xlfn.STDEV.P(Table2[6M Return vs Nifty])</f>
        <v>-4.7792372790601063E-2</v>
      </c>
      <c r="M426">
        <v>-4.59546954767427</v>
      </c>
      <c r="N426">
        <f>(Table2[[#This Row],[1W Return vs Nifty]]-AVERAGE(Table2[1W Return vs Nifty]))/_xlfn.STDEV.P(Table2[1W Return vs Nifty])</f>
        <v>-0.60951515962641489</v>
      </c>
      <c r="O426">
        <v>1335</v>
      </c>
      <c r="P426">
        <v>1377.4813251363901</v>
      </c>
      <c r="Q426">
        <v>1314.25751758709</v>
      </c>
      <c r="R426">
        <v>39.366123683318399</v>
      </c>
      <c r="S426" s="1">
        <f>(Table2[[#This Row],[Close Price]]-Table2[[#This Row],[20D EMA]])/Table2[[#This Row],[20D EMA]]</f>
        <v>-3.2771535580524341E-2</v>
      </c>
      <c r="T426" s="1">
        <f>(Table2[[#This Row],[Close Price]]-Table2[[#This Row],[50D EMA]])/Table2[[#This Row],[50D EMA]]</f>
        <v>-6.2600721739622819E-2</v>
      </c>
      <c r="U426" s="1">
        <f>(Table2[[#This Row],[Close Price]]-Table2[[#This Row],[200D EMA]])/Table2[[#This Row],[200D EMA]]</f>
        <v>-1.7506095479165006E-2</v>
      </c>
      <c r="V426">
        <v>0.991787851459912</v>
      </c>
      <c r="W426">
        <v>1275</v>
      </c>
      <c r="X426">
        <v>1328.85</v>
      </c>
      <c r="Y426">
        <v>1238.7</v>
      </c>
      <c r="Z426">
        <v>1342.7</v>
      </c>
      <c r="AA426">
        <v>1238.7</v>
      </c>
      <c r="AB426">
        <v>1415.5</v>
      </c>
      <c r="AC426" s="1">
        <f>(Table2[[#This Row],[Close Price]]/Table2[[#This Row],[Day Low]])-1</f>
        <v>1.2745098039215641E-2</v>
      </c>
      <c r="AD426" s="1">
        <f>(Table2[[#This Row],[Day High]]/Table2[[#This Row],[Close Price]])-1</f>
        <v>2.9119070667957381E-2</v>
      </c>
      <c r="AE426" s="1">
        <f>(Table2[[#This Row],[Close Price]]/Table2[[#This Row],[Current Week Low]])-1</f>
        <v>4.2423508516993502E-2</v>
      </c>
      <c r="AF426" s="1">
        <f>(Table2[[#This Row],[Current Week High]]/Table2[[#This Row],[Close Price]])-1</f>
        <v>3.9845111326234361E-2</v>
      </c>
      <c r="AG426" s="1">
        <f>(Table2[[#This Row],[Close Price]]/Table2[[#This Row],[Current Month Low]])-1</f>
        <v>4.2423508516993502E-2</v>
      </c>
      <c r="AH426" s="1">
        <f>(Table2[[#This Row],[Current Month High]]/Table2[[#This Row],[Close Price]])-1</f>
        <v>9.6224588576960368E-2</v>
      </c>
      <c r="AI426">
        <v>19.407550822846002</v>
      </c>
      <c r="AJ426">
        <v>34.533236090852199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-0.09</v>
      </c>
      <c r="AM426" t="s">
        <v>3143</v>
      </c>
      <c r="AN426">
        <v>-3.16</v>
      </c>
      <c r="AO426" t="s">
        <v>3143</v>
      </c>
      <c r="AP426">
        <v>1.3736115192641001E-2</v>
      </c>
      <c r="AQ426">
        <f>(Table2[[#This Row],[Sharpe Ratio]]-AVERAGE(Table2[Sharpe Ratio]))/_xlfn.STDEV.P(Table2[Sharpe Ratio])</f>
        <v>-0.50750086248315662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394</v>
      </c>
      <c r="AT426">
        <f>_xlfn.RANK.AVG(Table2[[#This Row],[6M Return vs Nifty Z-Score]],Table2[6M Return vs Nifty Z-Score])</f>
        <v>351</v>
      </c>
      <c r="AU426">
        <f>_xlfn.RANK.AVG(Table2[[#This Row],[Sharpe Ratio Z-Score]],Table2[Sharpe Ratio Z-Score])</f>
        <v>468</v>
      </c>
      <c r="AV426">
        <f>(Table2[[#This Row],[Rank 1Y]]+Table2[[#This Row],[Rank 6M]]+Table2[[#This Row],[Rank Sharpe]])/3</f>
        <v>404.33333333333331</v>
      </c>
    </row>
    <row r="427" spans="1:48" x14ac:dyDescent="0.3">
      <c r="A427" t="s">
        <v>1477</v>
      </c>
      <c r="B427" t="s">
        <v>1478</v>
      </c>
      <c r="C427" t="s">
        <v>3108</v>
      </c>
      <c r="D427" t="s">
        <v>117</v>
      </c>
      <c r="E427">
        <v>6608.1688703999998</v>
      </c>
      <c r="F427">
        <v>608</v>
      </c>
      <c r="G427">
        <v>-9.1817601418108001</v>
      </c>
      <c r="H427">
        <f>(Table2[[#This Row],[1Y Return vs Nifty]]-AVERAGE(Table2[1Y Return vs Nifty]))/_xlfn.STDEV.P(Table2[1Y Return vs Nifty])</f>
        <v>-0.52764960650100978</v>
      </c>
      <c r="I427">
        <v>-4.7575087865743502</v>
      </c>
      <c r="J427">
        <f>(Table2[[#This Row],[1M Return vs Nifty]]-AVERAGE(Table2[1M Return vs Nifty]))/_xlfn.STDEV.P(Table2[1M Return vs Nifty])</f>
        <v>-0.47102564764012761</v>
      </c>
      <c r="K427">
        <v>-6.0041748287159704</v>
      </c>
      <c r="L427">
        <f>(Table2[[#This Row],[6M Return vs Nifty]]-AVERAGE(Table2[6M Return vs Nifty]))/_xlfn.STDEV.P(Table2[6M Return vs Nifty])</f>
        <v>-0.2784905122077998</v>
      </c>
      <c r="M427">
        <v>-3.1660070627671102</v>
      </c>
      <c r="N427">
        <f>(Table2[[#This Row],[1W Return vs Nifty]]-AVERAGE(Table2[1W Return vs Nifty]))/_xlfn.STDEV.P(Table2[1W Return vs Nifty])</f>
        <v>-0.29767939569603857</v>
      </c>
      <c r="O427">
        <v>667.89</v>
      </c>
      <c r="P427">
        <v>667.58257983655903</v>
      </c>
      <c r="Q427">
        <v>618.45627607670804</v>
      </c>
      <c r="R427">
        <v>21.194002658454799</v>
      </c>
      <c r="S427" s="1">
        <f>(Table2[[#This Row],[Close Price]]-Table2[[#This Row],[20D EMA]])/Table2[[#This Row],[20D EMA]]</f>
        <v>-8.9670454715596856E-2</v>
      </c>
      <c r="T427" s="1">
        <f>(Table2[[#This Row],[Close Price]]-Table2[[#This Row],[50D EMA]])/Table2[[#This Row],[50D EMA]]</f>
        <v>-8.9251250161659912E-2</v>
      </c>
      <c r="U427" s="1">
        <f>(Table2[[#This Row],[Close Price]]-Table2[[#This Row],[200D EMA]])/Table2[[#This Row],[200D EMA]]</f>
        <v>-1.6907057913680433E-2</v>
      </c>
      <c r="V427">
        <v>0.66756813478596799</v>
      </c>
      <c r="W427">
        <v>597</v>
      </c>
      <c r="X427">
        <v>624.79999999999995</v>
      </c>
      <c r="Y427">
        <v>597</v>
      </c>
      <c r="Z427">
        <v>675.85</v>
      </c>
      <c r="AA427">
        <v>597</v>
      </c>
      <c r="AB427">
        <v>743.95</v>
      </c>
      <c r="AC427" s="1">
        <f>(Table2[[#This Row],[Close Price]]/Table2[[#This Row],[Day Low]])-1</f>
        <v>1.8425460636515956E-2</v>
      </c>
      <c r="AD427" s="1">
        <f>(Table2[[#This Row],[Day High]]/Table2[[#This Row],[Close Price]])-1</f>
        <v>2.7631578947368451E-2</v>
      </c>
      <c r="AE427" s="1">
        <f>(Table2[[#This Row],[Close Price]]/Table2[[#This Row],[Current Week Low]])-1</f>
        <v>1.8425460636515956E-2</v>
      </c>
      <c r="AF427" s="1">
        <f>(Table2[[#This Row],[Current Week High]]/Table2[[#This Row],[Close Price]])-1</f>
        <v>0.11159539473684221</v>
      </c>
      <c r="AG427" s="1">
        <f>(Table2[[#This Row],[Close Price]]/Table2[[#This Row],[Current Month Low]])-1</f>
        <v>1.8425460636515956E-2</v>
      </c>
      <c r="AH427" s="1">
        <f>(Table2[[#This Row],[Current Month High]]/Table2[[#This Row],[Close Price]])-1</f>
        <v>0.22360197368421053</v>
      </c>
      <c r="AI427">
        <v>38.429276315789402</v>
      </c>
      <c r="AJ427">
        <v>30.039567960645901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>
        <v>0</v>
      </c>
      <c r="AN427">
        <v>-12.13</v>
      </c>
      <c r="AO427" t="s">
        <v>3143</v>
      </c>
      <c r="AP427">
        <v>6.9778288654136003E-2</v>
      </c>
      <c r="AQ427">
        <f>(Table2[[#This Row],[Sharpe Ratio]]-AVERAGE(Table2[Sharpe Ratio]))/_xlfn.STDEV.P(Table2[Sharpe Ratio])</f>
        <v>0.1541674944309574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-1.4206776676140185</v>
      </c>
      <c r="AS427">
        <f>_xlfn.RANK.AVG(Table2[[#This Row],[1Y Return vs Nifty Z-Score]],Table2[1Y Return vs Nifty Z-Score])</f>
        <v>498</v>
      </c>
      <c r="AT427">
        <f>_xlfn.RANK.AVG(Table2[[#This Row],[6M Return vs Nifty Z-Score]],Table2[6M Return vs Nifty Z-Score])</f>
        <v>421</v>
      </c>
      <c r="AU427">
        <f>_xlfn.RANK.AVG(Table2[[#This Row],[Sharpe Ratio Z-Score]],Table2[Sharpe Ratio Z-Score])</f>
        <v>297</v>
      </c>
      <c r="AV427">
        <f>(Table2[[#This Row],[Rank 1Y]]+Table2[[#This Row],[Rank 6M]]+Table2[[#This Row],[Rank Sharpe]])/3</f>
        <v>405.33333333333331</v>
      </c>
    </row>
    <row r="428" spans="1:48" x14ac:dyDescent="0.3">
      <c r="A428" t="s">
        <v>1610</v>
      </c>
      <c r="B428" t="s">
        <v>1611</v>
      </c>
      <c r="C428" t="s">
        <v>3108</v>
      </c>
      <c r="D428" t="s">
        <v>1329</v>
      </c>
      <c r="E428">
        <v>5477.9272492699902</v>
      </c>
      <c r="F428">
        <v>846.7</v>
      </c>
      <c r="G428">
        <v>-33.629754671273197</v>
      </c>
      <c r="H428">
        <f>(Table2[[#This Row],[1Y Return vs Nifty]]-AVERAGE(Table2[1Y Return vs Nifty]))/_xlfn.STDEV.P(Table2[1Y Return vs Nifty])</f>
        <v>-0.95881095854782339</v>
      </c>
      <c r="I428">
        <v>4.1887884722298798</v>
      </c>
      <c r="J428">
        <f>(Table2[[#This Row],[1M Return vs Nifty]]-AVERAGE(Table2[1M Return vs Nifty]))/_xlfn.STDEV.P(Table2[1M Return vs Nifty])</f>
        <v>0.57298467357033167</v>
      </c>
      <c r="K428">
        <v>-5.3561860364963296</v>
      </c>
      <c r="L428">
        <f>(Table2[[#This Row],[6M Return vs Nifty]]-AVERAGE(Table2[6M Return vs Nifty]))/_xlfn.STDEV.P(Table2[6M Return vs Nifty])</f>
        <v>-0.2548068234316902</v>
      </c>
      <c r="M428">
        <v>-4.72382923907566</v>
      </c>
      <c r="N428">
        <f>(Table2[[#This Row],[1W Return vs Nifty]]-AVERAGE(Table2[1W Return vs Nifty]))/_xlfn.STDEV.P(Table2[1W Return vs Nifty])</f>
        <v>-0.63751669366360897</v>
      </c>
      <c r="O428">
        <v>931.89</v>
      </c>
      <c r="P428">
        <v>911.58210280370804</v>
      </c>
      <c r="Q428">
        <v>827.54517111671805</v>
      </c>
      <c r="R428">
        <v>25.8302083270415</v>
      </c>
      <c r="S428" s="1">
        <f>(Table2[[#This Row],[Close Price]]-Table2[[#This Row],[20D EMA]])/Table2[[#This Row],[20D EMA]]</f>
        <v>-9.1416368884739557E-2</v>
      </c>
      <c r="T428" s="1">
        <f>(Table2[[#This Row],[Close Price]]-Table2[[#This Row],[50D EMA]])/Table2[[#This Row],[50D EMA]]</f>
        <v>-7.1175270558903381E-2</v>
      </c>
      <c r="U428" s="1">
        <f>(Table2[[#This Row],[Close Price]]-Table2[[#This Row],[200D EMA]])/Table2[[#This Row],[200D EMA]]</f>
        <v>2.3146565954138557E-2</v>
      </c>
      <c r="V428">
        <v>1.2296330019239301</v>
      </c>
      <c r="W428">
        <v>834.1</v>
      </c>
      <c r="X428">
        <v>896.25</v>
      </c>
      <c r="Y428">
        <v>834.1</v>
      </c>
      <c r="Z428">
        <v>979</v>
      </c>
      <c r="AA428">
        <v>834.1</v>
      </c>
      <c r="AB428">
        <v>1054.95</v>
      </c>
      <c r="AC428" s="1">
        <f>(Table2[[#This Row],[Close Price]]/Table2[[#This Row],[Day Low]])-1</f>
        <v>1.5106102385805009E-2</v>
      </c>
      <c r="AD428" s="1">
        <f>(Table2[[#This Row],[Day High]]/Table2[[#This Row],[Close Price]])-1</f>
        <v>5.8521318058344152E-2</v>
      </c>
      <c r="AE428" s="1">
        <f>(Table2[[#This Row],[Close Price]]/Table2[[#This Row],[Current Week Low]])-1</f>
        <v>1.5106102385805009E-2</v>
      </c>
      <c r="AF428" s="1">
        <f>(Table2[[#This Row],[Current Week High]]/Table2[[#This Row],[Close Price]])-1</f>
        <v>0.15625369079957485</v>
      </c>
      <c r="AG428" s="1">
        <f>(Table2[[#This Row],[Close Price]]/Table2[[#This Row],[Current Month Low]])-1</f>
        <v>1.5106102385805009E-2</v>
      </c>
      <c r="AH428" s="1">
        <f>(Table2[[#This Row],[Current Month High]]/Table2[[#This Row],[Close Price]])-1</f>
        <v>0.24595488366599749</v>
      </c>
      <c r="AI428">
        <v>25.965513168772802</v>
      </c>
      <c r="AJ428">
        <v>38.7123197903014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0.19</v>
      </c>
      <c r="AM428" t="s">
        <v>3142</v>
      </c>
      <c r="AN428">
        <v>-9.3699999999999992</v>
      </c>
      <c r="AO428" t="s">
        <v>3143</v>
      </c>
      <c r="AP428">
        <v>0.11635999205094499</v>
      </c>
      <c r="AQ428">
        <f>(Table2[[#This Row],[Sharpe Ratio]]-AVERAGE(Table2[Sharpe Ratio]))/_xlfn.STDEV.P(Table2[Sharpe Ratio])</f>
        <v>0.70413972507622113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-0.5740100769965697</v>
      </c>
      <c r="AS428">
        <f>_xlfn.RANK.AVG(Table2[[#This Row],[1Y Return vs Nifty Z-Score]],Table2[1Y Return vs Nifty Z-Score])</f>
        <v>643</v>
      </c>
      <c r="AT428">
        <f>_xlfn.RANK.AVG(Table2[[#This Row],[6M Return vs Nifty Z-Score]],Table2[6M Return vs Nifty Z-Score])</f>
        <v>410</v>
      </c>
      <c r="AU428">
        <f>_xlfn.RANK.AVG(Table2[[#This Row],[Sharpe Ratio Z-Score]],Table2[Sharpe Ratio Z-Score])</f>
        <v>167</v>
      </c>
      <c r="AV428">
        <f>(Table2[[#This Row],[Rank 1Y]]+Table2[[#This Row],[Rank 6M]]+Table2[[#This Row],[Rank Sharpe]])/3</f>
        <v>406.66666666666669</v>
      </c>
    </row>
    <row r="429" spans="1:48" x14ac:dyDescent="0.3">
      <c r="A429" t="s">
        <v>542</v>
      </c>
      <c r="B429" t="s">
        <v>543</v>
      </c>
      <c r="C429" t="s">
        <v>3108</v>
      </c>
      <c r="D429" t="s">
        <v>276</v>
      </c>
      <c r="E429">
        <v>36373.4806149</v>
      </c>
      <c r="F429">
        <v>3897.7</v>
      </c>
      <c r="G429">
        <v>-12.7392637854276</v>
      </c>
      <c r="H429">
        <f>(Table2[[#This Row],[1Y Return vs Nifty]]-AVERAGE(Table2[1Y Return vs Nifty]))/_xlfn.STDEV.P(Table2[1Y Return vs Nifty])</f>
        <v>-0.59038923445064895</v>
      </c>
      <c r="I429">
        <v>-5.0674424910433604</v>
      </c>
      <c r="J429">
        <f>(Table2[[#This Row],[1M Return vs Nifty]]-AVERAGE(Table2[1M Return vs Nifty]))/_xlfn.STDEV.P(Table2[1M Return vs Nifty])</f>
        <v>-0.50719412907955252</v>
      </c>
      <c r="K429">
        <v>-7.56950662712135</v>
      </c>
      <c r="L429">
        <f>(Table2[[#This Row],[6M Return vs Nifty]]-AVERAGE(Table2[6M Return vs Nifty]))/_xlfn.STDEV.P(Table2[6M Return vs Nifty])</f>
        <v>-0.3357026609207282</v>
      </c>
      <c r="M429">
        <v>-5.5728760843834504</v>
      </c>
      <c r="N429">
        <f>(Table2[[#This Row],[1W Return vs Nifty]]-AVERAGE(Table2[1W Return vs Nifty]))/_xlfn.STDEV.P(Table2[1W Return vs Nifty])</f>
        <v>-0.82273538559481185</v>
      </c>
      <c r="O429">
        <v>4115.66</v>
      </c>
      <c r="P429">
        <v>4213.0216154206501</v>
      </c>
      <c r="Q429">
        <v>4035.3331372899702</v>
      </c>
      <c r="R429">
        <v>21.751982144177202</v>
      </c>
      <c r="S429" s="1">
        <f>(Table2[[#This Row],[Close Price]]-Table2[[#This Row],[20D EMA]])/Table2[[#This Row],[20D EMA]]</f>
        <v>-5.295869921227702E-2</v>
      </c>
      <c r="T429" s="1">
        <f>(Table2[[#This Row],[Close Price]]-Table2[[#This Row],[50D EMA]])/Table2[[#This Row],[50D EMA]]</f>
        <v>-7.4844528275501587E-2</v>
      </c>
      <c r="U429" s="1">
        <f>(Table2[[#This Row],[Close Price]]-Table2[[#This Row],[200D EMA]])/Table2[[#This Row],[200D EMA]]</f>
        <v>-3.4107007428487393E-2</v>
      </c>
      <c r="V429">
        <v>0.55736050598710396</v>
      </c>
      <c r="W429">
        <v>3842.05</v>
      </c>
      <c r="X429">
        <v>3957.05</v>
      </c>
      <c r="Y429">
        <v>3776.9</v>
      </c>
      <c r="Z429">
        <v>4155</v>
      </c>
      <c r="AA429">
        <v>3776.9</v>
      </c>
      <c r="AB429">
        <v>4397.95</v>
      </c>
      <c r="AC429" s="1">
        <f>(Table2[[#This Row],[Close Price]]/Table2[[#This Row],[Day Low]])-1</f>
        <v>1.4484454913392453E-2</v>
      </c>
      <c r="AD429" s="1">
        <f>(Table2[[#This Row],[Day High]]/Table2[[#This Row],[Close Price]])-1</f>
        <v>1.5226928701542075E-2</v>
      </c>
      <c r="AE429" s="1">
        <f>(Table2[[#This Row],[Close Price]]/Table2[[#This Row],[Current Week Low]])-1</f>
        <v>3.1983902141968112E-2</v>
      </c>
      <c r="AF429" s="1">
        <f>(Table2[[#This Row],[Current Week High]]/Table2[[#This Row],[Close Price]])-1</f>
        <v>6.6013289888908977E-2</v>
      </c>
      <c r="AG429" s="1">
        <f>(Table2[[#This Row],[Close Price]]/Table2[[#This Row],[Current Month Low]])-1</f>
        <v>3.1983902141968112E-2</v>
      </c>
      <c r="AH429" s="1">
        <f>(Table2[[#This Row],[Current Month High]]/Table2[[#This Row],[Close Price]])-1</f>
        <v>0.1283449213638812</v>
      </c>
      <c r="AI429">
        <v>26.996690355850799</v>
      </c>
      <c r="AJ429">
        <v>16.695857846439399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-0.09</v>
      </c>
      <c r="AM429" t="s">
        <v>3143</v>
      </c>
      <c r="AN429">
        <v>-5.19</v>
      </c>
      <c r="AO429" t="s">
        <v>3143</v>
      </c>
      <c r="AP429">
        <v>8.2986452096098007E-2</v>
      </c>
      <c r="AQ429">
        <f>(Table2[[#This Row],[Sharpe Ratio]]-AVERAGE(Table2[Sharpe Ratio]))/_xlfn.STDEV.P(Table2[Sharpe Ratio])</f>
        <v>0.31011119294758754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523</v>
      </c>
      <c r="AT429">
        <f>_xlfn.RANK.AVG(Table2[[#This Row],[6M Return vs Nifty Z-Score]],Table2[6M Return vs Nifty Z-Score])</f>
        <v>436</v>
      </c>
      <c r="AU429">
        <f>_xlfn.RANK.AVG(Table2[[#This Row],[Sharpe Ratio Z-Score]],Table2[Sharpe Ratio Z-Score])</f>
        <v>263</v>
      </c>
      <c r="AV429">
        <f>(Table2[[#This Row],[Rank 1Y]]+Table2[[#This Row],[Rank 6M]]+Table2[[#This Row],[Rank Sharpe]])/3</f>
        <v>407.33333333333331</v>
      </c>
    </row>
    <row r="430" spans="1:48" x14ac:dyDescent="0.3">
      <c r="A430" t="s">
        <v>677</v>
      </c>
      <c r="B430" t="s">
        <v>678</v>
      </c>
      <c r="C430" t="s">
        <v>3095</v>
      </c>
      <c r="D430" t="s">
        <v>18</v>
      </c>
      <c r="E430">
        <v>25384.640686068</v>
      </c>
      <c r="F430">
        <v>144.84</v>
      </c>
      <c r="G430">
        <v>22.942196442984802</v>
      </c>
      <c r="H430">
        <f>(Table2[[#This Row],[1Y Return vs Nifty]]-AVERAGE(Table2[1Y Return vs Nifty]))/_xlfn.STDEV.P(Table2[1Y Return vs Nifty])</f>
        <v>3.8883919899373412E-2</v>
      </c>
      <c r="I430">
        <v>-7.6498474025958103</v>
      </c>
      <c r="J430">
        <f>(Table2[[#This Row],[1M Return vs Nifty]]-AVERAGE(Table2[1M Return vs Nifty]))/_xlfn.STDEV.P(Table2[1M Return vs Nifty])</f>
        <v>-0.8085542676052534</v>
      </c>
      <c r="K430">
        <v>-49.210830902690702</v>
      </c>
      <c r="L430">
        <f>(Table2[[#This Row],[6M Return vs Nifty]]-AVERAGE(Table2[6M Return vs Nifty]))/_xlfn.STDEV.P(Table2[6M Return vs Nifty])</f>
        <v>-1.8576736829648186</v>
      </c>
      <c r="M430">
        <v>-4.7603621898901496</v>
      </c>
      <c r="N430">
        <f>(Table2[[#This Row],[1W Return vs Nifty]]-AVERAGE(Table2[1W Return vs Nifty]))/_xlfn.STDEV.P(Table2[1W Return vs Nifty])</f>
        <v>-0.64548631913202914</v>
      </c>
      <c r="O430">
        <v>166.84</v>
      </c>
      <c r="P430">
        <v>181.743572145267</v>
      </c>
      <c r="Q430">
        <v>187.05410480399499</v>
      </c>
      <c r="R430">
        <v>21.9239551144092</v>
      </c>
      <c r="S430" s="1">
        <f>(Table2[[#This Row],[Close Price]]-Table2[[#This Row],[20D EMA]])/Table2[[#This Row],[20D EMA]]</f>
        <v>-0.13186286262287222</v>
      </c>
      <c r="T430" s="1">
        <f>(Table2[[#This Row],[Close Price]]-Table2[[#This Row],[50D EMA]])/Table2[[#This Row],[50D EMA]]</f>
        <v>-0.20305297023528346</v>
      </c>
      <c r="U430" s="1">
        <f>(Table2[[#This Row],[Close Price]]-Table2[[#This Row],[200D EMA]])/Table2[[#This Row],[200D EMA]]</f>
        <v>-0.2256785802601291</v>
      </c>
      <c r="V430">
        <v>0.97877181766152299</v>
      </c>
      <c r="W430">
        <v>143.19999999999999</v>
      </c>
      <c r="X430">
        <v>155</v>
      </c>
      <c r="Y430">
        <v>141.37</v>
      </c>
      <c r="Z430">
        <v>161.80000000000001</v>
      </c>
      <c r="AA430">
        <v>141.37</v>
      </c>
      <c r="AB430">
        <v>186.45</v>
      </c>
      <c r="AC430" s="1">
        <f>(Table2[[#This Row],[Close Price]]/Table2[[#This Row],[Day Low]])-1</f>
        <v>1.1452513966480504E-2</v>
      </c>
      <c r="AD430" s="1">
        <f>(Table2[[#This Row],[Day High]]/Table2[[#This Row],[Close Price]])-1</f>
        <v>7.0146368406517556E-2</v>
      </c>
      <c r="AE430" s="1">
        <f>(Table2[[#This Row],[Close Price]]/Table2[[#This Row],[Current Week Low]])-1</f>
        <v>2.4545518851241344E-2</v>
      </c>
      <c r="AF430" s="1">
        <f>(Table2[[#This Row],[Current Week High]]/Table2[[#This Row],[Close Price]])-1</f>
        <v>0.1170947252140293</v>
      </c>
      <c r="AG430" s="1">
        <f>(Table2[[#This Row],[Close Price]]/Table2[[#This Row],[Current Month Low]])-1</f>
        <v>2.4545518851241344E-2</v>
      </c>
      <c r="AH430" s="1">
        <f>(Table2[[#This Row],[Current Month High]]/Table2[[#This Row],[Close Price]])-1</f>
        <v>0.28728251864125931</v>
      </c>
      <c r="AI430">
        <v>99.703120684893605</v>
      </c>
      <c r="AJ430">
        <v>56.583783783783701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-0.21</v>
      </c>
      <c r="AM430" t="s">
        <v>3143</v>
      </c>
      <c r="AN430">
        <v>-18.260000000000002</v>
      </c>
      <c r="AO430" t="s">
        <v>3143</v>
      </c>
      <c r="AP430">
        <v>9.8550799409351006E-2</v>
      </c>
      <c r="AQ430">
        <f>(Table2[[#This Row],[Sharpe Ratio]]-AVERAGE(Table2[Sharpe Ratio]))/_xlfn.STDEV.P(Table2[Sharpe Ratio])</f>
        <v>0.49387344692719953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280</v>
      </c>
      <c r="AT430">
        <f>_xlfn.RANK.AVG(Table2[[#This Row],[6M Return vs Nifty Z-Score]],Table2[6M Return vs Nifty Z-Score])</f>
        <v>726</v>
      </c>
      <c r="AU430">
        <f>_xlfn.RANK.AVG(Table2[[#This Row],[Sharpe Ratio Z-Score]],Table2[Sharpe Ratio Z-Score])</f>
        <v>218</v>
      </c>
      <c r="AV430">
        <f>(Table2[[#This Row],[Rank 1Y]]+Table2[[#This Row],[Rank 6M]]+Table2[[#This Row],[Rank Sharpe]])/3</f>
        <v>408</v>
      </c>
    </row>
    <row r="431" spans="1:48" x14ac:dyDescent="0.3">
      <c r="A431" t="s">
        <v>1293</v>
      </c>
      <c r="B431" t="s">
        <v>1294</v>
      </c>
      <c r="C431" t="s">
        <v>3096</v>
      </c>
      <c r="D431" t="s">
        <v>273</v>
      </c>
      <c r="E431">
        <v>8362.1438410999999</v>
      </c>
      <c r="F431">
        <v>709.45</v>
      </c>
      <c r="G431">
        <v>-8.3701787019997305</v>
      </c>
      <c r="H431">
        <f>(Table2[[#This Row],[1Y Return vs Nifty]]-AVERAGE(Table2[1Y Return vs Nifty]))/_xlfn.STDEV.P(Table2[1Y Return vs Nifty])</f>
        <v>-0.51333667173397413</v>
      </c>
      <c r="I431">
        <v>4.2703744776893</v>
      </c>
      <c r="J431">
        <f>(Table2[[#This Row],[1M Return vs Nifty]]-AVERAGE(Table2[1M Return vs Nifty]))/_xlfn.STDEV.P(Table2[1M Return vs Nifty])</f>
        <v>0.5825055545898109</v>
      </c>
      <c r="K431">
        <v>-9.8903690407077498</v>
      </c>
      <c r="L431">
        <f>(Table2[[#This Row],[6M Return vs Nifty]]-AVERAGE(Table2[6M Return vs Nifty]))/_xlfn.STDEV.P(Table2[6M Return vs Nifty])</f>
        <v>-0.42052910198812171</v>
      </c>
      <c r="M431">
        <v>0.44919540951855702</v>
      </c>
      <c r="N431">
        <f>(Table2[[#This Row],[1W Return vs Nifty]]-AVERAGE(Table2[1W Return vs Nifty]))/_xlfn.STDEV.P(Table2[1W Return vs Nifty])</f>
        <v>0.4909732878204548</v>
      </c>
      <c r="O431">
        <v>733.7</v>
      </c>
      <c r="P431">
        <v>741.60627197338795</v>
      </c>
      <c r="Q431">
        <v>722.099822868827</v>
      </c>
      <c r="R431">
        <v>32.335909609525302</v>
      </c>
      <c r="S431" s="1">
        <f>(Table2[[#This Row],[Close Price]]-Table2[[#This Row],[20D EMA]])/Table2[[#This Row],[20D EMA]]</f>
        <v>-3.3051655990186724E-2</v>
      </c>
      <c r="T431" s="1">
        <f>(Table2[[#This Row],[Close Price]]-Table2[[#This Row],[50D EMA]])/Table2[[#This Row],[50D EMA]]</f>
        <v>-4.336030207487486E-2</v>
      </c>
      <c r="U431" s="1">
        <f>(Table2[[#This Row],[Close Price]]-Table2[[#This Row],[200D EMA]])/Table2[[#This Row],[200D EMA]]</f>
        <v>-1.7518108256238781E-2</v>
      </c>
      <c r="V431">
        <v>0.66423231572046604</v>
      </c>
      <c r="W431">
        <v>704.5</v>
      </c>
      <c r="X431">
        <v>726.7</v>
      </c>
      <c r="Y431">
        <v>704.5</v>
      </c>
      <c r="Z431">
        <v>751.85</v>
      </c>
      <c r="AA431">
        <v>704.5</v>
      </c>
      <c r="AB431">
        <v>765</v>
      </c>
      <c r="AC431" s="1">
        <f>(Table2[[#This Row],[Close Price]]/Table2[[#This Row],[Day Low]])-1</f>
        <v>7.0262597586940867E-3</v>
      </c>
      <c r="AD431" s="1">
        <f>(Table2[[#This Row],[Day High]]/Table2[[#This Row],[Close Price]])-1</f>
        <v>2.4314609909084517E-2</v>
      </c>
      <c r="AE431" s="1">
        <f>(Table2[[#This Row],[Close Price]]/Table2[[#This Row],[Current Week Low]])-1</f>
        <v>7.0262597586940867E-3</v>
      </c>
      <c r="AF431" s="1">
        <f>(Table2[[#This Row],[Current Week High]]/Table2[[#This Row],[Close Price]])-1</f>
        <v>5.9764606385227959E-2</v>
      </c>
      <c r="AG431" s="1">
        <f>(Table2[[#This Row],[Close Price]]/Table2[[#This Row],[Current Month Low]])-1</f>
        <v>7.0262597586940867E-3</v>
      </c>
      <c r="AH431" s="1">
        <f>(Table2[[#This Row],[Current Month High]]/Table2[[#This Row],[Close Price]])-1</f>
        <v>7.8300091620269185E-2</v>
      </c>
      <c r="AI431">
        <v>29.917541757699599</v>
      </c>
      <c r="AJ431">
        <v>22.6467283256979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-0.15</v>
      </c>
      <c r="AM431" t="s">
        <v>3143</v>
      </c>
      <c r="AN431">
        <v>-4.28</v>
      </c>
      <c r="AO431" t="s">
        <v>3143</v>
      </c>
      <c r="AP431">
        <v>7.7009360926508993E-2</v>
      </c>
      <c r="AQ431">
        <f>(Table2[[#This Row],[Sharpe Ratio]]-AVERAGE(Table2[Sharpe Ratio]))/_xlfn.STDEV.P(Table2[Sharpe Ratio])</f>
        <v>0.23954197963852325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489</v>
      </c>
      <c r="AT431">
        <f>_xlfn.RANK.AVG(Table2[[#This Row],[6M Return vs Nifty Z-Score]],Table2[6M Return vs Nifty Z-Score])</f>
        <v>466</v>
      </c>
      <c r="AU431">
        <f>_xlfn.RANK.AVG(Table2[[#This Row],[Sharpe Ratio Z-Score]],Table2[Sharpe Ratio Z-Score])</f>
        <v>278</v>
      </c>
      <c r="AV431">
        <f>(Table2[[#This Row],[Rank 1Y]]+Table2[[#This Row],[Rank 6M]]+Table2[[#This Row],[Rank Sharpe]])/3</f>
        <v>411</v>
      </c>
    </row>
    <row r="432" spans="1:48" x14ac:dyDescent="0.3">
      <c r="A432" t="s">
        <v>1317</v>
      </c>
      <c r="B432" t="s">
        <v>1318</v>
      </c>
      <c r="C432" t="s">
        <v>3101</v>
      </c>
      <c r="D432" t="s">
        <v>51</v>
      </c>
      <c r="E432">
        <v>8194.5066769999994</v>
      </c>
      <c r="F432">
        <v>472.4</v>
      </c>
      <c r="G432">
        <v>-12.1825081102327</v>
      </c>
      <c r="H432">
        <f>(Table2[[#This Row],[1Y Return vs Nifty]]-AVERAGE(Table2[1Y Return vs Nifty]))/_xlfn.STDEV.P(Table2[1Y Return vs Nifty])</f>
        <v>-0.58057037060120387</v>
      </c>
      <c r="I432">
        <v>-1.8013186824008001</v>
      </c>
      <c r="J432">
        <f>(Table2[[#This Row],[1M Return vs Nifty]]-AVERAGE(Table2[1M Return vs Nifty]))/_xlfn.STDEV.P(Table2[1M Return vs Nifty])</f>
        <v>-0.12604572008628664</v>
      </c>
      <c r="K432">
        <v>13.451863106050499</v>
      </c>
      <c r="L432">
        <f>(Table2[[#This Row],[6M Return vs Nifty]]-AVERAGE(Table2[6M Return vs Nifty]))/_xlfn.STDEV.P(Table2[6M Return vs Nifty])</f>
        <v>0.4326186193016891</v>
      </c>
      <c r="M432">
        <v>-2.4893981471916899</v>
      </c>
      <c r="N432">
        <f>(Table2[[#This Row],[1W Return vs Nifty]]-AVERAGE(Table2[1W Return vs Nifty]))/_xlfn.STDEV.P(Table2[1W Return vs Nifty])</f>
        <v>-0.1500778599451594</v>
      </c>
      <c r="O432">
        <v>499.47</v>
      </c>
      <c r="P432">
        <v>492.94554557914802</v>
      </c>
      <c r="Q432">
        <v>429.17096193114298</v>
      </c>
      <c r="R432">
        <v>33.151105080263598</v>
      </c>
      <c r="S432" s="1">
        <f>(Table2[[#This Row],[Close Price]]-Table2[[#This Row],[20D EMA]])/Table2[[#This Row],[20D EMA]]</f>
        <v>-5.4197449296254127E-2</v>
      </c>
      <c r="T432" s="1">
        <f>(Table2[[#This Row],[Close Price]]-Table2[[#This Row],[50D EMA]])/Table2[[#This Row],[50D EMA]]</f>
        <v>-4.1679138321474532E-2</v>
      </c>
      <c r="U432" s="1">
        <f>(Table2[[#This Row],[Close Price]]-Table2[[#This Row],[200D EMA]])/Table2[[#This Row],[200D EMA]]</f>
        <v>0.10072684758153033</v>
      </c>
      <c r="V432">
        <v>0.31091026042237901</v>
      </c>
      <c r="W432">
        <v>465</v>
      </c>
      <c r="X432">
        <v>500</v>
      </c>
      <c r="Y432">
        <v>465</v>
      </c>
      <c r="Z432">
        <v>524</v>
      </c>
      <c r="AA432">
        <v>465</v>
      </c>
      <c r="AB432">
        <v>532.85</v>
      </c>
      <c r="AC432" s="1">
        <f>(Table2[[#This Row],[Close Price]]/Table2[[#This Row],[Day Low]])-1</f>
        <v>1.5913978494623615E-2</v>
      </c>
      <c r="AD432" s="1">
        <f>(Table2[[#This Row],[Day High]]/Table2[[#This Row],[Close Price]])-1</f>
        <v>5.8425063505503916E-2</v>
      </c>
      <c r="AE432" s="1">
        <f>(Table2[[#This Row],[Close Price]]/Table2[[#This Row],[Current Week Low]])-1</f>
        <v>1.5913978494623615E-2</v>
      </c>
      <c r="AF432" s="1">
        <f>(Table2[[#This Row],[Current Week High]]/Table2[[#This Row],[Close Price]])-1</f>
        <v>0.10922946655376808</v>
      </c>
      <c r="AG432" s="1">
        <f>(Table2[[#This Row],[Close Price]]/Table2[[#This Row],[Current Month Low]])-1</f>
        <v>1.5913978494623615E-2</v>
      </c>
      <c r="AH432" s="1">
        <f>(Table2[[#This Row],[Current Month High]]/Table2[[#This Row],[Close Price]])-1</f>
        <v>0.12796359017781556</v>
      </c>
      <c r="AI432">
        <v>17.1359017781541</v>
      </c>
      <c r="AJ432">
        <v>47.856025039123601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-0.08</v>
      </c>
      <c r="AM432" t="s">
        <v>3143</v>
      </c>
      <c r="AN432">
        <v>-4.21</v>
      </c>
      <c r="AO432" t="s">
        <v>3143</v>
      </c>
      <c r="AQ432">
        <f>(Table2[[#This Row],[Sharpe Ratio]]-AVERAGE(Table2[Sharpe Ratio]))/_xlfn.STDEV.P(Table2[Sharpe Ratio])</f>
        <v>-0.66967788397470163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-1.0937532153056624</v>
      </c>
      <c r="AS432">
        <f>_xlfn.RANK.AVG(Table2[[#This Row],[1Y Return vs Nifty Z-Score]],Table2[1Y Return vs Nifty Z-Score])</f>
        <v>516</v>
      </c>
      <c r="AT432">
        <f>_xlfn.RANK.AVG(Table2[[#This Row],[6M Return vs Nifty Z-Score]],Table2[6M Return vs Nifty Z-Score])</f>
        <v>197</v>
      </c>
      <c r="AU432">
        <f>_xlfn.RANK.AVG(Table2[[#This Row],[Sharpe Ratio Z-Score]],Table2[Sharpe Ratio Z-Score])</f>
        <v>520.5</v>
      </c>
      <c r="AV432">
        <f>(Table2[[#This Row],[Rank 1Y]]+Table2[[#This Row],[Rank 6M]]+Table2[[#This Row],[Rank Sharpe]])/3</f>
        <v>411.16666666666669</v>
      </c>
    </row>
    <row r="433" spans="1:48" x14ac:dyDescent="0.3">
      <c r="A433" t="s">
        <v>1176</v>
      </c>
      <c r="B433" t="s">
        <v>1177</v>
      </c>
      <c r="C433" t="s">
        <v>3100</v>
      </c>
      <c r="D433" t="s">
        <v>48</v>
      </c>
      <c r="E433">
        <v>9757.0555952800005</v>
      </c>
      <c r="F433">
        <v>173.6</v>
      </c>
      <c r="G433">
        <v>13.771771503326899</v>
      </c>
      <c r="H433">
        <f>(Table2[[#This Row],[1Y Return vs Nifty]]-AVERAGE(Table2[1Y Return vs Nifty]))/_xlfn.STDEV.P(Table2[1Y Return vs Nifty])</f>
        <v>-0.12284438918797588</v>
      </c>
      <c r="I433">
        <v>-10.2085704425097</v>
      </c>
      <c r="J433">
        <f>(Table2[[#This Row],[1M Return vs Nifty]]-AVERAGE(Table2[1M Return vs Nifty]))/_xlfn.STDEV.P(Table2[1M Return vs Nifty])</f>
        <v>-1.1071507914531715</v>
      </c>
      <c r="K433">
        <v>-28.9546560624505</v>
      </c>
      <c r="L433">
        <f>(Table2[[#This Row],[6M Return vs Nifty]]-AVERAGE(Table2[6M Return vs Nifty]))/_xlfn.STDEV.P(Table2[6M Return vs Nifty])</f>
        <v>-1.1173199199508144</v>
      </c>
      <c r="M433">
        <v>-0.55660149313623297</v>
      </c>
      <c r="N433">
        <f>(Table2[[#This Row],[1W Return vs Nifty]]-AVERAGE(Table2[1W Return vs Nifty]))/_xlfn.STDEV.P(Table2[1W Return vs Nifty])</f>
        <v>0.27155973285854662</v>
      </c>
      <c r="O433">
        <v>192.27</v>
      </c>
      <c r="P433">
        <v>207.11456653091099</v>
      </c>
      <c r="Q433">
        <v>212.38616210033101</v>
      </c>
      <c r="R433">
        <v>21.9645612274577</v>
      </c>
      <c r="S433" s="1">
        <f>(Table2[[#This Row],[Close Price]]-Table2[[#This Row],[20D EMA]])/Table2[[#This Row],[20D EMA]]</f>
        <v>-9.7103032194310157E-2</v>
      </c>
      <c r="T433" s="1">
        <f>(Table2[[#This Row],[Close Price]]-Table2[[#This Row],[50D EMA]])/Table2[[#This Row],[50D EMA]]</f>
        <v>-0.16181655927087624</v>
      </c>
      <c r="U433" s="1">
        <f>(Table2[[#This Row],[Close Price]]-Table2[[#This Row],[200D EMA]])/Table2[[#This Row],[200D EMA]]</f>
        <v>-0.18262094722540573</v>
      </c>
      <c r="V433">
        <v>0.81314794183738803</v>
      </c>
      <c r="W433">
        <v>171.58</v>
      </c>
      <c r="X433">
        <v>181.39</v>
      </c>
      <c r="Y433">
        <v>171.58</v>
      </c>
      <c r="Z433">
        <v>189.7</v>
      </c>
      <c r="AA433">
        <v>171.58</v>
      </c>
      <c r="AB433">
        <v>213.2</v>
      </c>
      <c r="AC433" s="1">
        <f>(Table2[[#This Row],[Close Price]]/Table2[[#This Row],[Day Low]])-1</f>
        <v>1.1772933908380745E-2</v>
      </c>
      <c r="AD433" s="1">
        <f>(Table2[[#This Row],[Day High]]/Table2[[#This Row],[Close Price]])-1</f>
        <v>4.4873271889400934E-2</v>
      </c>
      <c r="AE433" s="1">
        <f>(Table2[[#This Row],[Close Price]]/Table2[[#This Row],[Current Week Low]])-1</f>
        <v>1.1772933908380745E-2</v>
      </c>
      <c r="AF433" s="1">
        <f>(Table2[[#This Row],[Current Week High]]/Table2[[#This Row],[Close Price]])-1</f>
        <v>9.2741935483870996E-2</v>
      </c>
      <c r="AG433" s="1">
        <f>(Table2[[#This Row],[Close Price]]/Table2[[#This Row],[Current Month Low]])-1</f>
        <v>1.1772933908380745E-2</v>
      </c>
      <c r="AH433" s="1">
        <f>(Table2[[#This Row],[Current Month High]]/Table2[[#This Row],[Close Price]])-1</f>
        <v>0.22811059907834097</v>
      </c>
      <c r="AI433">
        <v>75.0576036866359</v>
      </c>
      <c r="AJ433">
        <v>49.076857020180299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-0.21</v>
      </c>
      <c r="AM433" t="s">
        <v>3143</v>
      </c>
      <c r="AN433">
        <v>-13.89</v>
      </c>
      <c r="AO433" t="s">
        <v>3143</v>
      </c>
      <c r="AP433">
        <v>9.3945551543178005E-2</v>
      </c>
      <c r="AQ433">
        <f>(Table2[[#This Row],[Sharpe Ratio]]-AVERAGE(Table2[Sharpe Ratio]))/_xlfn.STDEV.P(Table2[Sharpe Ratio])</f>
        <v>0.4395010591238156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342</v>
      </c>
      <c r="AT433">
        <f>_xlfn.RANK.AVG(Table2[[#This Row],[6M Return vs Nifty Z-Score]],Table2[6M Return vs Nifty Z-Score])</f>
        <v>665</v>
      </c>
      <c r="AU433">
        <f>_xlfn.RANK.AVG(Table2[[#This Row],[Sharpe Ratio Z-Score]],Table2[Sharpe Ratio Z-Score])</f>
        <v>229</v>
      </c>
      <c r="AV433">
        <f>(Table2[[#This Row],[Rank 1Y]]+Table2[[#This Row],[Rank 6M]]+Table2[[#This Row],[Rank Sharpe]])/3</f>
        <v>412</v>
      </c>
    </row>
    <row r="434" spans="1:48" x14ac:dyDescent="0.3">
      <c r="A434" t="s">
        <v>901</v>
      </c>
      <c r="B434" t="s">
        <v>902</v>
      </c>
      <c r="C434" t="s">
        <v>3097</v>
      </c>
      <c r="D434" t="s">
        <v>903</v>
      </c>
      <c r="E434">
        <v>16073.891846300001</v>
      </c>
      <c r="F434">
        <v>180.76</v>
      </c>
      <c r="G434">
        <v>18.7926874429929</v>
      </c>
      <c r="H434">
        <f>(Table2[[#This Row],[1Y Return vs Nifty]]-AVERAGE(Table2[1Y Return vs Nifty]))/_xlfn.STDEV.P(Table2[1Y Return vs Nifty])</f>
        <v>-3.4296230260218073E-2</v>
      </c>
      <c r="I434">
        <v>-3.7196349284486798</v>
      </c>
      <c r="J434">
        <f>(Table2[[#This Row],[1M Return vs Nifty]]-AVERAGE(Table2[1M Return vs Nifty]))/_xlfn.STDEV.P(Table2[1M Return vs Nifty])</f>
        <v>-0.34990838664912088</v>
      </c>
      <c r="K434">
        <v>6.3005870521869998</v>
      </c>
      <c r="L434">
        <f>(Table2[[#This Row],[6M Return vs Nifty]]-AVERAGE(Table2[6M Return vs Nifty]))/_xlfn.STDEV.P(Table2[6M Return vs Nifty])</f>
        <v>0.17124280779793147</v>
      </c>
      <c r="M434">
        <v>0.39924736507481601</v>
      </c>
      <c r="N434">
        <f>(Table2[[#This Row],[1W Return vs Nifty]]-AVERAGE(Table2[1W Return vs Nifty]))/_xlfn.STDEV.P(Table2[1W Return vs Nifty])</f>
        <v>0.48007717353946056</v>
      </c>
      <c r="O434">
        <v>194.39</v>
      </c>
      <c r="P434">
        <v>197.80051984935201</v>
      </c>
      <c r="Q434">
        <v>176.82917913072501</v>
      </c>
      <c r="R434">
        <v>29.3271951948823</v>
      </c>
      <c r="S434" s="1">
        <f>(Table2[[#This Row],[Close Price]]-Table2[[#This Row],[20D EMA]])/Table2[[#This Row],[20D EMA]]</f>
        <v>-7.0116775554298044E-2</v>
      </c>
      <c r="T434" s="1">
        <f>(Table2[[#This Row],[Close Price]]-Table2[[#This Row],[50D EMA]])/Table2[[#This Row],[50D EMA]]</f>
        <v>-8.6150025603220617E-2</v>
      </c>
      <c r="U434" s="1">
        <f>(Table2[[#This Row],[Close Price]]-Table2[[#This Row],[200D EMA]])/Table2[[#This Row],[200D EMA]]</f>
        <v>2.2229480952173808E-2</v>
      </c>
      <c r="V434">
        <v>0.53446302353809405</v>
      </c>
      <c r="W434">
        <v>176.1</v>
      </c>
      <c r="X434">
        <v>189.95</v>
      </c>
      <c r="Y434">
        <v>176.1</v>
      </c>
      <c r="Z434">
        <v>191.75</v>
      </c>
      <c r="AA434">
        <v>176.1</v>
      </c>
      <c r="AB434">
        <v>212.39</v>
      </c>
      <c r="AC434" s="1">
        <f>(Table2[[#This Row],[Close Price]]/Table2[[#This Row],[Day Low]])-1</f>
        <v>2.6462237365133534E-2</v>
      </c>
      <c r="AD434" s="1">
        <f>(Table2[[#This Row],[Day High]]/Table2[[#This Row],[Close Price]])-1</f>
        <v>5.0840894003097992E-2</v>
      </c>
      <c r="AE434" s="1">
        <f>(Table2[[#This Row],[Close Price]]/Table2[[#This Row],[Current Week Low]])-1</f>
        <v>2.6462237365133534E-2</v>
      </c>
      <c r="AF434" s="1">
        <f>(Table2[[#This Row],[Current Week High]]/Table2[[#This Row],[Close Price]])-1</f>
        <v>6.0798849302943214E-2</v>
      </c>
      <c r="AG434" s="1">
        <f>(Table2[[#This Row],[Close Price]]/Table2[[#This Row],[Current Month Low]])-1</f>
        <v>2.6462237365133534E-2</v>
      </c>
      <c r="AH434" s="1">
        <f>(Table2[[#This Row],[Current Month High]]/Table2[[#This Row],[Close Price]])-1</f>
        <v>0.17498340340783347</v>
      </c>
      <c r="AI434">
        <v>35.206904182341198</v>
      </c>
      <c r="AJ434">
        <v>48.957560774618798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0.01</v>
      </c>
      <c r="AM434" t="s">
        <v>3142</v>
      </c>
      <c r="AN434">
        <v>-11.16</v>
      </c>
      <c r="AO434" t="s">
        <v>3143</v>
      </c>
      <c r="AP434">
        <v>-5.2645289666082999E-2</v>
      </c>
      <c r="AQ434">
        <f>(Table2[[#This Row],[Sharpe Ratio]]-AVERAGE(Table2[Sharpe Ratio]))/_xlfn.STDEV.P(Table2[Sharpe Ratio])</f>
        <v>-1.2912405422566471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308</v>
      </c>
      <c r="AT434">
        <f>_xlfn.RANK.AVG(Table2[[#This Row],[6M Return vs Nifty Z-Score]],Table2[6M Return vs Nifty Z-Score])</f>
        <v>274</v>
      </c>
      <c r="AU434">
        <f>_xlfn.RANK.AVG(Table2[[#This Row],[Sharpe Ratio Z-Score]],Table2[Sharpe Ratio Z-Score])</f>
        <v>658</v>
      </c>
      <c r="AV434">
        <f>(Table2[[#This Row],[Rank 1Y]]+Table2[[#This Row],[Rank 6M]]+Table2[[#This Row],[Rank Sharpe]])/3</f>
        <v>413.33333333333331</v>
      </c>
    </row>
    <row r="435" spans="1:48" x14ac:dyDescent="0.3">
      <c r="A435" t="s">
        <v>1297</v>
      </c>
      <c r="B435" t="s">
        <v>1298</v>
      </c>
      <c r="C435" t="s">
        <v>3097</v>
      </c>
      <c r="D435" t="s">
        <v>539</v>
      </c>
      <c r="E435">
        <v>8301.9689220050004</v>
      </c>
      <c r="F435">
        <v>251.35</v>
      </c>
      <c r="G435">
        <v>-16.358035307851001</v>
      </c>
      <c r="H435">
        <f>(Table2[[#This Row],[1Y Return vs Nifty]]-AVERAGE(Table2[1Y Return vs Nifty]))/_xlfn.STDEV.P(Table2[1Y Return vs Nifty])</f>
        <v>-0.65420937399118617</v>
      </c>
      <c r="I435">
        <v>-1.17463255513791</v>
      </c>
      <c r="J435">
        <f>(Table2[[#This Row],[1M Return vs Nifty]]-AVERAGE(Table2[1M Return vs Nifty]))/_xlfn.STDEV.P(Table2[1M Return vs Nifty])</f>
        <v>-5.2913029980556948E-2</v>
      </c>
      <c r="K435">
        <v>5.5524921556296096</v>
      </c>
      <c r="L435">
        <f>(Table2[[#This Row],[6M Return vs Nifty]]-AVERAGE(Table2[6M Return vs Nifty]))/_xlfn.STDEV.P(Table2[6M Return vs Nifty])</f>
        <v>0.14390028749851308</v>
      </c>
      <c r="M435">
        <v>-2.9309788429466499</v>
      </c>
      <c r="N435">
        <f>(Table2[[#This Row],[1W Return vs Nifty]]-AVERAGE(Table2[1W Return vs Nifty]))/_xlfn.STDEV.P(Table2[1W Return vs Nifty])</f>
        <v>-0.24640823241142135</v>
      </c>
      <c r="O435">
        <v>267.58</v>
      </c>
      <c r="P435">
        <v>267.18495020416202</v>
      </c>
      <c r="Q435">
        <v>243.538373916263</v>
      </c>
      <c r="R435">
        <v>25.5217203919727</v>
      </c>
      <c r="S435" s="1">
        <f>(Table2[[#This Row],[Close Price]]-Table2[[#This Row],[20D EMA]])/Table2[[#This Row],[20D EMA]]</f>
        <v>-6.0654757455714144E-2</v>
      </c>
      <c r="T435" s="1">
        <f>(Table2[[#This Row],[Close Price]]-Table2[[#This Row],[50D EMA]])/Table2[[#This Row],[50D EMA]]</f>
        <v>-5.926587628555495E-2</v>
      </c>
      <c r="U435" s="1">
        <f>(Table2[[#This Row],[Close Price]]-Table2[[#This Row],[200D EMA]])/Table2[[#This Row],[200D EMA]]</f>
        <v>3.2075545049105508E-2</v>
      </c>
      <c r="V435">
        <v>0.445159024935188</v>
      </c>
      <c r="W435">
        <v>241.1</v>
      </c>
      <c r="X435">
        <v>255.6</v>
      </c>
      <c r="Y435">
        <v>241.1</v>
      </c>
      <c r="Z435">
        <v>270</v>
      </c>
      <c r="AA435">
        <v>241.1</v>
      </c>
      <c r="AB435">
        <v>297.60000000000002</v>
      </c>
      <c r="AC435" s="1">
        <f>(Table2[[#This Row],[Close Price]]/Table2[[#This Row],[Day Low]])-1</f>
        <v>4.2513479883865557E-2</v>
      </c>
      <c r="AD435" s="1">
        <f>(Table2[[#This Row],[Day High]]/Table2[[#This Row],[Close Price]])-1</f>
        <v>1.6908693057489543E-2</v>
      </c>
      <c r="AE435" s="1">
        <f>(Table2[[#This Row],[Close Price]]/Table2[[#This Row],[Current Week Low]])-1</f>
        <v>4.2513479883865557E-2</v>
      </c>
      <c r="AF435" s="1">
        <f>(Table2[[#This Row],[Current Week High]]/Table2[[#This Row],[Close Price]])-1</f>
        <v>7.4199323652277771E-2</v>
      </c>
      <c r="AG435" s="1">
        <f>(Table2[[#This Row],[Close Price]]/Table2[[#This Row],[Current Month Low]])-1</f>
        <v>4.2513479883865557E-2</v>
      </c>
      <c r="AH435" s="1">
        <f>(Table2[[#This Row],[Current Month High]]/Table2[[#This Row],[Close Price]])-1</f>
        <v>0.18400636562562167</v>
      </c>
      <c r="AI435">
        <v>18.400636562562099</v>
      </c>
      <c r="AJ435">
        <v>24.6775793650793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</v>
      </c>
      <c r="AM435" t="s">
        <v>3144</v>
      </c>
      <c r="AN435">
        <v>-8.0500000000000007</v>
      </c>
      <c r="AO435" t="s">
        <v>3143</v>
      </c>
      <c r="AP435">
        <v>3.4901240102967003E-2</v>
      </c>
      <c r="AQ435">
        <f>(Table2[[#This Row],[Sharpe Ratio]]-AVERAGE(Table2[Sharpe Ratio]))/_xlfn.STDEV.P(Table2[Sharpe Ratio])</f>
        <v>-0.25761238460462921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-1.0672427334892807</v>
      </c>
      <c r="AS435">
        <f>_xlfn.RANK.AVG(Table2[[#This Row],[1Y Return vs Nifty Z-Score]],Table2[1Y Return vs Nifty Z-Score])</f>
        <v>543</v>
      </c>
      <c r="AT435">
        <f>_xlfn.RANK.AVG(Table2[[#This Row],[6M Return vs Nifty Z-Score]],Table2[6M Return vs Nifty Z-Score])</f>
        <v>287</v>
      </c>
      <c r="AU435">
        <f>_xlfn.RANK.AVG(Table2[[#This Row],[Sharpe Ratio Z-Score]],Table2[Sharpe Ratio Z-Score])</f>
        <v>410</v>
      </c>
      <c r="AV435">
        <f>(Table2[[#This Row],[Rank 1Y]]+Table2[[#This Row],[Rank 6M]]+Table2[[#This Row],[Rank Sharpe]])/3</f>
        <v>413.33333333333331</v>
      </c>
    </row>
    <row r="436" spans="1:48" x14ac:dyDescent="0.3">
      <c r="A436" t="s">
        <v>1240</v>
      </c>
      <c r="B436" t="s">
        <v>1241</v>
      </c>
      <c r="C436" t="s">
        <v>3101</v>
      </c>
      <c r="D436" t="s">
        <v>243</v>
      </c>
      <c r="E436">
        <v>8851.0851398899995</v>
      </c>
      <c r="F436">
        <v>1349.95</v>
      </c>
      <c r="G436">
        <v>5.6863598521806802</v>
      </c>
      <c r="H436">
        <f>(Table2[[#This Row],[1Y Return vs Nifty]]-AVERAGE(Table2[1Y Return vs Nifty]))/_xlfn.STDEV.P(Table2[1Y Return vs Nifty])</f>
        <v>-0.26543755833983113</v>
      </c>
      <c r="I436">
        <v>4.5305022412163796</v>
      </c>
      <c r="J436">
        <f>(Table2[[#This Row],[1M Return vs Nifty]]-AVERAGE(Table2[1M Return vs Nifty]))/_xlfn.STDEV.P(Table2[1M Return vs Nifty])</f>
        <v>0.61286180836713766</v>
      </c>
      <c r="K436">
        <v>2.49645901951724</v>
      </c>
      <c r="L436">
        <f>(Table2[[#This Row],[6M Return vs Nifty]]-AVERAGE(Table2[6M Return vs Nifty]))/_xlfn.STDEV.P(Table2[6M Return vs Nifty])</f>
        <v>3.2203698677528585E-2</v>
      </c>
      <c r="M436">
        <v>1.8360329913728599</v>
      </c>
      <c r="N436">
        <f>(Table2[[#This Row],[1W Return vs Nifty]]-AVERAGE(Table2[1W Return vs Nifty]))/_xlfn.STDEV.P(Table2[1W Return vs Nifty])</f>
        <v>0.79351047319680279</v>
      </c>
      <c r="O436">
        <v>1359.97</v>
      </c>
      <c r="P436">
        <v>1353.6119649022801</v>
      </c>
      <c r="Q436">
        <v>1262.1429999845</v>
      </c>
      <c r="R436">
        <v>47.225745369163</v>
      </c>
      <c r="S436" s="1">
        <f>(Table2[[#This Row],[Close Price]]-Table2[[#This Row],[20D EMA]])/Table2[[#This Row],[20D EMA]]</f>
        <v>-7.3678095840349284E-3</v>
      </c>
      <c r="T436" s="1">
        <f>(Table2[[#This Row],[Close Price]]-Table2[[#This Row],[50D EMA]])/Table2[[#This Row],[50D EMA]]</f>
        <v>-2.7053284081634114E-3</v>
      </c>
      <c r="U436" s="1">
        <f>(Table2[[#This Row],[Close Price]]-Table2[[#This Row],[200D EMA]])/Table2[[#This Row],[200D EMA]]</f>
        <v>6.9569771425724666E-2</v>
      </c>
      <c r="V436">
        <v>0.48456203685543697</v>
      </c>
      <c r="W436">
        <v>1310</v>
      </c>
      <c r="X436">
        <v>1370.95</v>
      </c>
      <c r="Y436">
        <v>1292</v>
      </c>
      <c r="Z436">
        <v>1387</v>
      </c>
      <c r="AA436">
        <v>1292</v>
      </c>
      <c r="AB436">
        <v>1450</v>
      </c>
      <c r="AC436" s="1">
        <f>(Table2[[#This Row],[Close Price]]/Table2[[#This Row],[Day Low]])-1</f>
        <v>3.0496183206106808E-2</v>
      </c>
      <c r="AD436" s="1">
        <f>(Table2[[#This Row],[Day High]]/Table2[[#This Row],[Close Price]])-1</f>
        <v>1.5556131708581722E-2</v>
      </c>
      <c r="AE436" s="1">
        <f>(Table2[[#This Row],[Close Price]]/Table2[[#This Row],[Current Week Low]])-1</f>
        <v>4.4852941176470651E-2</v>
      </c>
      <c r="AF436" s="1">
        <f>(Table2[[#This Row],[Current Week High]]/Table2[[#This Row],[Close Price]])-1</f>
        <v>2.7445460942997935E-2</v>
      </c>
      <c r="AG436" s="1">
        <f>(Table2[[#This Row],[Close Price]]/Table2[[#This Row],[Current Month Low]])-1</f>
        <v>4.4852941176470651E-2</v>
      </c>
      <c r="AH436" s="1">
        <f>(Table2[[#This Row],[Current Month High]]/Table2[[#This Row],[Close Price]])-1</f>
        <v>7.4113856068743322E-2</v>
      </c>
      <c r="AI436">
        <v>22.519352568613598</v>
      </c>
      <c r="AJ436">
        <v>38.187122530453401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</v>
      </c>
      <c r="AM436" t="s">
        <v>3144</v>
      </c>
      <c r="AN436">
        <v>-3.1</v>
      </c>
      <c r="AO436" t="s">
        <v>3143</v>
      </c>
      <c r="AQ436">
        <f>(Table2[[#This Row],[Sharpe Ratio]]-AVERAGE(Table2[Sharpe Ratio]))/_xlfn.STDEV.P(Table2[Sharpe Ratio])</f>
        <v>-0.66967788397470163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0.50346053792693635</v>
      </c>
      <c r="AS436">
        <f>_xlfn.RANK.AVG(Table2[[#This Row],[1Y Return vs Nifty Z-Score]],Table2[1Y Return vs Nifty Z-Score])</f>
        <v>397</v>
      </c>
      <c r="AT436">
        <f>_xlfn.RANK.AVG(Table2[[#This Row],[6M Return vs Nifty Z-Score]],Table2[6M Return vs Nifty Z-Score])</f>
        <v>325</v>
      </c>
      <c r="AU436">
        <f>_xlfn.RANK.AVG(Table2[[#This Row],[Sharpe Ratio Z-Score]],Table2[Sharpe Ratio Z-Score])</f>
        <v>520.5</v>
      </c>
      <c r="AV436">
        <f>(Table2[[#This Row],[Rank 1Y]]+Table2[[#This Row],[Rank 6M]]+Table2[[#This Row],[Rank Sharpe]])/3</f>
        <v>414.16666666666669</v>
      </c>
    </row>
    <row r="437" spans="1:48" x14ac:dyDescent="0.3">
      <c r="A437" t="s">
        <v>816</v>
      </c>
      <c r="B437" t="s">
        <v>817</v>
      </c>
      <c r="C437" t="s">
        <v>3107</v>
      </c>
      <c r="D437" t="s">
        <v>443</v>
      </c>
      <c r="E437">
        <v>18316.897290969999</v>
      </c>
      <c r="F437">
        <v>7719.55</v>
      </c>
      <c r="G437">
        <v>-8.6193631439868401</v>
      </c>
      <c r="H437">
        <f>(Table2[[#This Row],[1Y Return vs Nifty]]-AVERAGE(Table2[1Y Return vs Nifty]))/_xlfn.STDEV.P(Table2[1Y Return vs Nifty])</f>
        <v>-0.51773125308856005</v>
      </c>
      <c r="I437">
        <v>2.67032260502751</v>
      </c>
      <c r="J437">
        <f>(Table2[[#This Row],[1M Return vs Nifty]]-AVERAGE(Table2[1M Return vs Nifty]))/_xlfn.STDEV.P(Table2[1M Return vs Nifty])</f>
        <v>0.39578353751318301</v>
      </c>
      <c r="K437">
        <v>15.2991518042991</v>
      </c>
      <c r="L437">
        <f>(Table2[[#This Row],[6M Return vs Nifty]]-AVERAGE(Table2[6M Return vs Nifty]))/_xlfn.STDEV.P(Table2[6M Return vs Nifty])</f>
        <v>0.50013616147873785</v>
      </c>
      <c r="M437">
        <v>-3.0491050409782199</v>
      </c>
      <c r="N437">
        <f>(Table2[[#This Row],[1W Return vs Nifty]]-AVERAGE(Table2[1W Return vs Nifty]))/_xlfn.STDEV.P(Table2[1W Return vs Nifty])</f>
        <v>-0.27217734044489167</v>
      </c>
      <c r="O437">
        <v>8229.8799999999992</v>
      </c>
      <c r="P437">
        <v>8218.8252181297194</v>
      </c>
      <c r="Q437">
        <v>7604.8541359881701</v>
      </c>
      <c r="R437">
        <v>24.063663357352599</v>
      </c>
      <c r="S437" s="1">
        <f>(Table2[[#This Row],[Close Price]]-Table2[[#This Row],[20D EMA]])/Table2[[#This Row],[20D EMA]]</f>
        <v>-6.200940961472088E-2</v>
      </c>
      <c r="T437" s="1">
        <f>(Table2[[#This Row],[Close Price]]-Table2[[#This Row],[50D EMA]])/Table2[[#This Row],[50D EMA]]</f>
        <v>-6.0747759549427981E-2</v>
      </c>
      <c r="U437" s="1">
        <f>(Table2[[#This Row],[Close Price]]-Table2[[#This Row],[200D EMA]])/Table2[[#This Row],[200D EMA]]</f>
        <v>1.5081928194922116E-2</v>
      </c>
      <c r="V437">
        <v>0.42094227271652901</v>
      </c>
      <c r="W437">
        <v>7511.55</v>
      </c>
      <c r="X437">
        <v>7940</v>
      </c>
      <c r="Y437">
        <v>7511.55</v>
      </c>
      <c r="Z437">
        <v>8487.15</v>
      </c>
      <c r="AA437">
        <v>7511.55</v>
      </c>
      <c r="AB437">
        <v>9034.9500000000007</v>
      </c>
      <c r="AC437" s="1">
        <f>(Table2[[#This Row],[Close Price]]/Table2[[#This Row],[Day Low]])-1</f>
        <v>2.7690689671239666E-2</v>
      </c>
      <c r="AD437" s="1">
        <f>(Table2[[#This Row],[Day High]]/Table2[[#This Row],[Close Price]])-1</f>
        <v>2.855736409505738E-2</v>
      </c>
      <c r="AE437" s="1">
        <f>(Table2[[#This Row],[Close Price]]/Table2[[#This Row],[Current Week Low]])-1</f>
        <v>2.7690689671239666E-2</v>
      </c>
      <c r="AF437" s="1">
        <f>(Table2[[#This Row],[Current Week High]]/Table2[[#This Row],[Close Price]])-1</f>
        <v>9.9435847944504552E-2</v>
      </c>
      <c r="AG437" s="1">
        <f>(Table2[[#This Row],[Close Price]]/Table2[[#This Row],[Current Month Low]])-1</f>
        <v>2.7690689671239666E-2</v>
      </c>
      <c r="AH437" s="1">
        <f>(Table2[[#This Row],[Current Month High]]/Table2[[#This Row],[Close Price]])-1</f>
        <v>0.17039853359327939</v>
      </c>
      <c r="AI437">
        <v>22.9177866585487</v>
      </c>
      <c r="AJ437">
        <v>40.698246637261597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 t="s">
        <v>3144</v>
      </c>
      <c r="AN437">
        <v>-10.71</v>
      </c>
      <c r="AO437" t="s">
        <v>3143</v>
      </c>
      <c r="AP437">
        <v>-1.1446872837491E-2</v>
      </c>
      <c r="AQ437">
        <f>(Table2[[#This Row],[Sharpe Ratio]]-AVERAGE(Table2[Sharpe Ratio]))/_xlfn.STDEV.P(Table2[Sharpe Ratio])</f>
        <v>-0.80482670270121626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-0.69881559724274722</v>
      </c>
      <c r="AS437">
        <f>_xlfn.RANK.AVG(Table2[[#This Row],[1Y Return vs Nifty Z-Score]],Table2[1Y Return vs Nifty Z-Score])</f>
        <v>494</v>
      </c>
      <c r="AT437">
        <f>_xlfn.RANK.AVG(Table2[[#This Row],[6M Return vs Nifty Z-Score]],Table2[6M Return vs Nifty Z-Score])</f>
        <v>176</v>
      </c>
      <c r="AU437">
        <f>_xlfn.RANK.AVG(Table2[[#This Row],[Sharpe Ratio Z-Score]],Table2[Sharpe Ratio Z-Score])</f>
        <v>573</v>
      </c>
      <c r="AV437">
        <f>(Table2[[#This Row],[Rank 1Y]]+Table2[[#This Row],[Rank 6M]]+Table2[[#This Row],[Rank Sharpe]])/3</f>
        <v>414.33333333333331</v>
      </c>
    </row>
    <row r="438" spans="1:48" x14ac:dyDescent="0.3">
      <c r="A438" t="s">
        <v>1423</v>
      </c>
      <c r="B438" t="s">
        <v>1424</v>
      </c>
      <c r="C438" t="s">
        <v>3109</v>
      </c>
      <c r="D438" t="s">
        <v>309</v>
      </c>
      <c r="E438">
        <v>7056.6770438419999</v>
      </c>
      <c r="F438">
        <v>183.41</v>
      </c>
      <c r="G438">
        <v>-8.3919600882171093</v>
      </c>
      <c r="H438">
        <f>(Table2[[#This Row],[1Y Return vs Nifty]]-AVERAGE(Table2[1Y Return vs Nifty]))/_xlfn.STDEV.P(Table2[1Y Return vs Nifty])</f>
        <v>-0.51372080516134466</v>
      </c>
      <c r="I438">
        <v>-2.0409465641397402</v>
      </c>
      <c r="J438">
        <f>(Table2[[#This Row],[1M Return vs Nifty]]-AVERAGE(Table2[1M Return vs Nifty]))/_xlfn.STDEV.P(Table2[1M Return vs Nifty])</f>
        <v>-0.154009689374145</v>
      </c>
      <c r="K438">
        <v>-16.3382163166971</v>
      </c>
      <c r="L438">
        <f>(Table2[[#This Row],[6M Return vs Nifty]]-AVERAGE(Table2[6M Return vs Nifty]))/_xlfn.STDEV.P(Table2[6M Return vs Nifty])</f>
        <v>-0.65619491904234029</v>
      </c>
      <c r="M438">
        <v>-7.5056568367742997</v>
      </c>
      <c r="N438">
        <f>(Table2[[#This Row],[1W Return vs Nifty]]-AVERAGE(Table2[1W Return vs Nifty]))/_xlfn.STDEV.P(Table2[1W Return vs Nifty])</f>
        <v>-1.2443695094668159</v>
      </c>
      <c r="O438">
        <v>205.6</v>
      </c>
      <c r="P438">
        <v>211.78428324778599</v>
      </c>
      <c r="Q438">
        <v>205.930352195577</v>
      </c>
      <c r="R438">
        <v>15.179824881263</v>
      </c>
      <c r="S438" s="1">
        <f>(Table2[[#This Row],[Close Price]]-Table2[[#This Row],[20D EMA]])/Table2[[#This Row],[20D EMA]]</f>
        <v>-0.10792801556420233</v>
      </c>
      <c r="T438" s="1">
        <f>(Table2[[#This Row],[Close Price]]-Table2[[#This Row],[50D EMA]])/Table2[[#This Row],[50D EMA]]</f>
        <v>-0.1339772848705128</v>
      </c>
      <c r="U438" s="1">
        <f>(Table2[[#This Row],[Close Price]]-Table2[[#This Row],[200D EMA]])/Table2[[#This Row],[200D EMA]]</f>
        <v>-0.1093590719166492</v>
      </c>
      <c r="V438">
        <v>0.34357432881767003</v>
      </c>
      <c r="W438">
        <v>180.2</v>
      </c>
      <c r="X438">
        <v>191.1</v>
      </c>
      <c r="Y438">
        <v>180.2</v>
      </c>
      <c r="Z438">
        <v>211.52</v>
      </c>
      <c r="AA438">
        <v>180.2</v>
      </c>
      <c r="AB438">
        <v>225.5</v>
      </c>
      <c r="AC438" s="1">
        <f>(Table2[[#This Row],[Close Price]]/Table2[[#This Row],[Day Low]])-1</f>
        <v>1.7813540510543957E-2</v>
      </c>
      <c r="AD438" s="1">
        <f>(Table2[[#This Row],[Day High]]/Table2[[#This Row],[Close Price]])-1</f>
        <v>4.1927921051196693E-2</v>
      </c>
      <c r="AE438" s="1">
        <f>(Table2[[#This Row],[Close Price]]/Table2[[#This Row],[Current Week Low]])-1</f>
        <v>1.7813540510543957E-2</v>
      </c>
      <c r="AF438" s="1">
        <f>(Table2[[#This Row],[Current Week High]]/Table2[[#This Row],[Close Price]])-1</f>
        <v>0.15326318085164403</v>
      </c>
      <c r="AG438" s="1">
        <f>(Table2[[#This Row],[Close Price]]/Table2[[#This Row],[Current Month Low]])-1</f>
        <v>1.7813540510543957E-2</v>
      </c>
      <c r="AH438" s="1">
        <f>(Table2[[#This Row],[Current Month High]]/Table2[[#This Row],[Close Price]])-1</f>
        <v>0.22948585137124478</v>
      </c>
      <c r="AI438">
        <v>42.849353906548103</v>
      </c>
      <c r="AJ438">
        <v>24.2615176151761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-0.15</v>
      </c>
      <c r="AM438" t="s">
        <v>3143</v>
      </c>
      <c r="AN438">
        <v>-16.399999999999999</v>
      </c>
      <c r="AO438" t="s">
        <v>3143</v>
      </c>
      <c r="AP438">
        <v>9.9349762921612003E-2</v>
      </c>
      <c r="AQ438">
        <f>(Table2[[#This Row],[Sharpe Ratio]]-AVERAGE(Table2[Sharpe Ratio]))/_xlfn.STDEV.P(Table2[Sharpe Ratio])</f>
        <v>0.50330650138850241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491</v>
      </c>
      <c r="AT438">
        <f>_xlfn.RANK.AVG(Table2[[#This Row],[6M Return vs Nifty Z-Score]],Table2[6M Return vs Nifty Z-Score])</f>
        <v>540</v>
      </c>
      <c r="AU438">
        <f>_xlfn.RANK.AVG(Table2[[#This Row],[Sharpe Ratio Z-Score]],Table2[Sharpe Ratio Z-Score])</f>
        <v>212</v>
      </c>
      <c r="AV438">
        <f>(Table2[[#This Row],[Rank 1Y]]+Table2[[#This Row],[Rank 6M]]+Table2[[#This Row],[Rank Sharpe]])/3</f>
        <v>414.33333333333331</v>
      </c>
    </row>
    <row r="439" spans="1:48" x14ac:dyDescent="0.3">
      <c r="A439" t="s">
        <v>1580</v>
      </c>
      <c r="B439" t="s">
        <v>1581</v>
      </c>
      <c r="C439" t="s">
        <v>3103</v>
      </c>
      <c r="D439" t="s">
        <v>276</v>
      </c>
      <c r="E439">
        <v>5651.8654059199998</v>
      </c>
      <c r="F439">
        <v>2075.35</v>
      </c>
      <c r="G439">
        <v>-31.715515416685399</v>
      </c>
      <c r="H439">
        <f>(Table2[[#This Row],[1Y Return vs Nifty]]-AVERAGE(Table2[1Y Return vs Nifty]))/_xlfn.STDEV.P(Table2[1Y Return vs Nifty])</f>
        <v>-0.92505170749127841</v>
      </c>
      <c r="I439">
        <v>-6.5356080797582097</v>
      </c>
      <c r="J439">
        <f>(Table2[[#This Row],[1M Return vs Nifty]]-AVERAGE(Table2[1M Return vs Nifty]))/_xlfn.STDEV.P(Table2[1M Return vs Nifty])</f>
        <v>-0.67852534953010191</v>
      </c>
      <c r="K439">
        <v>4.4787154732873002</v>
      </c>
      <c r="L439">
        <f>(Table2[[#This Row],[6M Return vs Nifty]]-AVERAGE(Table2[6M Return vs Nifty]))/_xlfn.STDEV.P(Table2[6M Return vs Nifty])</f>
        <v>0.10465424950374057</v>
      </c>
      <c r="M439">
        <v>-4.70905872453966</v>
      </c>
      <c r="N439">
        <f>(Table2[[#This Row],[1W Return vs Nifty]]-AVERAGE(Table2[1W Return vs Nifty]))/_xlfn.STDEV.P(Table2[1W Return vs Nifty])</f>
        <v>-0.63429452118086804</v>
      </c>
      <c r="O439">
        <v>2295.0700000000002</v>
      </c>
      <c r="P439">
        <v>2362.9034342007899</v>
      </c>
      <c r="Q439">
        <v>2301.1866235603002</v>
      </c>
      <c r="R439">
        <v>19.182770051963502</v>
      </c>
      <c r="S439" s="1">
        <f>(Table2[[#This Row],[Close Price]]-Table2[[#This Row],[20D EMA]])/Table2[[#This Row],[20D EMA]]</f>
        <v>-9.5735642050133657E-2</v>
      </c>
      <c r="T439" s="1">
        <f>(Table2[[#This Row],[Close Price]]-Table2[[#This Row],[50D EMA]])/Table2[[#This Row],[50D EMA]]</f>
        <v>-0.1216949580074777</v>
      </c>
      <c r="U439" s="1">
        <f>(Table2[[#This Row],[Close Price]]-Table2[[#This Row],[200D EMA]])/Table2[[#This Row],[200D EMA]]</f>
        <v>-9.813920402983016E-2</v>
      </c>
      <c r="V439">
        <v>0.39805772243979398</v>
      </c>
      <c r="W439">
        <v>2053.0500000000002</v>
      </c>
      <c r="X439">
        <v>2161.6999999999998</v>
      </c>
      <c r="Y439">
        <v>2053.0500000000002</v>
      </c>
      <c r="Z439">
        <v>2304.65</v>
      </c>
      <c r="AA439">
        <v>2053.0500000000002</v>
      </c>
      <c r="AB439">
        <v>2661</v>
      </c>
      <c r="AC439" s="1">
        <f>(Table2[[#This Row],[Close Price]]/Table2[[#This Row],[Day Low]])-1</f>
        <v>1.0861888409926523E-2</v>
      </c>
      <c r="AD439" s="1">
        <f>(Table2[[#This Row],[Day High]]/Table2[[#This Row],[Close Price]])-1</f>
        <v>4.1607439708964744E-2</v>
      </c>
      <c r="AE439" s="1">
        <f>(Table2[[#This Row],[Close Price]]/Table2[[#This Row],[Current Week Low]])-1</f>
        <v>1.0861888409926523E-2</v>
      </c>
      <c r="AF439" s="1">
        <f>(Table2[[#This Row],[Current Week High]]/Table2[[#This Row],[Close Price]])-1</f>
        <v>0.1104873876695498</v>
      </c>
      <c r="AG439" s="1">
        <f>(Table2[[#This Row],[Close Price]]/Table2[[#This Row],[Current Month Low]])-1</f>
        <v>1.0861888409926523E-2</v>
      </c>
      <c r="AH439" s="1">
        <f>(Table2[[#This Row],[Current Month High]]/Table2[[#This Row],[Close Price]])-1</f>
        <v>0.28219336497458269</v>
      </c>
      <c r="AI439">
        <v>34.627894090153397</v>
      </c>
      <c r="AJ439">
        <v>20.6598837209302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-0.05</v>
      </c>
      <c r="AM439" t="s">
        <v>3143</v>
      </c>
      <c r="AN439">
        <v>-13.24</v>
      </c>
      <c r="AO439" t="s">
        <v>3143</v>
      </c>
      <c r="AP439">
        <v>6.5865282117266E-2</v>
      </c>
      <c r="AQ439">
        <f>(Table2[[#This Row],[Sharpe Ratio]]-AVERAGE(Table2[Sharpe Ratio]))/_xlfn.STDEV.P(Table2[Sharpe Ratio])</f>
        <v>0.10796813337969716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633</v>
      </c>
      <c r="AT439">
        <f>_xlfn.RANK.AVG(Table2[[#This Row],[6M Return vs Nifty Z-Score]],Table2[6M Return vs Nifty Z-Score])</f>
        <v>299</v>
      </c>
      <c r="AU439">
        <f>_xlfn.RANK.AVG(Table2[[#This Row],[Sharpe Ratio Z-Score]],Table2[Sharpe Ratio Z-Score])</f>
        <v>311</v>
      </c>
      <c r="AV439">
        <f>(Table2[[#This Row],[Rank 1Y]]+Table2[[#This Row],[Rank 6M]]+Table2[[#This Row],[Rank Sharpe]])/3</f>
        <v>414.33333333333331</v>
      </c>
    </row>
    <row r="440" spans="1:48" x14ac:dyDescent="0.3">
      <c r="A440" t="s">
        <v>1973</v>
      </c>
      <c r="B440" t="s">
        <v>1974</v>
      </c>
      <c r="C440" t="s">
        <v>3097</v>
      </c>
      <c r="D440" t="s">
        <v>539</v>
      </c>
      <c r="E440">
        <v>3275.6870458399999</v>
      </c>
      <c r="F440">
        <v>56.24</v>
      </c>
      <c r="G440">
        <v>23.3192354125142</v>
      </c>
      <c r="H440">
        <f>(Table2[[#This Row],[1Y Return vs Nifty]]-AVERAGE(Table2[1Y Return vs Nifty]))/_xlfn.STDEV.P(Table2[1Y Return vs Nifty])</f>
        <v>4.5533325505249383E-2</v>
      </c>
      <c r="I440">
        <v>22.228737464464199</v>
      </c>
      <c r="J440">
        <f>(Table2[[#This Row],[1M Return vs Nifty]]-AVERAGE(Table2[1M Return vs Nifty]))/_xlfn.STDEV.P(Table2[1M Return vs Nifty])</f>
        <v>2.6782012114478366</v>
      </c>
      <c r="K440">
        <v>1.8570020423481</v>
      </c>
      <c r="L440">
        <f>(Table2[[#This Row],[6M Return vs Nifty]]-AVERAGE(Table2[6M Return vs Nifty]))/_xlfn.STDEV.P(Table2[6M Return vs Nifty])</f>
        <v>8.8318437707351864E-3</v>
      </c>
      <c r="M440">
        <v>-6.2657402632092403</v>
      </c>
      <c r="N440">
        <f>(Table2[[#This Row],[1W Return vs Nifty]]-AVERAGE(Table2[1W Return vs Nifty]))/_xlfn.STDEV.P(Table2[1W Return vs Nifty])</f>
        <v>-0.97388299022618885</v>
      </c>
      <c r="O440">
        <v>59.24</v>
      </c>
      <c r="P440">
        <v>56.7100866330751</v>
      </c>
      <c r="Q440">
        <v>50.434876828066102</v>
      </c>
      <c r="R440">
        <v>37.406424781227997</v>
      </c>
      <c r="S440" s="1">
        <f>(Table2[[#This Row],[Close Price]]-Table2[[#This Row],[20D EMA]])/Table2[[#This Row],[20D EMA]]</f>
        <v>-5.0641458474004052E-2</v>
      </c>
      <c r="T440" s="1">
        <f>(Table2[[#This Row],[Close Price]]-Table2[[#This Row],[50D EMA]])/Table2[[#This Row],[50D EMA]]</f>
        <v>-8.2892949206134544E-3</v>
      </c>
      <c r="U440" s="1">
        <f>(Table2[[#This Row],[Close Price]]-Table2[[#This Row],[200D EMA]])/Table2[[#This Row],[200D EMA]]</f>
        <v>0.11510136510739832</v>
      </c>
      <c r="V440">
        <v>1.20896231890621</v>
      </c>
      <c r="W440">
        <v>54.1</v>
      </c>
      <c r="X440">
        <v>60.42</v>
      </c>
      <c r="Y440">
        <v>54.1</v>
      </c>
      <c r="Z440">
        <v>65.88</v>
      </c>
      <c r="AA440">
        <v>47.05</v>
      </c>
      <c r="AB440">
        <v>69</v>
      </c>
      <c r="AC440" s="1">
        <f>(Table2[[#This Row],[Close Price]]/Table2[[#This Row],[Day Low]])-1</f>
        <v>3.9556377079482452E-2</v>
      </c>
      <c r="AD440" s="1">
        <f>(Table2[[#This Row],[Day High]]/Table2[[#This Row],[Close Price]])-1</f>
        <v>7.4324324324324342E-2</v>
      </c>
      <c r="AE440" s="1">
        <f>(Table2[[#This Row],[Close Price]]/Table2[[#This Row],[Current Week Low]])-1</f>
        <v>3.9556377079482452E-2</v>
      </c>
      <c r="AF440" s="1">
        <f>(Table2[[#This Row],[Current Week High]]/Table2[[#This Row],[Close Price]])-1</f>
        <v>0.17140825035561869</v>
      </c>
      <c r="AG440" s="1">
        <f>(Table2[[#This Row],[Close Price]]/Table2[[#This Row],[Current Month Low]])-1</f>
        <v>0.19532412327311377</v>
      </c>
      <c r="AH440" s="1">
        <f>(Table2[[#This Row],[Current Month High]]/Table2[[#This Row],[Close Price]])-1</f>
        <v>0.22688477951635844</v>
      </c>
      <c r="AI440">
        <v>22.6884779516358</v>
      </c>
      <c r="AJ440">
        <v>69.142857142857096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0.02</v>
      </c>
      <c r="AM440" t="s">
        <v>3142</v>
      </c>
      <c r="AN440">
        <v>-11.6</v>
      </c>
      <c r="AO440" t="s">
        <v>3143</v>
      </c>
      <c r="AP440">
        <v>-4.1177699595583997E-2</v>
      </c>
      <c r="AQ440">
        <f>(Table2[[#This Row],[Sharpe Ratio]]-AVERAGE(Table2[Sharpe Ratio]))/_xlfn.STDEV.P(Table2[Sharpe Ratio])</f>
        <v>-1.1558471231394349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0.6028362673581974</v>
      </c>
      <c r="AS440">
        <f>_xlfn.RANK.AVG(Table2[[#This Row],[1Y Return vs Nifty Z-Score]],Table2[1Y Return vs Nifty Z-Score])</f>
        <v>277</v>
      </c>
      <c r="AT440">
        <f>_xlfn.RANK.AVG(Table2[[#This Row],[6M Return vs Nifty Z-Score]],Table2[6M Return vs Nifty Z-Score])</f>
        <v>330</v>
      </c>
      <c r="AU440">
        <f>_xlfn.RANK.AVG(Table2[[#This Row],[Sharpe Ratio Z-Score]],Table2[Sharpe Ratio Z-Score])</f>
        <v>636</v>
      </c>
      <c r="AV440">
        <f>(Table2[[#This Row],[Rank 1Y]]+Table2[[#This Row],[Rank 6M]]+Table2[[#This Row],[Rank Sharpe]])/3</f>
        <v>414.33333333333331</v>
      </c>
    </row>
    <row r="441" spans="1:48" x14ac:dyDescent="0.3">
      <c r="A441" t="s">
        <v>633</v>
      </c>
      <c r="B441" t="s">
        <v>634</v>
      </c>
      <c r="C441" t="s">
        <v>3111</v>
      </c>
      <c r="D441" t="s">
        <v>432</v>
      </c>
      <c r="E441">
        <v>28417.109482059899</v>
      </c>
      <c r="F441">
        <v>6323.05</v>
      </c>
      <c r="G441">
        <v>1.51018411974429</v>
      </c>
      <c r="H441">
        <f>(Table2[[#This Row],[1Y Return vs Nifty]]-AVERAGE(Table2[1Y Return vs Nifty]))/_xlfn.STDEV.P(Table2[1Y Return vs Nifty])</f>
        <v>-0.33908799919756472</v>
      </c>
      <c r="I441">
        <v>9.4267533427221295</v>
      </c>
      <c r="J441">
        <f>(Table2[[#This Row],[1M Return vs Nifty]]-AVERAGE(Table2[1M Return vs Nifty]))/_xlfn.STDEV.P(Table2[1M Return vs Nifty])</f>
        <v>1.1842419601030441</v>
      </c>
      <c r="K441">
        <v>6.3233938511382703</v>
      </c>
      <c r="L441">
        <f>(Table2[[#This Row],[6M Return vs Nifty]]-AVERAGE(Table2[6M Return vs Nifty]))/_xlfn.STDEV.P(Table2[6M Return vs Nifty])</f>
        <v>0.17207638568512137</v>
      </c>
      <c r="M441">
        <v>-1.7316872856133501</v>
      </c>
      <c r="N441">
        <f>(Table2[[#This Row],[1W Return vs Nifty]]-AVERAGE(Table2[1W Return vs Nifty]))/_xlfn.STDEV.P(Table2[1W Return vs Nifty])</f>
        <v>1.5215981518592775E-2</v>
      </c>
      <c r="O441">
        <v>6506.05</v>
      </c>
      <c r="P441">
        <v>6470.0281125428401</v>
      </c>
      <c r="Q441">
        <v>6040.4357991177203</v>
      </c>
      <c r="R441">
        <v>33.561859797417803</v>
      </c>
      <c r="S441" s="1">
        <f>(Table2[[#This Row],[Close Price]]-Table2[[#This Row],[20D EMA]])/Table2[[#This Row],[20D EMA]]</f>
        <v>-2.8127665787997323E-2</v>
      </c>
      <c r="T441" s="1">
        <f>(Table2[[#This Row],[Close Price]]-Table2[[#This Row],[50D EMA]])/Table2[[#This Row],[50D EMA]]</f>
        <v>-2.2716765674929158E-2</v>
      </c>
      <c r="U441" s="1">
        <f>(Table2[[#This Row],[Close Price]]-Table2[[#This Row],[200D EMA]])/Table2[[#This Row],[200D EMA]]</f>
        <v>4.6787054822031077E-2</v>
      </c>
      <c r="V441">
        <v>0.57242204972509803</v>
      </c>
      <c r="W441">
        <v>6260.1</v>
      </c>
      <c r="X441">
        <v>6424.8</v>
      </c>
      <c r="Y441">
        <v>6253.4</v>
      </c>
      <c r="Z441">
        <v>6800</v>
      </c>
      <c r="AA441">
        <v>6253.4</v>
      </c>
      <c r="AB441">
        <v>6919.6</v>
      </c>
      <c r="AC441" s="1">
        <f>(Table2[[#This Row],[Close Price]]/Table2[[#This Row],[Day Low]])-1</f>
        <v>1.0055749908148393E-2</v>
      </c>
      <c r="AD441" s="1">
        <f>(Table2[[#This Row],[Day High]]/Table2[[#This Row],[Close Price]])-1</f>
        <v>1.6091917666316125E-2</v>
      </c>
      <c r="AE441" s="1">
        <f>(Table2[[#This Row],[Close Price]]/Table2[[#This Row],[Current Week Low]])-1</f>
        <v>1.1137940960117776E-2</v>
      </c>
      <c r="AF441" s="1">
        <f>(Table2[[#This Row],[Current Week High]]/Table2[[#This Row],[Close Price]])-1</f>
        <v>7.5430369837341082E-2</v>
      </c>
      <c r="AG441" s="1">
        <f>(Table2[[#This Row],[Close Price]]/Table2[[#This Row],[Current Month Low]])-1</f>
        <v>1.1137940960117776E-2</v>
      </c>
      <c r="AH441" s="1">
        <f>(Table2[[#This Row],[Current Month High]]/Table2[[#This Row],[Close Price]])-1</f>
        <v>9.4345292224480293E-2</v>
      </c>
      <c r="AI441">
        <v>13.819280252409801</v>
      </c>
      <c r="AJ441">
        <v>31.377132290303098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3143</v>
      </c>
      <c r="AN441">
        <v>-6.15</v>
      </c>
      <c r="AO441" t="s">
        <v>3143</v>
      </c>
      <c r="AP441">
        <v>-3.4309902052199998E-4</v>
      </c>
      <c r="AQ441">
        <f>(Table2[[#This Row],[Sharpe Ratio]]-AVERAGE(Table2[Sharpe Ratio]))/_xlfn.STDEV.P(Table2[Sharpe Ratio])</f>
        <v>-0.67372872196233979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0.35871760614685361</v>
      </c>
      <c r="AS441">
        <f>_xlfn.RANK.AVG(Table2[[#This Row],[1Y Return vs Nifty Z-Score]],Table2[1Y Return vs Nifty Z-Score])</f>
        <v>423</v>
      </c>
      <c r="AT441">
        <f>_xlfn.RANK.AVG(Table2[[#This Row],[6M Return vs Nifty Z-Score]],Table2[6M Return vs Nifty Z-Score])</f>
        <v>273</v>
      </c>
      <c r="AU441">
        <f>_xlfn.RANK.AVG(Table2[[#This Row],[Sharpe Ratio Z-Score]],Table2[Sharpe Ratio Z-Score])</f>
        <v>548</v>
      </c>
      <c r="AV441">
        <f>(Table2[[#This Row],[Rank 1Y]]+Table2[[#This Row],[Rank 6M]]+Table2[[#This Row],[Rank Sharpe]])/3</f>
        <v>414.66666666666669</v>
      </c>
    </row>
    <row r="442" spans="1:48" x14ac:dyDescent="0.3">
      <c r="A442" t="s">
        <v>519</v>
      </c>
      <c r="B442" t="s">
        <v>520</v>
      </c>
      <c r="C442" t="s">
        <v>3113</v>
      </c>
      <c r="D442" t="s">
        <v>521</v>
      </c>
      <c r="E442">
        <v>38018.090465549998</v>
      </c>
      <c r="F442">
        <v>33748.65</v>
      </c>
      <c r="G442">
        <v>-11.299198441271001</v>
      </c>
      <c r="H442">
        <f>(Table2[[#This Row],[1Y Return vs Nifty]]-AVERAGE(Table2[1Y Return vs Nifty]))/_xlfn.STDEV.P(Table2[1Y Return vs Nifty])</f>
        <v>-0.56499244699333551</v>
      </c>
      <c r="I442">
        <v>4.1503075964954004</v>
      </c>
      <c r="J442">
        <f>(Table2[[#This Row],[1M Return vs Nifty]]-AVERAGE(Table2[1M Return vs Nifty]))/_xlfn.STDEV.P(Table2[1M Return vs Nifty])</f>
        <v>0.56849405244811524</v>
      </c>
      <c r="K442">
        <v>5.4518247979309198</v>
      </c>
      <c r="L442">
        <f>(Table2[[#This Row],[6M Return vs Nifty]]-AVERAGE(Table2[6M Return vs Nifty]))/_xlfn.STDEV.P(Table2[6M Return vs Nifty])</f>
        <v>0.14022094242607402</v>
      </c>
      <c r="M442">
        <v>3.4468711925450801</v>
      </c>
      <c r="N442">
        <f>(Table2[[#This Row],[1W Return vs Nifty]]-AVERAGE(Table2[1W Return vs Nifty]))/_xlfn.STDEV.P(Table2[1W Return vs Nifty])</f>
        <v>1.144913162203641</v>
      </c>
      <c r="O442">
        <v>34204.94</v>
      </c>
      <c r="P442">
        <v>34862.777952789103</v>
      </c>
      <c r="Q442">
        <v>33840.1296424713</v>
      </c>
      <c r="R442">
        <v>39.836108662306501</v>
      </c>
      <c r="S442" s="1">
        <f>(Table2[[#This Row],[Close Price]]-Table2[[#This Row],[20D EMA]])/Table2[[#This Row],[20D EMA]]</f>
        <v>-1.3339885993075878E-2</v>
      </c>
      <c r="T442" s="1">
        <f>(Table2[[#This Row],[Close Price]]-Table2[[#This Row],[50D EMA]])/Table2[[#This Row],[50D EMA]]</f>
        <v>-3.1957520834910096E-2</v>
      </c>
      <c r="U442" s="1">
        <f>(Table2[[#This Row],[Close Price]]-Table2[[#This Row],[200D EMA]])/Table2[[#This Row],[200D EMA]]</f>
        <v>-2.70328877098882E-3</v>
      </c>
      <c r="V442">
        <v>0.79468886694655705</v>
      </c>
      <c r="W442">
        <v>33312.949999999997</v>
      </c>
      <c r="X442">
        <v>34119</v>
      </c>
      <c r="Y442">
        <v>33131.599999999999</v>
      </c>
      <c r="Z442">
        <v>34369.949999999997</v>
      </c>
      <c r="AA442">
        <v>33131.599999999999</v>
      </c>
      <c r="AB442">
        <v>35254</v>
      </c>
      <c r="AC442" s="1">
        <f>(Table2[[#This Row],[Close Price]]/Table2[[#This Row],[Day Low]])-1</f>
        <v>1.3078997807159265E-2</v>
      </c>
      <c r="AD442" s="1">
        <f>(Table2[[#This Row],[Day High]]/Table2[[#This Row],[Close Price]])-1</f>
        <v>1.0973772284224692E-2</v>
      </c>
      <c r="AE442" s="1">
        <f>(Table2[[#This Row],[Close Price]]/Table2[[#This Row],[Current Week Low]])-1</f>
        <v>1.8624213741563977E-2</v>
      </c>
      <c r="AF442" s="1">
        <f>(Table2[[#This Row],[Current Week High]]/Table2[[#This Row],[Close Price]])-1</f>
        <v>1.8409625273899666E-2</v>
      </c>
      <c r="AG442" s="1">
        <f>(Table2[[#This Row],[Close Price]]/Table2[[#This Row],[Current Month Low]])-1</f>
        <v>1.8624213741563977E-2</v>
      </c>
      <c r="AH442" s="1">
        <f>(Table2[[#This Row],[Current Month High]]/Table2[[#This Row],[Close Price]])-1</f>
        <v>4.4604747152849011E-2</v>
      </c>
      <c r="AI442">
        <v>21.061138741845902</v>
      </c>
      <c r="AJ442">
        <v>18.420678656582002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</v>
      </c>
      <c r="AM442">
        <v>0</v>
      </c>
      <c r="AN442">
        <v>-3.37</v>
      </c>
      <c r="AO442" t="s">
        <v>3143</v>
      </c>
      <c r="AP442">
        <v>2.0960415748271E-2</v>
      </c>
      <c r="AQ442">
        <f>(Table2[[#This Row],[Sharpe Ratio]]-AVERAGE(Table2[Sharpe Ratio]))/_xlfn.STDEV.P(Table2[Sharpe Ratio])</f>
        <v>-0.42220632832698785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509</v>
      </c>
      <c r="AT442">
        <f>_xlfn.RANK.AVG(Table2[[#This Row],[6M Return vs Nifty Z-Score]],Table2[6M Return vs Nifty Z-Score])</f>
        <v>289</v>
      </c>
      <c r="AU442">
        <f>_xlfn.RANK.AVG(Table2[[#This Row],[Sharpe Ratio Z-Score]],Table2[Sharpe Ratio Z-Score])</f>
        <v>447</v>
      </c>
      <c r="AV442">
        <f>(Table2[[#This Row],[Rank 1Y]]+Table2[[#This Row],[Rank 6M]]+Table2[[#This Row],[Rank Sharpe]])/3</f>
        <v>415</v>
      </c>
    </row>
    <row r="443" spans="1:48" x14ac:dyDescent="0.3">
      <c r="A443" t="s">
        <v>540</v>
      </c>
      <c r="B443" t="s">
        <v>541</v>
      </c>
      <c r="C443" t="s">
        <v>3111</v>
      </c>
      <c r="D443" t="s">
        <v>270</v>
      </c>
      <c r="E443">
        <v>36436.036972740003</v>
      </c>
      <c r="F443">
        <v>2671.4</v>
      </c>
      <c r="G443">
        <v>8.5295572084262794</v>
      </c>
      <c r="H443">
        <f>(Table2[[#This Row],[1Y Return vs Nifty]]-AVERAGE(Table2[1Y Return vs Nifty]))/_xlfn.STDEV.P(Table2[1Y Return vs Nifty])</f>
        <v>-0.21529533441314183</v>
      </c>
      <c r="I443">
        <v>1.61995846932114</v>
      </c>
      <c r="J443">
        <f>(Table2[[#This Row],[1M Return vs Nifty]]-AVERAGE(Table2[1M Return vs Nifty]))/_xlfn.STDEV.P(Table2[1M Return vs Nifty])</f>
        <v>0.27320869263782671</v>
      </c>
      <c r="K443">
        <v>3.1256091891818598</v>
      </c>
      <c r="L443">
        <f>(Table2[[#This Row],[6M Return vs Nifty]]-AVERAGE(Table2[6M Return vs Nifty]))/_xlfn.STDEV.P(Table2[6M Return vs Nifty])</f>
        <v>5.5198844566908011E-2</v>
      </c>
      <c r="M443">
        <v>-1.95601638510958</v>
      </c>
      <c r="N443">
        <f>(Table2[[#This Row],[1W Return vs Nifty]]-AVERAGE(Table2[1W Return vs Nifty]))/_xlfn.STDEV.P(Table2[1W Return vs Nifty])</f>
        <v>-3.3721179723357281E-2</v>
      </c>
      <c r="O443">
        <v>2804.4</v>
      </c>
      <c r="P443">
        <v>2830.9690980907699</v>
      </c>
      <c r="Q443">
        <v>2604.4091765645098</v>
      </c>
      <c r="R443">
        <v>34.999106221611299</v>
      </c>
      <c r="S443" s="1">
        <f>(Table2[[#This Row],[Close Price]]-Table2[[#This Row],[20D EMA]])/Table2[[#This Row],[20D EMA]]</f>
        <v>-4.7425474254742549E-2</v>
      </c>
      <c r="T443" s="1">
        <f>(Table2[[#This Row],[Close Price]]-Table2[[#This Row],[50D EMA]])/Table2[[#This Row],[50D EMA]]</f>
        <v>-5.6365538641302927E-2</v>
      </c>
      <c r="U443" s="1">
        <f>(Table2[[#This Row],[Close Price]]-Table2[[#This Row],[200D EMA]])/Table2[[#This Row],[200D EMA]]</f>
        <v>2.5722080861294697E-2</v>
      </c>
      <c r="V443">
        <v>0.93874773023529601</v>
      </c>
      <c r="W443">
        <v>2651</v>
      </c>
      <c r="X443">
        <v>2726.15</v>
      </c>
      <c r="Y443">
        <v>2640</v>
      </c>
      <c r="Z443">
        <v>2858</v>
      </c>
      <c r="AA443">
        <v>2640</v>
      </c>
      <c r="AB443">
        <v>3011.15</v>
      </c>
      <c r="AC443" s="1">
        <f>(Table2[[#This Row],[Close Price]]/Table2[[#This Row],[Day Low]])-1</f>
        <v>7.6952093549604861E-3</v>
      </c>
      <c r="AD443" s="1">
        <f>(Table2[[#This Row],[Day High]]/Table2[[#This Row],[Close Price]])-1</f>
        <v>2.0494871602904752E-2</v>
      </c>
      <c r="AE443" s="1">
        <f>(Table2[[#This Row],[Close Price]]/Table2[[#This Row],[Current Week Low]])-1</f>
        <v>1.1893939393939457E-2</v>
      </c>
      <c r="AF443" s="1">
        <f>(Table2[[#This Row],[Current Week High]]/Table2[[#This Row],[Close Price]])-1</f>
        <v>6.9851014449352267E-2</v>
      </c>
      <c r="AG443" s="1">
        <f>(Table2[[#This Row],[Close Price]]/Table2[[#This Row],[Current Month Low]])-1</f>
        <v>1.1893939393939457E-2</v>
      </c>
      <c r="AH443" s="1">
        <f>(Table2[[#This Row],[Current Month High]]/Table2[[#This Row],[Close Price]])-1</f>
        <v>0.12718050460432728</v>
      </c>
      <c r="AI443">
        <v>18.626937186493901</v>
      </c>
      <c r="AJ443">
        <v>39.001482946119602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-0.08</v>
      </c>
      <c r="AM443" t="s">
        <v>3143</v>
      </c>
      <c r="AN443">
        <v>-3.99</v>
      </c>
      <c r="AO443" t="s">
        <v>3143</v>
      </c>
      <c r="AP443">
        <v>-1.88273178685E-3</v>
      </c>
      <c r="AQ443">
        <f>(Table2[[#This Row],[Sharpe Ratio]]-AVERAGE(Table2[Sharpe Ratio]))/_xlfn.STDEV.P(Table2[Sharpe Ratio])</f>
        <v>-0.69190657303100545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378</v>
      </c>
      <c r="AT443">
        <f>_xlfn.RANK.AVG(Table2[[#This Row],[6M Return vs Nifty Z-Score]],Table2[6M Return vs Nifty Z-Score])</f>
        <v>315</v>
      </c>
      <c r="AU443">
        <f>_xlfn.RANK.AVG(Table2[[#This Row],[Sharpe Ratio Z-Score]],Table2[Sharpe Ratio Z-Score])</f>
        <v>552</v>
      </c>
      <c r="AV443">
        <f>(Table2[[#This Row],[Rank 1Y]]+Table2[[#This Row],[Rank 6M]]+Table2[[#This Row],[Rank Sharpe]])/3</f>
        <v>415</v>
      </c>
    </row>
    <row r="444" spans="1:48" x14ac:dyDescent="0.3">
      <c r="A444" t="s">
        <v>115</v>
      </c>
      <c r="B444" t="s">
        <v>116</v>
      </c>
      <c r="C444" t="s">
        <v>3105</v>
      </c>
      <c r="D444" t="s">
        <v>117</v>
      </c>
      <c r="E444">
        <v>230259.41436105999</v>
      </c>
      <c r="F444">
        <v>943.85</v>
      </c>
      <c r="G444">
        <v>-0.32183258840323598</v>
      </c>
      <c r="H444">
        <f>(Table2[[#This Row],[1Y Return vs Nifty]]-AVERAGE(Table2[1Y Return vs Nifty]))/_xlfn.STDEV.P(Table2[1Y Return vs Nifty])</f>
        <v>-0.37139718512712366</v>
      </c>
      <c r="I444">
        <v>3.3758589675913102</v>
      </c>
      <c r="J444">
        <f>(Table2[[#This Row],[1M Return vs Nifty]]-AVERAGE(Table2[1M Return vs Nifty]))/_xlfn.STDEV.P(Table2[1M Return vs Nifty])</f>
        <v>0.47811785116244188</v>
      </c>
      <c r="K444">
        <v>-2.9345394619283698</v>
      </c>
      <c r="L444">
        <f>(Table2[[#This Row],[6M Return vs Nifty]]-AVERAGE(Table2[6M Return vs Nifty]))/_xlfn.STDEV.P(Table2[6M Return vs Nifty])</f>
        <v>-0.16629676818622993</v>
      </c>
      <c r="M444">
        <v>0.42426535681858601</v>
      </c>
      <c r="N444">
        <f>(Table2[[#This Row],[1W Return vs Nifty]]-AVERAGE(Table2[1W Return vs Nifty]))/_xlfn.STDEV.P(Table2[1W Return vs Nifty])</f>
        <v>0.48553482258572367</v>
      </c>
      <c r="O444">
        <v>980.32</v>
      </c>
      <c r="P444">
        <v>968.14842223305402</v>
      </c>
      <c r="Q444">
        <v>902.90869975945395</v>
      </c>
      <c r="R444">
        <v>25.680941512753101</v>
      </c>
      <c r="S444" s="1">
        <f>(Table2[[#This Row],[Close Price]]-Table2[[#This Row],[20D EMA]])/Table2[[#This Row],[20D EMA]]</f>
        <v>-3.7202138077362522E-2</v>
      </c>
      <c r="T444" s="1">
        <f>(Table2[[#This Row],[Close Price]]-Table2[[#This Row],[50D EMA]])/Table2[[#This Row],[50D EMA]]</f>
        <v>-2.5097827641973731E-2</v>
      </c>
      <c r="U444" s="1">
        <f>(Table2[[#This Row],[Close Price]]-Table2[[#This Row],[200D EMA]])/Table2[[#This Row],[200D EMA]]</f>
        <v>4.5343787529628789E-2</v>
      </c>
      <c r="V444">
        <v>0.63619378095704104</v>
      </c>
      <c r="W444">
        <v>926.8</v>
      </c>
      <c r="X444">
        <v>959.95</v>
      </c>
      <c r="Y444">
        <v>926.8</v>
      </c>
      <c r="Z444">
        <v>1005</v>
      </c>
      <c r="AA444">
        <v>926.8</v>
      </c>
      <c r="AB444">
        <v>1063</v>
      </c>
      <c r="AC444" s="1">
        <f>(Table2[[#This Row],[Close Price]]/Table2[[#This Row],[Day Low]])-1</f>
        <v>1.8396633577902444E-2</v>
      </c>
      <c r="AD444" s="1">
        <f>(Table2[[#This Row],[Day High]]/Table2[[#This Row],[Close Price]])-1</f>
        <v>1.7057795200508652E-2</v>
      </c>
      <c r="AE444" s="1">
        <f>(Table2[[#This Row],[Close Price]]/Table2[[#This Row],[Current Week Low]])-1</f>
        <v>1.8396633577902444E-2</v>
      </c>
      <c r="AF444" s="1">
        <f>(Table2[[#This Row],[Current Week High]]/Table2[[#This Row],[Close Price]])-1</f>
        <v>6.4787837050378716E-2</v>
      </c>
      <c r="AG444" s="1">
        <f>(Table2[[#This Row],[Close Price]]/Table2[[#This Row],[Current Month Low]])-1</f>
        <v>1.8396633577902444E-2</v>
      </c>
      <c r="AH444" s="1">
        <f>(Table2[[#This Row],[Current Month High]]/Table2[[#This Row],[Close Price]])-1</f>
        <v>0.12623827938761445</v>
      </c>
      <c r="AI444">
        <v>12.6238279387614</v>
      </c>
      <c r="AJ444">
        <v>30.546334716459199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0.05</v>
      </c>
      <c r="AM444" t="s">
        <v>3142</v>
      </c>
      <c r="AN444">
        <v>-5.09</v>
      </c>
      <c r="AO444" t="s">
        <v>3143</v>
      </c>
      <c r="AP444">
        <v>2.4783820743378999E-2</v>
      </c>
      <c r="AQ444">
        <f>(Table2[[#This Row],[Sharpe Ratio]]-AVERAGE(Table2[Sharpe Ratio]))/_xlfn.STDEV.P(Table2[Sharpe Ratio])</f>
        <v>-0.37706485816847413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4.8893862266337851E-2</v>
      </c>
      <c r="AS444">
        <f>_xlfn.RANK.AVG(Table2[[#This Row],[1Y Return vs Nifty Z-Score]],Table2[1Y Return vs Nifty Z-Score])</f>
        <v>431</v>
      </c>
      <c r="AT444">
        <f>_xlfn.RANK.AVG(Table2[[#This Row],[6M Return vs Nifty Z-Score]],Table2[6M Return vs Nifty Z-Score])</f>
        <v>385</v>
      </c>
      <c r="AU444">
        <f>_xlfn.RANK.AVG(Table2[[#This Row],[Sharpe Ratio Z-Score]],Table2[Sharpe Ratio Z-Score])</f>
        <v>430</v>
      </c>
      <c r="AV444">
        <f>(Table2[[#This Row],[Rank 1Y]]+Table2[[#This Row],[Rank 6M]]+Table2[[#This Row],[Rank Sharpe]])/3</f>
        <v>415.33333333333331</v>
      </c>
    </row>
    <row r="445" spans="1:48" x14ac:dyDescent="0.3">
      <c r="A445" t="s">
        <v>1462</v>
      </c>
      <c r="B445" t="s">
        <v>1463</v>
      </c>
      <c r="C445" t="s">
        <v>3105</v>
      </c>
      <c r="D445" t="s">
        <v>1464</v>
      </c>
      <c r="E445">
        <v>6678.3846250199904</v>
      </c>
      <c r="F445">
        <v>328.2</v>
      </c>
      <c r="G445">
        <v>19.639524140978601</v>
      </c>
      <c r="H445">
        <f>(Table2[[#This Row],[1Y Return vs Nifty]]-AVERAGE(Table2[1Y Return vs Nifty]))/_xlfn.STDEV.P(Table2[1Y Return vs Nifty])</f>
        <v>-1.9361538777595153E-2</v>
      </c>
      <c r="I445">
        <v>-7.3992621391735796</v>
      </c>
      <c r="J445">
        <f>(Table2[[#This Row],[1M Return vs Nifty]]-AVERAGE(Table2[1M Return vs Nifty]))/_xlfn.STDEV.P(Table2[1M Return vs Nifty])</f>
        <v>-0.77931159951722495</v>
      </c>
      <c r="K445">
        <v>-30.933713630533401</v>
      </c>
      <c r="L445">
        <f>(Table2[[#This Row],[6M Return vs Nifty]]-AVERAGE(Table2[6M Return vs Nifty]))/_xlfn.STDEV.P(Table2[6M Return vs Nifty])</f>
        <v>-1.1896535529939494</v>
      </c>
      <c r="M445">
        <v>-3.7807806861451598</v>
      </c>
      <c r="N445">
        <f>(Table2[[#This Row],[1W Return vs Nifty]]-AVERAGE(Table2[1W Return vs Nifty]))/_xlfn.STDEV.P(Table2[1W Return vs Nifty])</f>
        <v>-0.43179162635229862</v>
      </c>
      <c r="O445">
        <v>366.71</v>
      </c>
      <c r="P445">
        <v>390.92439028540502</v>
      </c>
      <c r="Q445">
        <v>385.96648363819003</v>
      </c>
      <c r="R445">
        <v>18.822868430832401</v>
      </c>
      <c r="S445" s="1">
        <f>(Table2[[#This Row],[Close Price]]-Table2[[#This Row],[20D EMA]])/Table2[[#This Row],[20D EMA]]</f>
        <v>-0.10501486187995962</v>
      </c>
      <c r="T445" s="1">
        <f>(Table2[[#This Row],[Close Price]]-Table2[[#This Row],[50D EMA]])/Table2[[#This Row],[50D EMA]]</f>
        <v>-0.16045146285094</v>
      </c>
      <c r="U445" s="1">
        <f>(Table2[[#This Row],[Close Price]]-Table2[[#This Row],[200D EMA]])/Table2[[#This Row],[200D EMA]]</f>
        <v>-0.14966709827670188</v>
      </c>
      <c r="V445">
        <v>0.54344934592986405</v>
      </c>
      <c r="W445">
        <v>324.55</v>
      </c>
      <c r="X445">
        <v>344.8</v>
      </c>
      <c r="Y445">
        <v>324.55</v>
      </c>
      <c r="Z445">
        <v>373.3</v>
      </c>
      <c r="AA445">
        <v>324.55</v>
      </c>
      <c r="AB445">
        <v>409.9</v>
      </c>
      <c r="AC445" s="1">
        <f>(Table2[[#This Row],[Close Price]]/Table2[[#This Row],[Day Low]])-1</f>
        <v>1.1246341087659761E-2</v>
      </c>
      <c r="AD445" s="1">
        <f>(Table2[[#This Row],[Day High]]/Table2[[#This Row],[Close Price]])-1</f>
        <v>5.0578915295551585E-2</v>
      </c>
      <c r="AE445" s="1">
        <f>(Table2[[#This Row],[Close Price]]/Table2[[#This Row],[Current Week Low]])-1</f>
        <v>1.1246341087659761E-2</v>
      </c>
      <c r="AF445" s="1">
        <f>(Table2[[#This Row],[Current Week High]]/Table2[[#This Row],[Close Price]])-1</f>
        <v>0.13741620962827561</v>
      </c>
      <c r="AG445" s="1">
        <f>(Table2[[#This Row],[Close Price]]/Table2[[#This Row],[Current Month Low]])-1</f>
        <v>1.1246341087659761E-2</v>
      </c>
      <c r="AH445" s="1">
        <f>(Table2[[#This Row],[Current Month High]]/Table2[[#This Row],[Close Price]])-1</f>
        <v>0.24893357708714192</v>
      </c>
      <c r="AI445">
        <v>79.159049360146199</v>
      </c>
      <c r="AJ445">
        <v>50.378006872852197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-0.26</v>
      </c>
      <c r="AM445" t="s">
        <v>3143</v>
      </c>
      <c r="AN445">
        <v>-13.17</v>
      </c>
      <c r="AO445" t="s">
        <v>3143</v>
      </c>
      <c r="AP445">
        <v>7.6258088050499995E-2</v>
      </c>
      <c r="AQ445">
        <f>(Table2[[#This Row],[Sharpe Ratio]]-AVERAGE(Table2[Sharpe Ratio]))/_xlfn.STDEV.P(Table2[Sharpe Ratio])</f>
        <v>0.23067199015097145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300</v>
      </c>
      <c r="AT445">
        <f>_xlfn.RANK.AVG(Table2[[#This Row],[6M Return vs Nifty Z-Score]],Table2[6M Return vs Nifty Z-Score])</f>
        <v>670</v>
      </c>
      <c r="AU445">
        <f>_xlfn.RANK.AVG(Table2[[#This Row],[Sharpe Ratio Z-Score]],Table2[Sharpe Ratio Z-Score])</f>
        <v>280</v>
      </c>
      <c r="AV445">
        <f>(Table2[[#This Row],[Rank 1Y]]+Table2[[#This Row],[Rank 6M]]+Table2[[#This Row],[Rank Sharpe]])/3</f>
        <v>416.66666666666669</v>
      </c>
    </row>
    <row r="446" spans="1:48" x14ac:dyDescent="0.3">
      <c r="A446" t="s">
        <v>668</v>
      </c>
      <c r="B446" t="s">
        <v>669</v>
      </c>
      <c r="C446" t="s">
        <v>3108</v>
      </c>
      <c r="D446" t="s">
        <v>276</v>
      </c>
      <c r="E446">
        <v>26219.232911160001</v>
      </c>
      <c r="F446">
        <v>1377.45</v>
      </c>
      <c r="G446">
        <v>-7.7042981130549706E-2</v>
      </c>
      <c r="H446">
        <f>(Table2[[#This Row],[1Y Return vs Nifty]]-AVERAGE(Table2[1Y Return vs Nifty]))/_xlfn.STDEV.P(Table2[1Y Return vs Nifty])</f>
        <v>-0.367080110452082</v>
      </c>
      <c r="I446">
        <v>0.80477804129338804</v>
      </c>
      <c r="J446">
        <f>(Table2[[#This Row],[1M Return vs Nifty]]-AVERAGE(Table2[1M Return vs Nifty]))/_xlfn.STDEV.P(Table2[1M Return vs Nifty])</f>
        <v>0.1780791931488408</v>
      </c>
      <c r="K446">
        <v>-9.7786357782990407</v>
      </c>
      <c r="L446">
        <f>(Table2[[#This Row],[6M Return vs Nifty]]-AVERAGE(Table2[6M Return vs Nifty]))/_xlfn.STDEV.P(Table2[6M Return vs Nifty])</f>
        <v>-0.416445303248698</v>
      </c>
      <c r="M446">
        <v>0.39056988636560402</v>
      </c>
      <c r="N446">
        <f>(Table2[[#This Row],[1W Return vs Nifty]]-AVERAGE(Table2[1W Return vs Nifty]))/_xlfn.STDEV.P(Table2[1W Return vs Nifty])</f>
        <v>0.47818419052602218</v>
      </c>
      <c r="O446">
        <v>1455.07</v>
      </c>
      <c r="P446">
        <v>1497.37755555283</v>
      </c>
      <c r="Q446">
        <v>1442.3249085318701</v>
      </c>
      <c r="R446">
        <v>28.6119641992045</v>
      </c>
      <c r="S446" s="1">
        <f>(Table2[[#This Row],[Close Price]]-Table2[[#This Row],[20D EMA]])/Table2[[#This Row],[20D EMA]]</f>
        <v>-5.3344512635130882E-2</v>
      </c>
      <c r="T446" s="1">
        <f>(Table2[[#This Row],[Close Price]]-Table2[[#This Row],[50D EMA]])/Table2[[#This Row],[50D EMA]]</f>
        <v>-8.0091727773061797E-2</v>
      </c>
      <c r="U446" s="1">
        <f>(Table2[[#This Row],[Close Price]]-Table2[[#This Row],[200D EMA]])/Table2[[#This Row],[200D EMA]]</f>
        <v>-4.4979399681799578E-2</v>
      </c>
      <c r="V446">
        <v>0.73933013467109598</v>
      </c>
      <c r="W446">
        <v>1370.75</v>
      </c>
      <c r="X446">
        <v>1421.9</v>
      </c>
      <c r="Y446">
        <v>1370.75</v>
      </c>
      <c r="Z446">
        <v>1492.85</v>
      </c>
      <c r="AA446">
        <v>1370.75</v>
      </c>
      <c r="AB446">
        <v>1536.75</v>
      </c>
      <c r="AC446" s="1">
        <f>(Table2[[#This Row],[Close Price]]/Table2[[#This Row],[Day Low]])-1</f>
        <v>4.887835126755391E-3</v>
      </c>
      <c r="AD446" s="1">
        <f>(Table2[[#This Row],[Day High]]/Table2[[#This Row],[Close Price]])-1</f>
        <v>3.2269773857490414E-2</v>
      </c>
      <c r="AE446" s="1">
        <f>(Table2[[#This Row],[Close Price]]/Table2[[#This Row],[Current Week Low]])-1</f>
        <v>4.887835126755391E-3</v>
      </c>
      <c r="AF446" s="1">
        <f>(Table2[[#This Row],[Current Week High]]/Table2[[#This Row],[Close Price]])-1</f>
        <v>8.3777995571526986E-2</v>
      </c>
      <c r="AG446" s="1">
        <f>(Table2[[#This Row],[Close Price]]/Table2[[#This Row],[Current Month Low]])-1</f>
        <v>4.887835126755391E-3</v>
      </c>
      <c r="AH446" s="1">
        <f>(Table2[[#This Row],[Current Month High]]/Table2[[#This Row],[Close Price]])-1</f>
        <v>0.11564848088859847</v>
      </c>
      <c r="AI446">
        <v>33.663653853134399</v>
      </c>
      <c r="AJ446">
        <v>34.306747269890799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-0.09</v>
      </c>
      <c r="AM446" t="s">
        <v>3143</v>
      </c>
      <c r="AN446">
        <v>-4.84</v>
      </c>
      <c r="AO446" t="s">
        <v>3143</v>
      </c>
      <c r="AP446">
        <v>4.8809522188134002E-2</v>
      </c>
      <c r="AQ446">
        <f>(Table2[[#This Row],[Sharpe Ratio]]-AVERAGE(Table2[Sharpe Ratio]))/_xlfn.STDEV.P(Table2[Sharpe Ratio])</f>
        <v>-9.3402654924652537E-2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429</v>
      </c>
      <c r="AT446">
        <f>_xlfn.RANK.AVG(Table2[[#This Row],[6M Return vs Nifty Z-Score]],Table2[6M Return vs Nifty Z-Score])</f>
        <v>461</v>
      </c>
      <c r="AU446">
        <f>_xlfn.RANK.AVG(Table2[[#This Row],[Sharpe Ratio Z-Score]],Table2[Sharpe Ratio Z-Score])</f>
        <v>361</v>
      </c>
      <c r="AV446">
        <f>(Table2[[#This Row],[Rank 1Y]]+Table2[[#This Row],[Rank 6M]]+Table2[[#This Row],[Rank Sharpe]])/3</f>
        <v>417</v>
      </c>
    </row>
    <row r="447" spans="1:48" x14ac:dyDescent="0.3">
      <c r="A447" t="s">
        <v>251</v>
      </c>
      <c r="B447" t="s">
        <v>252</v>
      </c>
      <c r="C447" t="s">
        <v>3101</v>
      </c>
      <c r="D447" t="s">
        <v>51</v>
      </c>
      <c r="E447">
        <v>98394.193851420001</v>
      </c>
      <c r="F447">
        <v>2455.9</v>
      </c>
      <c r="G447">
        <v>15.574921023922499</v>
      </c>
      <c r="H447">
        <f>(Table2[[#This Row],[1Y Return vs Nifty]]-AVERAGE(Table2[1Y Return vs Nifty]))/_xlfn.STDEV.P(Table2[1Y Return vs Nifty])</f>
        <v>-9.1044300869661865E-2</v>
      </c>
      <c r="I447">
        <v>-1.59224916879142</v>
      </c>
      <c r="J447">
        <f>(Table2[[#This Row],[1M Return vs Nifty]]-AVERAGE(Table2[1M Return vs Nifty]))/_xlfn.STDEV.P(Table2[1M Return vs Nifty])</f>
        <v>-0.10164783526932072</v>
      </c>
      <c r="K447">
        <v>-4.7442181069701403</v>
      </c>
      <c r="L447">
        <f>(Table2[[#This Row],[6M Return vs Nifty]]-AVERAGE(Table2[6M Return vs Nifty]))/_xlfn.STDEV.P(Table2[6M Return vs Nifty])</f>
        <v>-0.2324396804226091</v>
      </c>
      <c r="M447">
        <v>-3.06497531028405</v>
      </c>
      <c r="N447">
        <f>(Table2[[#This Row],[1W Return vs Nifty]]-AVERAGE(Table2[1W Return vs Nifty]))/_xlfn.STDEV.P(Table2[1W Return vs Nifty])</f>
        <v>-0.2756394232942263</v>
      </c>
      <c r="O447">
        <v>2593.63</v>
      </c>
      <c r="P447">
        <v>2507.5955969007</v>
      </c>
      <c r="Q447">
        <v>2244.3193761052498</v>
      </c>
      <c r="R447">
        <v>24.456233681968801</v>
      </c>
      <c r="S447" s="1">
        <f>(Table2[[#This Row],[Close Price]]-Table2[[#This Row],[20D EMA]])/Table2[[#This Row],[20D EMA]]</f>
        <v>-5.3103179713374693E-2</v>
      </c>
      <c r="T447" s="1">
        <f>(Table2[[#This Row],[Close Price]]-Table2[[#This Row],[50D EMA]])/Table2[[#This Row],[50D EMA]]</f>
        <v>-2.061560363425181E-2</v>
      </c>
      <c r="U447" s="1">
        <f>(Table2[[#This Row],[Close Price]]-Table2[[#This Row],[200D EMA]])/Table2[[#This Row],[200D EMA]]</f>
        <v>9.4273848075011213E-2</v>
      </c>
      <c r="V447">
        <v>0.37006148201912697</v>
      </c>
      <c r="W447">
        <v>2445</v>
      </c>
      <c r="X447">
        <v>2527.9</v>
      </c>
      <c r="Y447">
        <v>2445</v>
      </c>
      <c r="Z447">
        <v>2685.15</v>
      </c>
      <c r="AA447">
        <v>2445</v>
      </c>
      <c r="AB447">
        <v>2835</v>
      </c>
      <c r="AC447" s="1">
        <f>(Table2[[#This Row],[Close Price]]/Table2[[#This Row],[Day Low]])-1</f>
        <v>4.4580777096114854E-3</v>
      </c>
      <c r="AD447" s="1">
        <f>(Table2[[#This Row],[Day High]]/Table2[[#This Row],[Close Price]])-1</f>
        <v>2.9317154607272355E-2</v>
      </c>
      <c r="AE447" s="1">
        <f>(Table2[[#This Row],[Close Price]]/Table2[[#This Row],[Current Week Low]])-1</f>
        <v>4.4580777096114854E-3</v>
      </c>
      <c r="AF447" s="1">
        <f>(Table2[[#This Row],[Current Week High]]/Table2[[#This Row],[Close Price]])-1</f>
        <v>9.3346634634960735E-2</v>
      </c>
      <c r="AG447" s="1">
        <f>(Table2[[#This Row],[Close Price]]/Table2[[#This Row],[Current Month Low]])-1</f>
        <v>4.4580777096114854E-3</v>
      </c>
      <c r="AH447" s="1">
        <f>(Table2[[#This Row],[Current Month High]]/Table2[[#This Row],[Close Price]])-1</f>
        <v>0.15436296266134608</v>
      </c>
      <c r="AI447">
        <v>15.436296266134599</v>
      </c>
      <c r="AJ447">
        <v>45.919610231425096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0.16</v>
      </c>
      <c r="AM447" t="s">
        <v>3142</v>
      </c>
      <c r="AN447">
        <v>-8.59</v>
      </c>
      <c r="AO447" t="s">
        <v>3143</v>
      </c>
      <c r="AQ447">
        <f>(Table2[[#This Row],[Sharpe Ratio]]-AVERAGE(Table2[Sharpe Ratio]))/_xlfn.STDEV.P(Table2[Sharpe Ratio])</f>
        <v>-0.66967788397470163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-1.3704491238305196</v>
      </c>
      <c r="AS447">
        <f>_xlfn.RANK.AVG(Table2[[#This Row],[1Y Return vs Nifty Z-Score]],Table2[1Y Return vs Nifty Z-Score])</f>
        <v>331</v>
      </c>
      <c r="AT447">
        <f>_xlfn.RANK.AVG(Table2[[#This Row],[6M Return vs Nifty Z-Score]],Table2[6M Return vs Nifty Z-Score])</f>
        <v>402</v>
      </c>
      <c r="AU447">
        <f>_xlfn.RANK.AVG(Table2[[#This Row],[Sharpe Ratio Z-Score]],Table2[Sharpe Ratio Z-Score])</f>
        <v>520.5</v>
      </c>
      <c r="AV447">
        <f>(Table2[[#This Row],[Rank 1Y]]+Table2[[#This Row],[Rank 6M]]+Table2[[#This Row],[Rank Sharpe]])/3</f>
        <v>417.83333333333331</v>
      </c>
    </row>
    <row r="448" spans="1:48" x14ac:dyDescent="0.3">
      <c r="A448" t="s">
        <v>70</v>
      </c>
      <c r="B448" t="s">
        <v>71</v>
      </c>
      <c r="C448" t="s">
        <v>3103</v>
      </c>
      <c r="D448" t="s">
        <v>62</v>
      </c>
      <c r="E448">
        <v>318148.11894039001</v>
      </c>
      <c r="F448">
        <v>864.3</v>
      </c>
      <c r="G448">
        <v>9.0476775502841704</v>
      </c>
      <c r="H448">
        <f>(Table2[[#This Row],[1Y Return vs Nifty]]-AVERAGE(Table2[1Y Return vs Nifty]))/_xlfn.STDEV.P(Table2[1Y Return vs Nifty])</f>
        <v>-0.20615783780379038</v>
      </c>
      <c r="I448">
        <v>-3.3295488850755199</v>
      </c>
      <c r="J448">
        <f>(Table2[[#This Row],[1M Return vs Nifty]]-AVERAGE(Table2[1M Return vs Nifty]))/_xlfn.STDEV.P(Table2[1M Return vs Nifty])</f>
        <v>-0.30438632946049538</v>
      </c>
      <c r="K448">
        <v>-20.8131486413902</v>
      </c>
      <c r="L448">
        <f>(Table2[[#This Row],[6M Return vs Nifty]]-AVERAGE(Table2[6M Return vs Nifty]))/_xlfn.STDEV.P(Table2[6M Return vs Nifty])</f>
        <v>-0.81975161283814946</v>
      </c>
      <c r="M448">
        <v>1.10979806630172</v>
      </c>
      <c r="N448">
        <f>(Table2[[#This Row],[1W Return vs Nifty]]-AVERAGE(Table2[1W Return vs Nifty]))/_xlfn.STDEV.P(Table2[1W Return vs Nifty])</f>
        <v>0.63508307475606163</v>
      </c>
      <c r="O448">
        <v>917.4</v>
      </c>
      <c r="P448">
        <v>962.93631687102197</v>
      </c>
      <c r="Q448">
        <v>935.10972741205296</v>
      </c>
      <c r="R448">
        <v>22.434190565891299</v>
      </c>
      <c r="S448" s="1">
        <f>(Table2[[#This Row],[Close Price]]-Table2[[#This Row],[20D EMA]])/Table2[[#This Row],[20D EMA]]</f>
        <v>-5.7880967952910423E-2</v>
      </c>
      <c r="T448" s="1">
        <f>(Table2[[#This Row],[Close Price]]-Table2[[#This Row],[50D EMA]])/Table2[[#This Row],[50D EMA]]</f>
        <v>-0.10243285577963471</v>
      </c>
      <c r="U448" s="1">
        <f>(Table2[[#This Row],[Close Price]]-Table2[[#This Row],[200D EMA]])/Table2[[#This Row],[200D EMA]]</f>
        <v>-7.5723442218937523E-2</v>
      </c>
      <c r="V448">
        <v>0.68489900574038198</v>
      </c>
      <c r="W448">
        <v>857.3</v>
      </c>
      <c r="X448">
        <v>885.75</v>
      </c>
      <c r="Y448">
        <v>857.3</v>
      </c>
      <c r="Z448">
        <v>917.65</v>
      </c>
      <c r="AA448">
        <v>857.3</v>
      </c>
      <c r="AB448">
        <v>984.5</v>
      </c>
      <c r="AC448" s="1">
        <f>(Table2[[#This Row],[Close Price]]/Table2[[#This Row],[Day Low]])-1</f>
        <v>8.1651697188849237E-3</v>
      </c>
      <c r="AD448" s="1">
        <f>(Table2[[#This Row],[Day High]]/Table2[[#This Row],[Close Price]])-1</f>
        <v>2.4817771607080985E-2</v>
      </c>
      <c r="AE448" s="1">
        <f>(Table2[[#This Row],[Close Price]]/Table2[[#This Row],[Current Week Low]])-1</f>
        <v>8.1651697188849237E-3</v>
      </c>
      <c r="AF448" s="1">
        <f>(Table2[[#This Row],[Current Week High]]/Table2[[#This Row],[Close Price]])-1</f>
        <v>6.1726252458637054E-2</v>
      </c>
      <c r="AG448" s="1">
        <f>(Table2[[#This Row],[Close Price]]/Table2[[#This Row],[Current Month Low]])-1</f>
        <v>8.1651697188849237E-3</v>
      </c>
      <c r="AH448" s="1">
        <f>(Table2[[#This Row],[Current Month High]]/Table2[[#This Row],[Close Price]])-1</f>
        <v>0.13907208145319916</v>
      </c>
      <c r="AI448">
        <v>36.410968413745202</v>
      </c>
      <c r="AJ448">
        <v>38.988502050333601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-0.12</v>
      </c>
      <c r="AM448" t="s">
        <v>3143</v>
      </c>
      <c r="AN448">
        <v>-7.97</v>
      </c>
      <c r="AO448" t="s">
        <v>3143</v>
      </c>
      <c r="AP448">
        <v>7.5360081472874998E-2</v>
      </c>
      <c r="AQ448">
        <f>(Table2[[#This Row],[Sharpe Ratio]]-AVERAGE(Table2[Sharpe Ratio]))/_xlfn.STDEV.P(Table2[Sharpe Ratio])</f>
        <v>0.22006957236424082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376</v>
      </c>
      <c r="AT448">
        <f>_xlfn.RANK.AVG(Table2[[#This Row],[6M Return vs Nifty Z-Score]],Table2[6M Return vs Nifty Z-Score])</f>
        <v>596</v>
      </c>
      <c r="AU448">
        <f>_xlfn.RANK.AVG(Table2[[#This Row],[Sharpe Ratio Z-Score]],Table2[Sharpe Ratio Z-Score])</f>
        <v>282</v>
      </c>
      <c r="AV448">
        <f>(Table2[[#This Row],[Rank 1Y]]+Table2[[#This Row],[Rank 6M]]+Table2[[#This Row],[Rank Sharpe]])/3</f>
        <v>418</v>
      </c>
    </row>
    <row r="449" spans="1:48" x14ac:dyDescent="0.3">
      <c r="A449" t="s">
        <v>1919</v>
      </c>
      <c r="B449" t="s">
        <v>1920</v>
      </c>
      <c r="C449" t="s">
        <v>3105</v>
      </c>
      <c r="D449" t="s">
        <v>117</v>
      </c>
      <c r="E449">
        <v>3577.3560428000001</v>
      </c>
      <c r="F449">
        <v>198.5</v>
      </c>
      <c r="G449">
        <v>-7.9469370540477602</v>
      </c>
      <c r="H449">
        <f>(Table2[[#This Row],[1Y Return vs Nifty]]-AVERAGE(Table2[1Y Return vs Nifty]))/_xlfn.STDEV.P(Table2[1Y Return vs Nifty])</f>
        <v>-0.50587244226707129</v>
      </c>
      <c r="I449">
        <v>-6.3881911203273098</v>
      </c>
      <c r="J449">
        <f>(Table2[[#This Row],[1M Return vs Nifty]]-AVERAGE(Table2[1M Return vs Nifty]))/_xlfn.STDEV.P(Table2[1M Return vs Nifty])</f>
        <v>-0.66132216225439833</v>
      </c>
      <c r="K449">
        <v>-15.406965058484399</v>
      </c>
      <c r="L449">
        <f>(Table2[[#This Row],[6M Return vs Nifty]]-AVERAGE(Table2[6M Return vs Nifty]))/_xlfn.STDEV.P(Table2[6M Return vs Nifty])</f>
        <v>-0.62215811896695528</v>
      </c>
      <c r="M449">
        <v>-3.0770521690169899</v>
      </c>
      <c r="N449">
        <f>(Table2[[#This Row],[1W Return vs Nifty]]-AVERAGE(Table2[1W Return vs Nifty]))/_xlfn.STDEV.P(Table2[1W Return vs Nifty])</f>
        <v>-0.27827397754705102</v>
      </c>
      <c r="O449">
        <v>214.65</v>
      </c>
      <c r="P449">
        <v>220.093189798602</v>
      </c>
      <c r="Q449">
        <v>215.549142692207</v>
      </c>
      <c r="R449">
        <v>24.969762334146399</v>
      </c>
      <c r="S449" s="1">
        <f>(Table2[[#This Row],[Close Price]]-Table2[[#This Row],[20D EMA]])/Table2[[#This Row],[20D EMA]]</f>
        <v>-7.5238760773351995E-2</v>
      </c>
      <c r="T449" s="1">
        <f>(Table2[[#This Row],[Close Price]]-Table2[[#This Row],[50D EMA]])/Table2[[#This Row],[50D EMA]]</f>
        <v>-9.8109304601205594E-2</v>
      </c>
      <c r="U449" s="1">
        <f>(Table2[[#This Row],[Close Price]]-Table2[[#This Row],[200D EMA]])/Table2[[#This Row],[200D EMA]]</f>
        <v>-7.9096314089972003E-2</v>
      </c>
      <c r="V449">
        <v>0.53608426744976501</v>
      </c>
      <c r="W449">
        <v>194</v>
      </c>
      <c r="X449">
        <v>202</v>
      </c>
      <c r="Y449">
        <v>194</v>
      </c>
      <c r="Z449">
        <v>220.7</v>
      </c>
      <c r="AA449">
        <v>194</v>
      </c>
      <c r="AB449">
        <v>246.13</v>
      </c>
      <c r="AC449" s="1">
        <f>(Table2[[#This Row],[Close Price]]/Table2[[#This Row],[Day Low]])-1</f>
        <v>2.3195876288659711E-2</v>
      </c>
      <c r="AD449" s="1">
        <f>(Table2[[#This Row],[Day High]]/Table2[[#This Row],[Close Price]])-1</f>
        <v>1.7632241813602123E-2</v>
      </c>
      <c r="AE449" s="1">
        <f>(Table2[[#This Row],[Close Price]]/Table2[[#This Row],[Current Week Low]])-1</f>
        <v>2.3195876288659711E-2</v>
      </c>
      <c r="AF449" s="1">
        <f>(Table2[[#This Row],[Current Week High]]/Table2[[#This Row],[Close Price]])-1</f>
        <v>0.11183879093198978</v>
      </c>
      <c r="AG449" s="1">
        <f>(Table2[[#This Row],[Close Price]]/Table2[[#This Row],[Current Month Low]])-1</f>
        <v>2.3195876288659711E-2</v>
      </c>
      <c r="AH449" s="1">
        <f>(Table2[[#This Row],[Current Month High]]/Table2[[#This Row],[Close Price]])-1</f>
        <v>0.23994962216624693</v>
      </c>
      <c r="AI449">
        <v>38.513853904282101</v>
      </c>
      <c r="AJ449">
        <v>24.803520905375599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-0.17</v>
      </c>
      <c r="AM449" t="s">
        <v>3143</v>
      </c>
      <c r="AN449">
        <v>-9.25</v>
      </c>
      <c r="AO449" t="s">
        <v>3143</v>
      </c>
      <c r="AP449">
        <v>8.772546555171E-2</v>
      </c>
      <c r="AQ449">
        <f>(Table2[[#This Row],[Sharpe Ratio]]-AVERAGE(Table2[Sharpe Ratio]))/_xlfn.STDEV.P(Table2[Sharpe Ratio])</f>
        <v>0.36606289954446114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481</v>
      </c>
      <c r="AT449">
        <f>_xlfn.RANK.AVG(Table2[[#This Row],[6M Return vs Nifty Z-Score]],Table2[6M Return vs Nifty Z-Score])</f>
        <v>526</v>
      </c>
      <c r="AU449">
        <f>_xlfn.RANK.AVG(Table2[[#This Row],[Sharpe Ratio Z-Score]],Table2[Sharpe Ratio Z-Score])</f>
        <v>247</v>
      </c>
      <c r="AV449">
        <f>(Table2[[#This Row],[Rank 1Y]]+Table2[[#This Row],[Rank 6M]]+Table2[[#This Row],[Rank Sharpe]])/3</f>
        <v>418</v>
      </c>
    </row>
    <row r="450" spans="1:48" x14ac:dyDescent="0.3">
      <c r="A450" t="s">
        <v>93</v>
      </c>
      <c r="B450" t="s">
        <v>94</v>
      </c>
      <c r="C450" t="s">
        <v>3096</v>
      </c>
      <c r="D450" t="s">
        <v>21</v>
      </c>
      <c r="E450">
        <v>283988.95588243502</v>
      </c>
      <c r="F450">
        <v>543.45000000000005</v>
      </c>
      <c r="G450">
        <v>15.8658830929584</v>
      </c>
      <c r="H450">
        <f>(Table2[[#This Row],[1Y Return vs Nifty]]-AVERAGE(Table2[1Y Return vs Nifty]))/_xlfn.STDEV.P(Table2[1Y Return vs Nifty])</f>
        <v>-8.5912935230297249E-2</v>
      </c>
      <c r="I450">
        <v>8.4492132643031095</v>
      </c>
      <c r="J450">
        <f>(Table2[[#This Row],[1M Return vs Nifty]]-AVERAGE(Table2[1M Return vs Nifty]))/_xlfn.STDEV.P(Table2[1M Return vs Nifty])</f>
        <v>1.0701654989993195</v>
      </c>
      <c r="K450">
        <v>10.749786518293501</v>
      </c>
      <c r="L450">
        <f>(Table2[[#This Row],[6M Return vs Nifty]]-AVERAGE(Table2[6M Return vs Nifty]))/_xlfn.STDEV.P(Table2[6M Return vs Nifty])</f>
        <v>0.33385897758869271</v>
      </c>
      <c r="M450">
        <v>5.7031643389474898</v>
      </c>
      <c r="N450">
        <f>(Table2[[#This Row],[1W Return vs Nifty]]-AVERAGE(Table2[1W Return vs Nifty]))/_xlfn.STDEV.P(Table2[1W Return vs Nifty])</f>
        <v>1.6371211805238732</v>
      </c>
      <c r="O450">
        <v>539.29999999999995</v>
      </c>
      <c r="P450">
        <v>532.00633591447104</v>
      </c>
      <c r="Q450">
        <v>498.29219258135703</v>
      </c>
      <c r="R450">
        <v>53.811418538726599</v>
      </c>
      <c r="S450" s="1">
        <f>(Table2[[#This Row],[Close Price]]-Table2[[#This Row],[20D EMA]])/Table2[[#This Row],[20D EMA]]</f>
        <v>7.6951603931023384E-3</v>
      </c>
      <c r="T450" s="1">
        <f>(Table2[[#This Row],[Close Price]]-Table2[[#This Row],[50D EMA]])/Table2[[#This Row],[50D EMA]]</f>
        <v>2.1510390596868323E-2</v>
      </c>
      <c r="U450" s="1">
        <f>(Table2[[#This Row],[Close Price]]-Table2[[#This Row],[200D EMA]])/Table2[[#This Row],[200D EMA]]</f>
        <v>9.0625155462916523E-2</v>
      </c>
      <c r="V450">
        <v>1.46154885235864</v>
      </c>
      <c r="W450">
        <v>540.5</v>
      </c>
      <c r="X450">
        <v>552</v>
      </c>
      <c r="Y450">
        <v>540.5</v>
      </c>
      <c r="Z450">
        <v>561.9</v>
      </c>
      <c r="AA450">
        <v>520.29999999999995</v>
      </c>
      <c r="AB450">
        <v>561.9</v>
      </c>
      <c r="AC450" s="1">
        <f>(Table2[[#This Row],[Close Price]]/Table2[[#This Row],[Day Low]])-1</f>
        <v>5.4579093432007841E-3</v>
      </c>
      <c r="AD450" s="1">
        <f>(Table2[[#This Row],[Day High]]/Table2[[#This Row],[Close Price]])-1</f>
        <v>1.573281810654148E-2</v>
      </c>
      <c r="AE450" s="1">
        <f>(Table2[[#This Row],[Close Price]]/Table2[[#This Row],[Current Week Low]])-1</f>
        <v>5.4579093432007841E-3</v>
      </c>
      <c r="AF450" s="1">
        <f>(Table2[[#This Row],[Current Week High]]/Table2[[#This Row],[Close Price]])-1</f>
        <v>3.3949765387800035E-2</v>
      </c>
      <c r="AG450" s="1">
        <f>(Table2[[#This Row],[Close Price]]/Table2[[#This Row],[Current Month Low]])-1</f>
        <v>4.4493561406880877E-2</v>
      </c>
      <c r="AH450" s="1">
        <f>(Table2[[#This Row],[Current Month High]]/Table2[[#This Row],[Close Price]])-1</f>
        <v>3.3949765387800035E-2</v>
      </c>
      <c r="AI450">
        <v>6.7071487717361196</v>
      </c>
      <c r="AJ450">
        <v>44.900679909345399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0.02</v>
      </c>
      <c r="AM450" t="s">
        <v>3142</v>
      </c>
      <c r="AN450">
        <v>2.3199999999999998</v>
      </c>
      <c r="AO450" t="s">
        <v>3142</v>
      </c>
      <c r="AP450">
        <v>-9.2630874082633E-2</v>
      </c>
      <c r="AQ450">
        <f>(Table2[[#This Row],[Sharpe Ratio]]-AVERAGE(Table2[Sharpe Ratio]))/_xlfn.STDEV.P(Table2[Sharpe Ratio])</f>
        <v>-1.7633349366563793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1.1918977852252088</v>
      </c>
      <c r="AS450">
        <f>_xlfn.RANK.AVG(Table2[[#This Row],[1Y Return vs Nifty Z-Score]],Table2[1Y Return vs Nifty Z-Score])</f>
        <v>330</v>
      </c>
      <c r="AT450">
        <f>_xlfn.RANK.AVG(Table2[[#This Row],[6M Return vs Nifty Z-Score]],Table2[6M Return vs Nifty Z-Score])</f>
        <v>222</v>
      </c>
      <c r="AU450">
        <f>_xlfn.RANK.AVG(Table2[[#This Row],[Sharpe Ratio Z-Score]],Table2[Sharpe Ratio Z-Score])</f>
        <v>706</v>
      </c>
      <c r="AV450">
        <f>(Table2[[#This Row],[Rank 1Y]]+Table2[[#This Row],[Rank 6M]]+Table2[[#This Row],[Rank Sharpe]])/3</f>
        <v>419.33333333333331</v>
      </c>
    </row>
    <row r="451" spans="1:48" x14ac:dyDescent="0.3">
      <c r="A451" t="s">
        <v>1776</v>
      </c>
      <c r="B451" t="s">
        <v>1777</v>
      </c>
      <c r="C451" t="s">
        <v>3099</v>
      </c>
      <c r="D451" t="s">
        <v>1778</v>
      </c>
      <c r="E451">
        <v>4192.4076840799999</v>
      </c>
      <c r="F451">
        <v>819.8</v>
      </c>
      <c r="G451">
        <v>2.1114279077815201</v>
      </c>
      <c r="H451">
        <f>(Table2[[#This Row],[1Y Return vs Nifty]]-AVERAGE(Table2[1Y Return vs Nifty]))/_xlfn.STDEV.P(Table2[1Y Return vs Nifty])</f>
        <v>-0.32848454932164639</v>
      </c>
      <c r="I451">
        <v>-16.168424148009901</v>
      </c>
      <c r="J451">
        <f>(Table2[[#This Row],[1M Return vs Nifty]]-AVERAGE(Table2[1M Return vs Nifty]))/_xlfn.STDEV.P(Table2[1M Return vs Nifty])</f>
        <v>-1.8026506839168688</v>
      </c>
      <c r="K451">
        <v>-9.6676440698398007</v>
      </c>
      <c r="L451">
        <f>(Table2[[#This Row],[6M Return vs Nifty]]-AVERAGE(Table2[6M Return vs Nifty]))/_xlfn.STDEV.P(Table2[6M Return vs Nifty])</f>
        <v>-0.41238860796100185</v>
      </c>
      <c r="M451">
        <v>-2.4747954374927001</v>
      </c>
      <c r="N451">
        <f>(Table2[[#This Row],[1W Return vs Nifty]]-AVERAGE(Table2[1W Return vs Nifty]))/_xlfn.STDEV.P(Table2[1W Return vs Nifty])</f>
        <v>-0.14689229391420913</v>
      </c>
      <c r="O451">
        <v>915.45</v>
      </c>
      <c r="P451">
        <v>973.49044758312004</v>
      </c>
      <c r="Q451">
        <v>886.12027247588196</v>
      </c>
      <c r="R451">
        <v>19.948545889895001</v>
      </c>
      <c r="S451" s="1">
        <f>(Table2[[#This Row],[Close Price]]-Table2[[#This Row],[20D EMA]])/Table2[[#This Row],[20D EMA]]</f>
        <v>-0.10448413348626368</v>
      </c>
      <c r="T451" s="1">
        <f>(Table2[[#This Row],[Close Price]]-Table2[[#This Row],[50D EMA]])/Table2[[#This Row],[50D EMA]]</f>
        <v>-0.15787566068540951</v>
      </c>
      <c r="U451" s="1">
        <f>(Table2[[#This Row],[Close Price]]-Table2[[#This Row],[200D EMA]])/Table2[[#This Row],[200D EMA]]</f>
        <v>-7.4843420849156891E-2</v>
      </c>
      <c r="V451">
        <v>0.43180942680980799</v>
      </c>
      <c r="W451">
        <v>811</v>
      </c>
      <c r="X451">
        <v>851.15</v>
      </c>
      <c r="Y451">
        <v>811</v>
      </c>
      <c r="Z451">
        <v>910.25</v>
      </c>
      <c r="AA451">
        <v>811</v>
      </c>
      <c r="AB451">
        <v>992</v>
      </c>
      <c r="AC451" s="1">
        <f>(Table2[[#This Row],[Close Price]]/Table2[[#This Row],[Day Low]])-1</f>
        <v>1.085080147965467E-2</v>
      </c>
      <c r="AD451" s="1">
        <f>(Table2[[#This Row],[Day High]]/Table2[[#This Row],[Close Price]])-1</f>
        <v>3.8241034398633911E-2</v>
      </c>
      <c r="AE451" s="1">
        <f>(Table2[[#This Row],[Close Price]]/Table2[[#This Row],[Current Week Low]])-1</f>
        <v>1.085080147965467E-2</v>
      </c>
      <c r="AF451" s="1">
        <f>(Table2[[#This Row],[Current Week High]]/Table2[[#This Row],[Close Price]])-1</f>
        <v>0.1103317882410344</v>
      </c>
      <c r="AG451" s="1">
        <f>(Table2[[#This Row],[Close Price]]/Table2[[#This Row],[Current Month Low]])-1</f>
        <v>1.085080147965467E-2</v>
      </c>
      <c r="AH451" s="1">
        <f>(Table2[[#This Row],[Current Month High]]/Table2[[#This Row],[Close Price]])-1</f>
        <v>0.21005123200780695</v>
      </c>
      <c r="AI451">
        <v>46.499146133203197</v>
      </c>
      <c r="AJ451">
        <v>41.052993805918703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-0.18</v>
      </c>
      <c r="AM451" t="s">
        <v>3143</v>
      </c>
      <c r="AN451">
        <v>-8.65</v>
      </c>
      <c r="AO451" t="s">
        <v>3143</v>
      </c>
      <c r="AP451">
        <v>4.1366192902223001E-2</v>
      </c>
      <c r="AQ451">
        <f>(Table2[[#This Row],[Sharpe Ratio]]-AVERAGE(Table2[Sharpe Ratio]))/_xlfn.STDEV.P(Table2[Sharpe Ratio])</f>
        <v>-0.18128317693836918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417</v>
      </c>
      <c r="AT451">
        <f>_xlfn.RANK.AVG(Table2[[#This Row],[6M Return vs Nifty Z-Score]],Table2[6M Return vs Nifty Z-Score])</f>
        <v>459</v>
      </c>
      <c r="AU451">
        <f>_xlfn.RANK.AVG(Table2[[#This Row],[Sharpe Ratio Z-Score]],Table2[Sharpe Ratio Z-Score])</f>
        <v>387</v>
      </c>
      <c r="AV451">
        <f>(Table2[[#This Row],[Rank 1Y]]+Table2[[#This Row],[Rank 6M]]+Table2[[#This Row],[Rank Sharpe]])/3</f>
        <v>421</v>
      </c>
    </row>
    <row r="452" spans="1:48" x14ac:dyDescent="0.3">
      <c r="A452" t="s">
        <v>628</v>
      </c>
      <c r="B452" t="s">
        <v>629</v>
      </c>
      <c r="C452" t="s">
        <v>3114</v>
      </c>
      <c r="D452" t="s">
        <v>630</v>
      </c>
      <c r="E452">
        <v>28513.9926801</v>
      </c>
      <c r="F452">
        <v>723.55</v>
      </c>
      <c r="G452">
        <v>-12.4287122455396</v>
      </c>
      <c r="H452">
        <f>(Table2[[#This Row],[1Y Return vs Nifty]]-AVERAGE(Table2[1Y Return vs Nifty]))/_xlfn.STDEV.P(Table2[1Y Return vs Nifty])</f>
        <v>-0.58491239169133924</v>
      </c>
      <c r="I452">
        <v>-3.8457224929565901</v>
      </c>
      <c r="J452">
        <f>(Table2[[#This Row],[1M Return vs Nifty]]-AVERAGE(Table2[1M Return vs Nifty]))/_xlfn.STDEV.P(Table2[1M Return vs Nifty])</f>
        <v>-0.36462248734513808</v>
      </c>
      <c r="K452">
        <v>6.8186086145557496</v>
      </c>
      <c r="L452">
        <f>(Table2[[#This Row],[6M Return vs Nifty]]-AVERAGE(Table2[6M Return vs Nifty]))/_xlfn.STDEV.P(Table2[6M Return vs Nifty])</f>
        <v>0.19017625481084982</v>
      </c>
      <c r="M452">
        <v>-0.80121927905050405</v>
      </c>
      <c r="N452">
        <f>(Table2[[#This Row],[1W Return vs Nifty]]-AVERAGE(Table2[1W Return vs Nifty]))/_xlfn.STDEV.P(Table2[1W Return vs Nifty])</f>
        <v>0.21819661564005724</v>
      </c>
      <c r="O452">
        <v>774.14</v>
      </c>
      <c r="P452">
        <v>792.09141653196002</v>
      </c>
      <c r="Q452">
        <v>734.22913121397198</v>
      </c>
      <c r="R452">
        <v>11.667472463121801</v>
      </c>
      <c r="S452" s="1">
        <f>(Table2[[#This Row],[Close Price]]-Table2[[#This Row],[20D EMA]])/Table2[[#This Row],[20D EMA]]</f>
        <v>-6.5349936703955405E-2</v>
      </c>
      <c r="T452" s="1">
        <f>(Table2[[#This Row],[Close Price]]-Table2[[#This Row],[50D EMA]])/Table2[[#This Row],[50D EMA]]</f>
        <v>-8.6532204618574471E-2</v>
      </c>
      <c r="U452" s="1">
        <f>(Table2[[#This Row],[Close Price]]-Table2[[#This Row],[200D EMA]])/Table2[[#This Row],[200D EMA]]</f>
        <v>-1.4544684703963173E-2</v>
      </c>
      <c r="V452">
        <v>0.49943222904793899</v>
      </c>
      <c r="W452">
        <v>721</v>
      </c>
      <c r="X452">
        <v>741.05</v>
      </c>
      <c r="Y452">
        <v>721</v>
      </c>
      <c r="Z452">
        <v>766.45</v>
      </c>
      <c r="AA452">
        <v>721</v>
      </c>
      <c r="AB452">
        <v>853</v>
      </c>
      <c r="AC452" s="1">
        <f>(Table2[[#This Row],[Close Price]]/Table2[[#This Row],[Day Low]])-1</f>
        <v>3.536754507628137E-3</v>
      </c>
      <c r="AD452" s="1">
        <f>(Table2[[#This Row],[Day High]]/Table2[[#This Row],[Close Price]])-1</f>
        <v>2.4186303641766216E-2</v>
      </c>
      <c r="AE452" s="1">
        <f>(Table2[[#This Row],[Close Price]]/Table2[[#This Row],[Current Week Low]])-1</f>
        <v>3.536754507628137E-3</v>
      </c>
      <c r="AF452" s="1">
        <f>(Table2[[#This Row],[Current Week High]]/Table2[[#This Row],[Close Price]])-1</f>
        <v>5.9290995784673006E-2</v>
      </c>
      <c r="AG452" s="1">
        <f>(Table2[[#This Row],[Close Price]]/Table2[[#This Row],[Current Month Low]])-1</f>
        <v>3.536754507628137E-3</v>
      </c>
      <c r="AH452" s="1">
        <f>(Table2[[#This Row],[Current Month High]]/Table2[[#This Row],[Close Price]])-1</f>
        <v>0.17890954322437991</v>
      </c>
      <c r="AI452">
        <v>27.289060880381399</v>
      </c>
      <c r="AJ452">
        <v>27.4753347427765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-0.11</v>
      </c>
      <c r="AM452" t="s">
        <v>3143</v>
      </c>
      <c r="AN452">
        <v>-10.61</v>
      </c>
      <c r="AO452" t="s">
        <v>3143</v>
      </c>
      <c r="AP452">
        <v>9.0871385815989997E-3</v>
      </c>
      <c r="AQ452">
        <f>(Table2[[#This Row],[Sharpe Ratio]]-AVERAGE(Table2[Sharpe Ratio]))/_xlfn.STDEV.P(Table2[Sharpe Ratio])</f>
        <v>-0.56238953873469055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520</v>
      </c>
      <c r="AT452">
        <f>_xlfn.RANK.AVG(Table2[[#This Row],[6M Return vs Nifty Z-Score]],Table2[6M Return vs Nifty Z-Score])</f>
        <v>264</v>
      </c>
      <c r="AU452">
        <f>_xlfn.RANK.AVG(Table2[[#This Row],[Sharpe Ratio Z-Score]],Table2[Sharpe Ratio Z-Score])</f>
        <v>481</v>
      </c>
      <c r="AV452">
        <f>(Table2[[#This Row],[Rank 1Y]]+Table2[[#This Row],[Rank 6M]]+Table2[[#This Row],[Rank Sharpe]])/3</f>
        <v>421.66666666666669</v>
      </c>
    </row>
    <row r="453" spans="1:48" x14ac:dyDescent="0.3">
      <c r="A453" t="s">
        <v>314</v>
      </c>
      <c r="B453" t="s">
        <v>315</v>
      </c>
      <c r="C453" t="s">
        <v>3099</v>
      </c>
      <c r="D453" t="s">
        <v>197</v>
      </c>
      <c r="E453">
        <v>82876.481699230004</v>
      </c>
      <c r="F453">
        <v>640.1</v>
      </c>
      <c r="G453">
        <v>-8.4962314922043394</v>
      </c>
      <c r="H453">
        <f>(Table2[[#This Row],[1Y Return vs Nifty]]-AVERAGE(Table2[1Y Return vs Nifty]))/_xlfn.STDEV.P(Table2[1Y Return vs Nifty])</f>
        <v>-0.51555972080200285</v>
      </c>
      <c r="I453">
        <v>-3.3289187658973001</v>
      </c>
      <c r="J453">
        <f>(Table2[[#This Row],[1M Return vs Nifty]]-AVERAGE(Table2[1M Return vs Nifty]))/_xlfn.STDEV.P(Table2[1M Return vs Nifty])</f>
        <v>-0.30431279614200357</v>
      </c>
      <c r="K453">
        <v>18.337654107746101</v>
      </c>
      <c r="L453">
        <f>(Table2[[#This Row],[6M Return vs Nifty]]-AVERAGE(Table2[6M Return vs Nifty]))/_xlfn.STDEV.P(Table2[6M Return vs Nifty])</f>
        <v>0.61119200652480232</v>
      </c>
      <c r="M453">
        <v>-1.5408840111712201</v>
      </c>
      <c r="N453">
        <f>(Table2[[#This Row],[1W Return vs Nifty]]-AVERAGE(Table2[1W Return vs Nifty]))/_xlfn.STDEV.P(Table2[1W Return vs Nifty])</f>
        <v>5.6839518669302397E-2</v>
      </c>
      <c r="O453">
        <v>670.18</v>
      </c>
      <c r="P453">
        <v>671.25776887410404</v>
      </c>
      <c r="Q453">
        <v>618.25303128058397</v>
      </c>
      <c r="R453">
        <v>24.544504740240001</v>
      </c>
      <c r="S453" s="1">
        <f>(Table2[[#This Row],[Close Price]]-Table2[[#This Row],[20D EMA]])/Table2[[#This Row],[20D EMA]]</f>
        <v>-4.4883464143961216E-2</v>
      </c>
      <c r="T453" s="1">
        <f>(Table2[[#This Row],[Close Price]]-Table2[[#This Row],[50D EMA]])/Table2[[#This Row],[50D EMA]]</f>
        <v>-4.6416995555023113E-2</v>
      </c>
      <c r="U453" s="1">
        <f>(Table2[[#This Row],[Close Price]]-Table2[[#This Row],[200D EMA]])/Table2[[#This Row],[200D EMA]]</f>
        <v>3.5336613997936334E-2</v>
      </c>
      <c r="V453">
        <v>0.64014889679932396</v>
      </c>
      <c r="W453">
        <v>631.04999999999995</v>
      </c>
      <c r="X453">
        <v>645.5</v>
      </c>
      <c r="Y453">
        <v>631.04999999999995</v>
      </c>
      <c r="Z453">
        <v>670.1</v>
      </c>
      <c r="AA453">
        <v>631.04999999999995</v>
      </c>
      <c r="AB453">
        <v>719.85</v>
      </c>
      <c r="AC453" s="1">
        <f>(Table2[[#This Row],[Close Price]]/Table2[[#This Row],[Day Low]])-1</f>
        <v>1.4341177402741545E-2</v>
      </c>
      <c r="AD453" s="1">
        <f>(Table2[[#This Row],[Day High]]/Table2[[#This Row],[Close Price]])-1</f>
        <v>8.4361818465863436E-3</v>
      </c>
      <c r="AE453" s="1">
        <f>(Table2[[#This Row],[Close Price]]/Table2[[#This Row],[Current Week Low]])-1</f>
        <v>1.4341177402741545E-2</v>
      </c>
      <c r="AF453" s="1">
        <f>(Table2[[#This Row],[Current Week High]]/Table2[[#This Row],[Close Price]])-1</f>
        <v>4.6867676925480328E-2</v>
      </c>
      <c r="AG453" s="1">
        <f>(Table2[[#This Row],[Close Price]]/Table2[[#This Row],[Current Month Low]])-1</f>
        <v>1.4341177402741545E-2</v>
      </c>
      <c r="AH453" s="1">
        <f>(Table2[[#This Row],[Current Month High]]/Table2[[#This Row],[Close Price]])-1</f>
        <v>0.12458990782690194</v>
      </c>
      <c r="AI453">
        <v>12.458990782690099</v>
      </c>
      <c r="AJ453">
        <v>31.6265679621632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0.04</v>
      </c>
      <c r="AM453" t="s">
        <v>3142</v>
      </c>
      <c r="AN453">
        <v>-8.32</v>
      </c>
      <c r="AO453" t="s">
        <v>3143</v>
      </c>
      <c r="AP453">
        <v>-2.8256797876724998E-2</v>
      </c>
      <c r="AQ453">
        <f>(Table2[[#This Row],[Sharpe Ratio]]-AVERAGE(Table2[Sharpe Ratio]))/_xlfn.STDEV.P(Table2[Sharpe Ratio])</f>
        <v>-1.003295013146053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493</v>
      </c>
      <c r="AT453">
        <f>_xlfn.RANK.AVG(Table2[[#This Row],[6M Return vs Nifty Z-Score]],Table2[6M Return vs Nifty Z-Score])</f>
        <v>153</v>
      </c>
      <c r="AU453">
        <f>_xlfn.RANK.AVG(Table2[[#This Row],[Sharpe Ratio Z-Score]],Table2[Sharpe Ratio Z-Score])</f>
        <v>620</v>
      </c>
      <c r="AV453">
        <f>(Table2[[#This Row],[Rank 1Y]]+Table2[[#This Row],[Rank 6M]]+Table2[[#This Row],[Rank Sharpe]])/3</f>
        <v>422</v>
      </c>
    </row>
    <row r="454" spans="1:48" x14ac:dyDescent="0.3">
      <c r="A454" t="s">
        <v>303</v>
      </c>
      <c r="B454" t="s">
        <v>304</v>
      </c>
      <c r="C454" t="s">
        <v>3097</v>
      </c>
      <c r="D454" t="s">
        <v>34</v>
      </c>
      <c r="E454">
        <v>85481.817474240001</v>
      </c>
      <c r="F454">
        <v>94.24</v>
      </c>
      <c r="G454">
        <v>6.7470136869469002</v>
      </c>
      <c r="H454">
        <f>(Table2[[#This Row],[1Y Return vs Nifty]]-AVERAGE(Table2[1Y Return vs Nifty]))/_xlfn.STDEV.P(Table2[1Y Return vs Nifty])</f>
        <v>-0.24673201826371849</v>
      </c>
      <c r="I454">
        <v>-3.0459427318341299</v>
      </c>
      <c r="J454">
        <f>(Table2[[#This Row],[1M Return vs Nifty]]-AVERAGE(Table2[1M Return vs Nifty]))/_xlfn.STDEV.P(Table2[1M Return vs Nifty])</f>
        <v>-0.27129020683262045</v>
      </c>
      <c r="K454">
        <v>-30.7471451847804</v>
      </c>
      <c r="L454">
        <f>(Table2[[#This Row],[6M Return vs Nifty]]-AVERAGE(Table2[6M Return vs Nifty]))/_xlfn.STDEV.P(Table2[6M Return vs Nifty])</f>
        <v>-1.1828345631322255</v>
      </c>
      <c r="M454">
        <v>-1.1113446270529199</v>
      </c>
      <c r="N454">
        <f>(Table2[[#This Row],[1W Return vs Nifty]]-AVERAGE(Table2[1W Return vs Nifty]))/_xlfn.STDEV.P(Table2[1W Return vs Nifty])</f>
        <v>0.15054309144506012</v>
      </c>
      <c r="O454">
        <v>102.54</v>
      </c>
      <c r="P454">
        <v>105.975213384428</v>
      </c>
      <c r="Q454">
        <v>105.304577244662</v>
      </c>
      <c r="R454">
        <v>21.6026082252978</v>
      </c>
      <c r="S454" s="1">
        <f>(Table2[[#This Row],[Close Price]]-Table2[[#This Row],[20D EMA]])/Table2[[#This Row],[20D EMA]]</f>
        <v>-8.0944021845133718E-2</v>
      </c>
      <c r="T454" s="1">
        <f>(Table2[[#This Row],[Close Price]]-Table2[[#This Row],[50D EMA]])/Table2[[#This Row],[50D EMA]]</f>
        <v>-0.11073545416566606</v>
      </c>
      <c r="U454" s="1">
        <f>(Table2[[#This Row],[Close Price]]-Table2[[#This Row],[200D EMA]])/Table2[[#This Row],[200D EMA]]</f>
        <v>-0.10507213963695847</v>
      </c>
      <c r="V454">
        <v>0.70183582141602097</v>
      </c>
      <c r="W454">
        <v>92.98</v>
      </c>
      <c r="X454">
        <v>99.18</v>
      </c>
      <c r="Y454">
        <v>92.98</v>
      </c>
      <c r="Z454">
        <v>105.6</v>
      </c>
      <c r="AA454">
        <v>92.98</v>
      </c>
      <c r="AB454">
        <v>112.46</v>
      </c>
      <c r="AC454" s="1">
        <f>(Table2[[#This Row],[Close Price]]/Table2[[#This Row],[Day Low]])-1</f>
        <v>1.3551301355130052E-2</v>
      </c>
      <c r="AD454" s="1">
        <f>(Table2[[#This Row],[Day High]]/Table2[[#This Row],[Close Price]])-1</f>
        <v>5.2419354838709742E-2</v>
      </c>
      <c r="AE454" s="1">
        <f>(Table2[[#This Row],[Close Price]]/Table2[[#This Row],[Current Week Low]])-1</f>
        <v>1.3551301355130052E-2</v>
      </c>
      <c r="AF454" s="1">
        <f>(Table2[[#This Row],[Current Week High]]/Table2[[#This Row],[Close Price]])-1</f>
        <v>0.1205432937181663</v>
      </c>
      <c r="AG454" s="1">
        <f>(Table2[[#This Row],[Close Price]]/Table2[[#This Row],[Current Month Low]])-1</f>
        <v>1.3551301355130052E-2</v>
      </c>
      <c r="AH454" s="1">
        <f>(Table2[[#This Row],[Current Month High]]/Table2[[#This Row],[Close Price]])-1</f>
        <v>0.1933361629881154</v>
      </c>
      <c r="AI454">
        <v>36.778438030560203</v>
      </c>
      <c r="AJ454">
        <v>37.737503653902301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-0.14000000000000001</v>
      </c>
      <c r="AM454" t="s">
        <v>3143</v>
      </c>
      <c r="AN454">
        <v>-9.73</v>
      </c>
      <c r="AO454" t="s">
        <v>3143</v>
      </c>
      <c r="AP454">
        <v>9.9228369877086997E-2</v>
      </c>
      <c r="AQ454">
        <f>(Table2[[#This Row],[Sharpe Ratio]]-AVERAGE(Table2[Sharpe Ratio]))/_xlfn.STDEV.P(Table2[Sharpe Ratio])</f>
        <v>0.50187326046741554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385</v>
      </c>
      <c r="AT454">
        <f>_xlfn.RANK.AVG(Table2[[#This Row],[6M Return vs Nifty Z-Score]],Table2[6M Return vs Nifty Z-Score])</f>
        <v>668</v>
      </c>
      <c r="AU454">
        <f>_xlfn.RANK.AVG(Table2[[#This Row],[Sharpe Ratio Z-Score]],Table2[Sharpe Ratio Z-Score])</f>
        <v>214</v>
      </c>
      <c r="AV454">
        <f>(Table2[[#This Row],[Rank 1Y]]+Table2[[#This Row],[Rank 6M]]+Table2[[#This Row],[Rank Sharpe]])/3</f>
        <v>422.33333333333331</v>
      </c>
    </row>
    <row r="455" spans="1:48" x14ac:dyDescent="0.3">
      <c r="A455" t="s">
        <v>46</v>
      </c>
      <c r="B455" t="s">
        <v>47</v>
      </c>
      <c r="C455" t="s">
        <v>3100</v>
      </c>
      <c r="D455" t="s">
        <v>48</v>
      </c>
      <c r="E455">
        <v>457378.30353600002</v>
      </c>
      <c r="F455">
        <v>3326.4</v>
      </c>
      <c r="G455">
        <v>-12.3842375376726</v>
      </c>
      <c r="H455">
        <f>(Table2[[#This Row],[1Y Return vs Nifty]]-AVERAGE(Table2[1Y Return vs Nifty]))/_xlfn.STDEV.P(Table2[1Y Return vs Nifty])</f>
        <v>-0.58412804207310309</v>
      </c>
      <c r="I455">
        <v>-2.1531422219663101</v>
      </c>
      <c r="J455">
        <f>(Table2[[#This Row],[1M Return vs Nifty]]-AVERAGE(Table2[1M Return vs Nifty]))/_xlfn.STDEV.P(Table2[1M Return vs Nifty])</f>
        <v>-0.16710263960566818</v>
      </c>
      <c r="K455">
        <v>-16.058390339684902</v>
      </c>
      <c r="L455">
        <f>(Table2[[#This Row],[6M Return vs Nifty]]-AVERAGE(Table2[6M Return vs Nifty]))/_xlfn.STDEV.P(Table2[6M Return vs Nifty])</f>
        <v>-0.64596740981594403</v>
      </c>
      <c r="M455">
        <v>-0.765131352967659</v>
      </c>
      <c r="N455">
        <f>(Table2[[#This Row],[1W Return vs Nifty]]-AVERAGE(Table2[1W Return vs Nifty]))/_xlfn.STDEV.P(Table2[1W Return vs Nifty])</f>
        <v>0.22606915942314068</v>
      </c>
      <c r="O455">
        <v>3528.34</v>
      </c>
      <c r="P455">
        <v>3580.1082126869201</v>
      </c>
      <c r="Q455">
        <v>3483.5779556724301</v>
      </c>
      <c r="R455">
        <v>19.862132556047101</v>
      </c>
      <c r="S455" s="1">
        <f>(Table2[[#This Row],[Close Price]]-Table2[[#This Row],[20D EMA]])/Table2[[#This Row],[20D EMA]]</f>
        <v>-5.7233713304273411E-2</v>
      </c>
      <c r="T455" s="1">
        <f>(Table2[[#This Row],[Close Price]]-Table2[[#This Row],[50D EMA]])/Table2[[#This Row],[50D EMA]]</f>
        <v>-7.0866073764990614E-2</v>
      </c>
      <c r="U455" s="1">
        <f>(Table2[[#This Row],[Close Price]]-Table2[[#This Row],[200D EMA]])/Table2[[#This Row],[200D EMA]]</f>
        <v>-4.5119689489506537E-2</v>
      </c>
      <c r="V455">
        <v>0.88634913409775895</v>
      </c>
      <c r="W455">
        <v>3315.05</v>
      </c>
      <c r="X455">
        <v>3435</v>
      </c>
      <c r="Y455">
        <v>3315.05</v>
      </c>
      <c r="Z455">
        <v>3621.95</v>
      </c>
      <c r="AA455">
        <v>3315.05</v>
      </c>
      <c r="AB455">
        <v>3724</v>
      </c>
      <c r="AC455" s="1">
        <f>(Table2[[#This Row],[Close Price]]/Table2[[#This Row],[Day Low]])-1</f>
        <v>3.4237794301745783E-3</v>
      </c>
      <c r="AD455" s="1">
        <f>(Table2[[#This Row],[Day High]]/Table2[[#This Row],[Close Price]])-1</f>
        <v>3.2647907647907592E-2</v>
      </c>
      <c r="AE455" s="1">
        <f>(Table2[[#This Row],[Close Price]]/Table2[[#This Row],[Current Week Low]])-1</f>
        <v>3.4237794301745783E-3</v>
      </c>
      <c r="AF455" s="1">
        <f>(Table2[[#This Row],[Current Week High]]/Table2[[#This Row],[Close Price]])-1</f>
        <v>8.8849807599807429E-2</v>
      </c>
      <c r="AG455" s="1">
        <f>(Table2[[#This Row],[Close Price]]/Table2[[#This Row],[Current Month Low]])-1</f>
        <v>3.4237794301745783E-3</v>
      </c>
      <c r="AH455" s="1">
        <f>(Table2[[#This Row],[Current Month High]]/Table2[[#This Row],[Close Price]])-1</f>
        <v>0.1195286195286196</v>
      </c>
      <c r="AI455">
        <v>17.8421115921116</v>
      </c>
      <c r="AJ455">
        <v>16.464471403812801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-0.03</v>
      </c>
      <c r="AM455" t="s">
        <v>3143</v>
      </c>
      <c r="AN455">
        <v>-4.6100000000000003</v>
      </c>
      <c r="AO455" t="s">
        <v>3143</v>
      </c>
      <c r="AP455">
        <v>9.8703608663053999E-2</v>
      </c>
      <c r="AQ455">
        <f>(Table2[[#This Row],[Sharpe Ratio]]-AVERAGE(Table2[Sharpe Ratio]))/_xlfn.STDEV.P(Table2[Sharpe Ratio])</f>
        <v>0.49567760692981616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519</v>
      </c>
      <c r="AT455">
        <f>_xlfn.RANK.AVG(Table2[[#This Row],[6M Return vs Nifty Z-Score]],Table2[6M Return vs Nifty Z-Score])</f>
        <v>534</v>
      </c>
      <c r="AU455">
        <f>_xlfn.RANK.AVG(Table2[[#This Row],[Sharpe Ratio Z-Score]],Table2[Sharpe Ratio Z-Score])</f>
        <v>216</v>
      </c>
      <c r="AV455">
        <f>(Table2[[#This Row],[Rank 1Y]]+Table2[[#This Row],[Rank 6M]]+Table2[[#This Row],[Rank Sharpe]])/3</f>
        <v>423</v>
      </c>
    </row>
    <row r="456" spans="1:48" x14ac:dyDescent="0.3">
      <c r="A456" t="s">
        <v>223</v>
      </c>
      <c r="B456" t="s">
        <v>224</v>
      </c>
      <c r="C456" t="s">
        <v>3097</v>
      </c>
      <c r="D456" t="s">
        <v>34</v>
      </c>
      <c r="E456">
        <v>110010.452961296</v>
      </c>
      <c r="F456">
        <v>95.72</v>
      </c>
      <c r="G456">
        <v>11.272218964421</v>
      </c>
      <c r="H456">
        <f>(Table2[[#This Row],[1Y Return vs Nifty]]-AVERAGE(Table2[1Y Return vs Nifty]))/_xlfn.STDEV.P(Table2[1Y Return vs Nifty])</f>
        <v>-0.16692614202410153</v>
      </c>
      <c r="I456">
        <v>0.96990053916832597</v>
      </c>
      <c r="J456">
        <f>(Table2[[#This Row],[1M Return vs Nifty]]-AVERAGE(Table2[1M Return vs Nifty]))/_xlfn.STDEV.P(Table2[1M Return vs Nifty])</f>
        <v>0.19734857209506745</v>
      </c>
      <c r="K456">
        <v>-36.701103267643802</v>
      </c>
      <c r="L456">
        <f>(Table2[[#This Row],[6M Return vs Nifty]]-AVERAGE(Table2[6M Return vs Nifty]))/_xlfn.STDEV.P(Table2[6M Return vs Nifty])</f>
        <v>-1.4004489600379393</v>
      </c>
      <c r="M456">
        <v>-1.41739953577138</v>
      </c>
      <c r="N456">
        <f>(Table2[[#This Row],[1W Return vs Nifty]]-AVERAGE(Table2[1W Return vs Nifty]))/_xlfn.STDEV.P(Table2[1W Return vs Nifty])</f>
        <v>8.3777529373620985E-2</v>
      </c>
      <c r="O456">
        <v>102.41</v>
      </c>
      <c r="P456">
        <v>107.478916660869</v>
      </c>
      <c r="Q456">
        <v>109.507822508076</v>
      </c>
      <c r="R456">
        <v>30.493161205516</v>
      </c>
      <c r="S456" s="1">
        <f>(Table2[[#This Row],[Close Price]]-Table2[[#This Row],[20D EMA]])/Table2[[#This Row],[20D EMA]]</f>
        <v>-6.532565179181718E-2</v>
      </c>
      <c r="T456" s="1">
        <f>(Table2[[#This Row],[Close Price]]-Table2[[#This Row],[50D EMA]])/Table2[[#This Row],[50D EMA]]</f>
        <v>-0.10940672855842247</v>
      </c>
      <c r="U456" s="1">
        <f>(Table2[[#This Row],[Close Price]]-Table2[[#This Row],[200D EMA]])/Table2[[#This Row],[200D EMA]]</f>
        <v>-0.12590719267620518</v>
      </c>
      <c r="V456">
        <v>0.83721988922266599</v>
      </c>
      <c r="W456">
        <v>93.23</v>
      </c>
      <c r="X456">
        <v>99.37</v>
      </c>
      <c r="Y456">
        <v>92.4</v>
      </c>
      <c r="Z456">
        <v>104.45</v>
      </c>
      <c r="AA456">
        <v>92.4</v>
      </c>
      <c r="AB456">
        <v>107.4</v>
      </c>
      <c r="AC456" s="1">
        <f>(Table2[[#This Row],[Close Price]]/Table2[[#This Row],[Day Low]])-1</f>
        <v>2.6708141156280174E-2</v>
      </c>
      <c r="AD456" s="1">
        <f>(Table2[[#This Row],[Day High]]/Table2[[#This Row],[Close Price]])-1</f>
        <v>3.8132051817801882E-2</v>
      </c>
      <c r="AE456" s="1">
        <f>(Table2[[#This Row],[Close Price]]/Table2[[#This Row],[Current Week Low]])-1</f>
        <v>3.5930735930735924E-2</v>
      </c>
      <c r="AF456" s="1">
        <f>(Table2[[#This Row],[Current Week High]]/Table2[[#This Row],[Close Price]])-1</f>
        <v>9.1203510238194729E-2</v>
      </c>
      <c r="AG456" s="1">
        <f>(Table2[[#This Row],[Close Price]]/Table2[[#This Row],[Current Month Low]])-1</f>
        <v>3.5930735930735924E-2</v>
      </c>
      <c r="AH456" s="1">
        <f>(Table2[[#This Row],[Current Month High]]/Table2[[#This Row],[Close Price]])-1</f>
        <v>0.12202256581696624</v>
      </c>
      <c r="AI456">
        <v>49.289594651065599</v>
      </c>
      <c r="AJ456">
        <v>42.1232368225686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-0.19</v>
      </c>
      <c r="AM456" t="s">
        <v>3143</v>
      </c>
      <c r="AN456">
        <v>-8.0500000000000007</v>
      </c>
      <c r="AO456" t="s">
        <v>3143</v>
      </c>
      <c r="AP456">
        <v>9.9237939062850999E-2</v>
      </c>
      <c r="AQ456">
        <f>(Table2[[#This Row],[Sharpe Ratio]]-AVERAGE(Table2[Sharpe Ratio]))/_xlfn.STDEV.P(Table2[Sharpe Ratio])</f>
        <v>0.50198624015807336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359</v>
      </c>
      <c r="AT456">
        <f>_xlfn.RANK.AVG(Table2[[#This Row],[6M Return vs Nifty Z-Score]],Table2[6M Return vs Nifty Z-Score])</f>
        <v>703</v>
      </c>
      <c r="AU456">
        <f>_xlfn.RANK.AVG(Table2[[#This Row],[Sharpe Ratio Z-Score]],Table2[Sharpe Ratio Z-Score])</f>
        <v>213</v>
      </c>
      <c r="AV456">
        <f>(Table2[[#This Row],[Rank 1Y]]+Table2[[#This Row],[Rank 6M]]+Table2[[#This Row],[Rank Sharpe]])/3</f>
        <v>425</v>
      </c>
    </row>
    <row r="457" spans="1:48" x14ac:dyDescent="0.3">
      <c r="A457" t="s">
        <v>1846</v>
      </c>
      <c r="B457" t="s">
        <v>1847</v>
      </c>
      <c r="C457" t="s">
        <v>3108</v>
      </c>
      <c r="D457" t="s">
        <v>133</v>
      </c>
      <c r="E457">
        <v>3880.6566910000001</v>
      </c>
      <c r="F457">
        <v>587.35</v>
      </c>
      <c r="G457">
        <v>-4.0515655215881399</v>
      </c>
      <c r="H457">
        <f>(Table2[[#This Row],[1Y Return vs Nifty]]-AVERAGE(Table2[1Y Return vs Nifty]))/_xlfn.STDEV.P(Table2[1Y Return vs Nifty])</f>
        <v>-0.43717422431565844</v>
      </c>
      <c r="I457">
        <v>3.83152489378939</v>
      </c>
      <c r="J457">
        <f>(Table2[[#This Row],[1M Return vs Nifty]]-AVERAGE(Table2[1M Return vs Nifty]))/_xlfn.STDEV.P(Table2[1M Return vs Nifty])</f>
        <v>0.53129291523786737</v>
      </c>
      <c r="K457">
        <v>4.1052842833629004</v>
      </c>
      <c r="L457">
        <f>(Table2[[#This Row],[6M Return vs Nifty]]-AVERAGE(Table2[6M Return vs Nifty]))/_xlfn.STDEV.P(Table2[6M Return vs Nifty])</f>
        <v>9.1005513310068967E-2</v>
      </c>
      <c r="M457">
        <v>7.7346436685796496</v>
      </c>
      <c r="N457">
        <f>(Table2[[#This Row],[1W Return vs Nifty]]-AVERAGE(Table2[1W Return vs Nifty]))/_xlfn.STDEV.P(Table2[1W Return vs Nifty])</f>
        <v>2.0802862970297165</v>
      </c>
      <c r="O457">
        <v>581.91999999999996</v>
      </c>
      <c r="P457">
        <v>563.62271953867605</v>
      </c>
      <c r="Q457">
        <v>530.98080289740699</v>
      </c>
      <c r="R457">
        <v>51.328358967774797</v>
      </c>
      <c r="S457" s="1">
        <f>(Table2[[#This Row],[Close Price]]-Table2[[#This Row],[20D EMA]])/Table2[[#This Row],[20D EMA]]</f>
        <v>9.3311795435799833E-3</v>
      </c>
      <c r="T457" s="1">
        <f>(Table2[[#This Row],[Close Price]]-Table2[[#This Row],[50D EMA]])/Table2[[#This Row],[50D EMA]]</f>
        <v>4.2097806988236203E-2</v>
      </c>
      <c r="U457" s="1">
        <f>(Table2[[#This Row],[Close Price]]-Table2[[#This Row],[200D EMA]])/Table2[[#This Row],[200D EMA]]</f>
        <v>0.10616051803568567</v>
      </c>
      <c r="V457">
        <v>0.99765296580303098</v>
      </c>
      <c r="W457">
        <v>581.1</v>
      </c>
      <c r="X457">
        <v>612</v>
      </c>
      <c r="Y457">
        <v>530.54999999999995</v>
      </c>
      <c r="Z457">
        <v>612</v>
      </c>
      <c r="AA457">
        <v>527.45000000000005</v>
      </c>
      <c r="AB457">
        <v>659</v>
      </c>
      <c r="AC457" s="1">
        <f>(Table2[[#This Row],[Close Price]]/Table2[[#This Row],[Day Low]])-1</f>
        <v>1.0755463775597995E-2</v>
      </c>
      <c r="AD457" s="1">
        <f>(Table2[[#This Row],[Day High]]/Table2[[#This Row],[Close Price]])-1</f>
        <v>4.1968162083936278E-2</v>
      </c>
      <c r="AE457" s="1">
        <f>(Table2[[#This Row],[Close Price]]/Table2[[#This Row],[Current Week Low]])-1</f>
        <v>0.1070587126566771</v>
      </c>
      <c r="AF457" s="1">
        <f>(Table2[[#This Row],[Current Week High]]/Table2[[#This Row],[Close Price]])-1</f>
        <v>4.1968162083936278E-2</v>
      </c>
      <c r="AG457" s="1">
        <f>(Table2[[#This Row],[Close Price]]/Table2[[#This Row],[Current Month Low]])-1</f>
        <v>0.11356526684993828</v>
      </c>
      <c r="AH457" s="1">
        <f>(Table2[[#This Row],[Current Month High]]/Table2[[#This Row],[Close Price]])-1</f>
        <v>0.12198859283221242</v>
      </c>
      <c r="AI457">
        <v>13.560909168298201</v>
      </c>
      <c r="AJ457">
        <v>38.200000000000003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0.2</v>
      </c>
      <c r="AM457" t="s">
        <v>3142</v>
      </c>
      <c r="AN457">
        <v>2.2799999999999998</v>
      </c>
      <c r="AO457" t="s">
        <v>3142</v>
      </c>
      <c r="AQ457">
        <f>(Table2[[#This Row],[Sharpe Ratio]]-AVERAGE(Table2[Sharpe Ratio]))/_xlfn.STDEV.P(Table2[Sharpe Ratio])</f>
        <v>-0.66967788397470163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1.5957326172872925</v>
      </c>
      <c r="AS457">
        <f>_xlfn.RANK.AVG(Table2[[#This Row],[1Y Return vs Nifty Z-Score]],Table2[1Y Return vs Nifty Z-Score])</f>
        <v>454</v>
      </c>
      <c r="AT457">
        <f>_xlfn.RANK.AVG(Table2[[#This Row],[6M Return vs Nifty Z-Score]],Table2[6M Return vs Nifty Z-Score])</f>
        <v>302</v>
      </c>
      <c r="AU457">
        <f>_xlfn.RANK.AVG(Table2[[#This Row],[Sharpe Ratio Z-Score]],Table2[Sharpe Ratio Z-Score])</f>
        <v>520.5</v>
      </c>
      <c r="AV457">
        <f>(Table2[[#This Row],[Rank 1Y]]+Table2[[#This Row],[Rank 6M]]+Table2[[#This Row],[Rank Sharpe]])/3</f>
        <v>425.5</v>
      </c>
    </row>
    <row r="458" spans="1:48" x14ac:dyDescent="0.3">
      <c r="A458" t="s">
        <v>392</v>
      </c>
      <c r="B458" t="s">
        <v>393</v>
      </c>
      <c r="C458" t="s">
        <v>3103</v>
      </c>
      <c r="D458" t="s">
        <v>394</v>
      </c>
      <c r="E458">
        <v>56207.939578450001</v>
      </c>
      <c r="F458">
        <v>2907.55</v>
      </c>
      <c r="G458">
        <v>-14.317176222092799</v>
      </c>
      <c r="H458">
        <f>(Table2[[#This Row],[1Y Return vs Nifty]]-AVERAGE(Table2[1Y Return vs Nifty]))/_xlfn.STDEV.P(Table2[1Y Return vs Nifty])</f>
        <v>-0.61821707361284184</v>
      </c>
      <c r="I458">
        <v>1.3285072208653199</v>
      </c>
      <c r="J458">
        <f>(Table2[[#This Row],[1M Return vs Nifty]]-AVERAGE(Table2[1M Return vs Nifty]))/_xlfn.STDEV.P(Table2[1M Return vs Nifty])</f>
        <v>0.239197067189309</v>
      </c>
      <c r="K458">
        <v>14.481401475888299</v>
      </c>
      <c r="L458">
        <f>(Table2[[#This Row],[6M Return vs Nifty]]-AVERAGE(Table2[6M Return vs Nifty]))/_xlfn.STDEV.P(Table2[6M Return vs Nifty])</f>
        <v>0.47024776756331021</v>
      </c>
      <c r="M458">
        <v>2.5966911969889401</v>
      </c>
      <c r="N458">
        <f>(Table2[[#This Row],[1W Return vs Nifty]]-AVERAGE(Table2[1W Return vs Nifty]))/_xlfn.STDEV.P(Table2[1W Return vs Nifty])</f>
        <v>0.95944727471671487</v>
      </c>
      <c r="O458">
        <v>2980.01</v>
      </c>
      <c r="P458">
        <v>2996.6864112318799</v>
      </c>
      <c r="Q458">
        <v>2835.0640031862899</v>
      </c>
      <c r="R458">
        <v>34.241033482661599</v>
      </c>
      <c r="S458" s="1">
        <f>(Table2[[#This Row],[Close Price]]-Table2[[#This Row],[20D EMA]])/Table2[[#This Row],[20D EMA]]</f>
        <v>-2.4315354646460927E-2</v>
      </c>
      <c r="T458" s="1">
        <f>(Table2[[#This Row],[Close Price]]-Table2[[#This Row],[50D EMA]])/Table2[[#This Row],[50D EMA]]</f>
        <v>-2.9744991300320097E-2</v>
      </c>
      <c r="U458" s="1">
        <f>(Table2[[#This Row],[Close Price]]-Table2[[#This Row],[200D EMA]])/Table2[[#This Row],[200D EMA]]</f>
        <v>2.5567675626456482E-2</v>
      </c>
      <c r="V458">
        <v>0.54079262152213503</v>
      </c>
      <c r="W458">
        <v>2880</v>
      </c>
      <c r="X458">
        <v>2961.95</v>
      </c>
      <c r="Y458">
        <v>2880</v>
      </c>
      <c r="Z458">
        <v>3024.8</v>
      </c>
      <c r="AA458">
        <v>2779</v>
      </c>
      <c r="AB458">
        <v>3105.45</v>
      </c>
      <c r="AC458" s="1">
        <f>(Table2[[#This Row],[Close Price]]/Table2[[#This Row],[Day Low]])-1</f>
        <v>9.5659722222223298E-3</v>
      </c>
      <c r="AD458" s="1">
        <f>(Table2[[#This Row],[Day High]]/Table2[[#This Row],[Close Price]])-1</f>
        <v>1.8709910405667829E-2</v>
      </c>
      <c r="AE458" s="1">
        <f>(Table2[[#This Row],[Close Price]]/Table2[[#This Row],[Current Week Low]])-1</f>
        <v>9.5659722222223298E-3</v>
      </c>
      <c r="AF458" s="1">
        <f>(Table2[[#This Row],[Current Week High]]/Table2[[#This Row],[Close Price]])-1</f>
        <v>4.0326047703392875E-2</v>
      </c>
      <c r="AG458" s="1">
        <f>(Table2[[#This Row],[Close Price]]/Table2[[#This Row],[Current Month Low]])-1</f>
        <v>4.6257646635480487E-2</v>
      </c>
      <c r="AH458" s="1">
        <f>(Table2[[#This Row],[Current Month High]]/Table2[[#This Row],[Close Price]])-1</f>
        <v>6.8064177744148635E-2</v>
      </c>
      <c r="AI458">
        <v>16.077109593987998</v>
      </c>
      <c r="AJ458">
        <v>32.534871000091101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-0.05</v>
      </c>
      <c r="AM458" t="s">
        <v>3143</v>
      </c>
      <c r="AN458">
        <v>-4.3099999999999996</v>
      </c>
      <c r="AO458" t="s">
        <v>3143</v>
      </c>
      <c r="AP458">
        <v>-4.4840141570120003E-3</v>
      </c>
      <c r="AQ458">
        <f>(Table2[[#This Row],[Sharpe Ratio]]-AVERAGE(Table2[Sharpe Ratio]))/_xlfn.STDEV.P(Table2[Sharpe Ratio])</f>
        <v>-0.72261891206827211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529</v>
      </c>
      <c r="AT458">
        <f>_xlfn.RANK.AVG(Table2[[#This Row],[6M Return vs Nifty Z-Score]],Table2[6M Return vs Nifty Z-Score])</f>
        <v>187</v>
      </c>
      <c r="AU458">
        <f>_xlfn.RANK.AVG(Table2[[#This Row],[Sharpe Ratio Z-Score]],Table2[Sharpe Ratio Z-Score])</f>
        <v>561</v>
      </c>
      <c r="AV458">
        <f>(Table2[[#This Row],[Rank 1Y]]+Table2[[#This Row],[Rank 6M]]+Table2[[#This Row],[Rank Sharpe]])/3</f>
        <v>425.66666666666669</v>
      </c>
    </row>
    <row r="459" spans="1:48" x14ac:dyDescent="0.3">
      <c r="A459" t="s">
        <v>1350</v>
      </c>
      <c r="B459" t="s">
        <v>1351</v>
      </c>
      <c r="C459" t="s">
        <v>3103</v>
      </c>
      <c r="D459" t="s">
        <v>192</v>
      </c>
      <c r="E459">
        <v>7862.3881439999996</v>
      </c>
      <c r="F459">
        <v>514.6</v>
      </c>
      <c r="G459">
        <v>-12.3397528839789</v>
      </c>
      <c r="H459">
        <f>(Table2[[#This Row],[1Y Return vs Nifty]]-AVERAGE(Table2[1Y Return vs Nifty]))/_xlfn.STDEV.P(Table2[1Y Return vs Nifty])</f>
        <v>-0.58334351705168286</v>
      </c>
      <c r="I459">
        <v>-2.59040608607111</v>
      </c>
      <c r="J459">
        <f>(Table2[[#This Row],[1M Return vs Nifty]]-AVERAGE(Table2[1M Return vs Nifty]))/_xlfn.STDEV.P(Table2[1M Return vs Nifty])</f>
        <v>-0.21813022945782964</v>
      </c>
      <c r="K459">
        <v>-7.1935097601995297</v>
      </c>
      <c r="L459">
        <f>(Table2[[#This Row],[6M Return vs Nifty]]-AVERAGE(Table2[6M Return vs Nifty]))/_xlfn.STDEV.P(Table2[6M Return vs Nifty])</f>
        <v>-0.32196015042688886</v>
      </c>
      <c r="M459">
        <v>-4.4197262485492601</v>
      </c>
      <c r="N459">
        <f>(Table2[[#This Row],[1W Return vs Nifty]]-AVERAGE(Table2[1W Return vs Nifty]))/_xlfn.STDEV.P(Table2[1W Return vs Nifty])</f>
        <v>-0.5711769405287298</v>
      </c>
      <c r="O459">
        <v>558.53</v>
      </c>
      <c r="P459">
        <v>570.41308123966405</v>
      </c>
      <c r="Q459">
        <v>553.38341149294502</v>
      </c>
      <c r="R459">
        <v>24.902788080829399</v>
      </c>
      <c r="S459" s="1">
        <f>(Table2[[#This Row],[Close Price]]-Table2[[#This Row],[20D EMA]])/Table2[[#This Row],[20D EMA]]</f>
        <v>-7.8652892414015282E-2</v>
      </c>
      <c r="T459" s="1">
        <f>(Table2[[#This Row],[Close Price]]-Table2[[#This Row],[50D EMA]])/Table2[[#This Row],[50D EMA]]</f>
        <v>-9.7846776442024955E-2</v>
      </c>
      <c r="U459" s="1">
        <f>(Table2[[#This Row],[Close Price]]-Table2[[#This Row],[200D EMA]])/Table2[[#This Row],[200D EMA]]</f>
        <v>-7.0084159892529474E-2</v>
      </c>
      <c r="V459">
        <v>0.55829649015275296</v>
      </c>
      <c r="W459">
        <v>502</v>
      </c>
      <c r="X459">
        <v>535.45000000000005</v>
      </c>
      <c r="Y459">
        <v>502</v>
      </c>
      <c r="Z459">
        <v>576.70000000000005</v>
      </c>
      <c r="AA459">
        <v>502</v>
      </c>
      <c r="AB459">
        <v>601.5</v>
      </c>
      <c r="AC459" s="1">
        <f>(Table2[[#This Row],[Close Price]]/Table2[[#This Row],[Day Low]])-1</f>
        <v>2.5099601593625565E-2</v>
      </c>
      <c r="AD459" s="1">
        <f>(Table2[[#This Row],[Day High]]/Table2[[#This Row],[Close Price]])-1</f>
        <v>4.0516906335017477E-2</v>
      </c>
      <c r="AE459" s="1">
        <f>(Table2[[#This Row],[Close Price]]/Table2[[#This Row],[Current Week Low]])-1</f>
        <v>2.5099601593625565E-2</v>
      </c>
      <c r="AF459" s="1">
        <f>(Table2[[#This Row],[Current Week High]]/Table2[[#This Row],[Close Price]])-1</f>
        <v>0.12067625340069954</v>
      </c>
      <c r="AG459" s="1">
        <f>(Table2[[#This Row],[Close Price]]/Table2[[#This Row],[Current Month Low]])-1</f>
        <v>2.5099601593625565E-2</v>
      </c>
      <c r="AH459" s="1">
        <f>(Table2[[#This Row],[Current Month High]]/Table2[[#This Row],[Close Price]])-1</f>
        <v>0.16886902448503682</v>
      </c>
      <c r="AI459">
        <v>37.543723280217598</v>
      </c>
      <c r="AJ459">
        <v>18.845265588914501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-0.08</v>
      </c>
      <c r="AM459" t="s">
        <v>3143</v>
      </c>
      <c r="AN459">
        <v>-12.01</v>
      </c>
      <c r="AO459" t="s">
        <v>3143</v>
      </c>
      <c r="AP459">
        <v>5.9396619625442001E-2</v>
      </c>
      <c r="AQ459">
        <f>(Table2[[#This Row],[Sharpe Ratio]]-AVERAGE(Table2[Sharpe Ratio]))/_xlfn.STDEV.P(Table2[Sharpe Ratio])</f>
        <v>3.1595126802108117E-2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518</v>
      </c>
      <c r="AT459">
        <f>_xlfn.RANK.AVG(Table2[[#This Row],[6M Return vs Nifty Z-Score]],Table2[6M Return vs Nifty Z-Score])</f>
        <v>431</v>
      </c>
      <c r="AU459">
        <f>_xlfn.RANK.AVG(Table2[[#This Row],[Sharpe Ratio Z-Score]],Table2[Sharpe Ratio Z-Score])</f>
        <v>332</v>
      </c>
      <c r="AV459">
        <f>(Table2[[#This Row],[Rank 1Y]]+Table2[[#This Row],[Rank 6M]]+Table2[[#This Row],[Rank Sharpe]])/3</f>
        <v>427</v>
      </c>
    </row>
    <row r="460" spans="1:48" x14ac:dyDescent="0.3">
      <c r="A460" t="s">
        <v>1833</v>
      </c>
      <c r="B460" t="s">
        <v>1834</v>
      </c>
      <c r="C460" t="s">
        <v>3100</v>
      </c>
      <c r="D460" t="s">
        <v>48</v>
      </c>
      <c r="E460">
        <v>3938.7382637199998</v>
      </c>
      <c r="F460">
        <v>569.20000000000005</v>
      </c>
      <c r="G460">
        <v>-31.1828288978665</v>
      </c>
      <c r="H460">
        <f>(Table2[[#This Row],[1Y Return vs Nifty]]-AVERAGE(Table2[1Y Return vs Nifty]))/_xlfn.STDEV.P(Table2[1Y Return vs Nifty])</f>
        <v>-0.91565732385812237</v>
      </c>
      <c r="I460">
        <v>-7.8100117374842997</v>
      </c>
      <c r="J460">
        <f>(Table2[[#This Row],[1M Return vs Nifty]]-AVERAGE(Table2[1M Return vs Nifty]))/_xlfn.STDEV.P(Table2[1M Return vs Nifty])</f>
        <v>-0.82724504143895694</v>
      </c>
      <c r="K460">
        <v>-13.4937226175122</v>
      </c>
      <c r="L460">
        <f>(Table2[[#This Row],[6M Return vs Nifty]]-AVERAGE(Table2[6M Return vs Nifty]))/_xlfn.STDEV.P(Table2[6M Return vs Nifty])</f>
        <v>-0.55222999818879404</v>
      </c>
      <c r="M460">
        <v>-7.6813890316953799</v>
      </c>
      <c r="N460">
        <f>(Table2[[#This Row],[1W Return vs Nifty]]-AVERAGE(Table2[1W Return vs Nifty]))/_xlfn.STDEV.P(Table2[1W Return vs Nifty])</f>
        <v>-1.2827053061938885</v>
      </c>
      <c r="O460">
        <v>637.04999999999995</v>
      </c>
      <c r="P460">
        <v>657.02259416737002</v>
      </c>
      <c r="Q460">
        <v>627.88447770351104</v>
      </c>
      <c r="R460">
        <v>21.164746320497301</v>
      </c>
      <c r="S460" s="1">
        <f>(Table2[[#This Row],[Close Price]]-Table2[[#This Row],[20D EMA]])/Table2[[#This Row],[20D EMA]]</f>
        <v>-0.10650655364571056</v>
      </c>
      <c r="T460" s="1">
        <f>(Table2[[#This Row],[Close Price]]-Table2[[#This Row],[50D EMA]])/Table2[[#This Row],[50D EMA]]</f>
        <v>-0.13366754042707704</v>
      </c>
      <c r="U460" s="1">
        <f>(Table2[[#This Row],[Close Price]]-Table2[[#This Row],[200D EMA]])/Table2[[#This Row],[200D EMA]]</f>
        <v>-9.3463813467964063E-2</v>
      </c>
      <c r="V460">
        <v>0.81177017933425299</v>
      </c>
      <c r="W460">
        <v>560.54999999999995</v>
      </c>
      <c r="X460">
        <v>592.1</v>
      </c>
      <c r="Y460">
        <v>560.54999999999995</v>
      </c>
      <c r="Z460">
        <v>677.05</v>
      </c>
      <c r="AA460">
        <v>560.54999999999995</v>
      </c>
      <c r="AB460">
        <v>684.8</v>
      </c>
      <c r="AC460" s="1">
        <f>(Table2[[#This Row],[Close Price]]/Table2[[#This Row],[Day Low]])-1</f>
        <v>1.5431272857015621E-2</v>
      </c>
      <c r="AD460" s="1">
        <f>(Table2[[#This Row],[Day High]]/Table2[[#This Row],[Close Price]])-1</f>
        <v>4.0231904427266318E-2</v>
      </c>
      <c r="AE460" s="1">
        <f>(Table2[[#This Row],[Close Price]]/Table2[[#This Row],[Current Week Low]])-1</f>
        <v>1.5431272857015621E-2</v>
      </c>
      <c r="AF460" s="1">
        <f>(Table2[[#This Row],[Current Week High]]/Table2[[#This Row],[Close Price]])-1</f>
        <v>0.18947645818692882</v>
      </c>
      <c r="AG460" s="1">
        <f>(Table2[[#This Row],[Close Price]]/Table2[[#This Row],[Current Month Low]])-1</f>
        <v>1.5431272857015621E-2</v>
      </c>
      <c r="AH460" s="1">
        <f>(Table2[[#This Row],[Current Month High]]/Table2[[#This Row],[Close Price]])-1</f>
        <v>0.20309205903021765</v>
      </c>
      <c r="AI460">
        <v>77.275122979620406</v>
      </c>
      <c r="AJ460">
        <v>33.380199179847601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-0.15</v>
      </c>
      <c r="AM460" t="s">
        <v>3143</v>
      </c>
      <c r="AN460">
        <v>-11.85</v>
      </c>
      <c r="AO460" t="s">
        <v>3143</v>
      </c>
      <c r="AP460">
        <v>0.13036742393434</v>
      </c>
      <c r="AQ460">
        <f>(Table2[[#This Row],[Sharpe Ratio]]-AVERAGE(Table2[Sharpe Ratio]))/_xlfn.STDEV.P(Table2[Sharpe Ratio])</f>
        <v>0.86952007823544186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631</v>
      </c>
      <c r="AT460">
        <f>_xlfn.RANK.AVG(Table2[[#This Row],[6M Return vs Nifty Z-Score]],Table2[6M Return vs Nifty Z-Score])</f>
        <v>515</v>
      </c>
      <c r="AU460">
        <f>_xlfn.RANK.AVG(Table2[[#This Row],[Sharpe Ratio Z-Score]],Table2[Sharpe Ratio Z-Score])</f>
        <v>137</v>
      </c>
      <c r="AV460">
        <f>(Table2[[#This Row],[Rank 1Y]]+Table2[[#This Row],[Rank 6M]]+Table2[[#This Row],[Rank Sharpe]])/3</f>
        <v>427.66666666666669</v>
      </c>
    </row>
    <row r="461" spans="1:48" x14ac:dyDescent="0.3">
      <c r="A461" t="s">
        <v>597</v>
      </c>
      <c r="B461" t="s">
        <v>598</v>
      </c>
      <c r="C461" t="s">
        <v>3104</v>
      </c>
      <c r="D461" t="s">
        <v>74</v>
      </c>
      <c r="E461">
        <v>31718.617035499999</v>
      </c>
      <c r="F461">
        <v>4105</v>
      </c>
      <c r="G461">
        <v>6.2624978200452501</v>
      </c>
      <c r="H461">
        <f>(Table2[[#This Row],[1Y Return vs Nifty]]-AVERAGE(Table2[1Y Return vs Nifty]))/_xlfn.STDEV.P(Table2[1Y Return vs Nifty])</f>
        <v>-0.25527687113538028</v>
      </c>
      <c r="I461">
        <v>-4.9962077133482099</v>
      </c>
      <c r="J461">
        <f>(Table2[[#This Row],[1M Return vs Nifty]]-AVERAGE(Table2[1M Return vs Nifty]))/_xlfn.STDEV.P(Table2[1M Return vs Nifty])</f>
        <v>-0.49888121022704279</v>
      </c>
      <c r="K461">
        <v>-5.3133660975530796</v>
      </c>
      <c r="L461">
        <f>(Table2[[#This Row],[6M Return vs Nifty]]-AVERAGE(Table2[6M Return vs Nifty]))/_xlfn.STDEV.P(Table2[6M Return vs Nifty])</f>
        <v>-0.25324177459207969</v>
      </c>
      <c r="M461">
        <v>0.890887639754948</v>
      </c>
      <c r="N461">
        <f>(Table2[[#This Row],[1W Return vs Nifty]]-AVERAGE(Table2[1W Return vs Nifty]))/_xlfn.STDEV.P(Table2[1W Return vs Nifty])</f>
        <v>0.58732799141858549</v>
      </c>
      <c r="O461">
        <v>4331.29</v>
      </c>
      <c r="P461">
        <v>4408.9778462147497</v>
      </c>
      <c r="Q461">
        <v>4194.3139427941096</v>
      </c>
      <c r="R461">
        <v>22.407580996707601</v>
      </c>
      <c r="S461" s="1">
        <f>(Table2[[#This Row],[Close Price]]-Table2[[#This Row],[20D EMA]])/Table2[[#This Row],[20D EMA]]</f>
        <v>-5.2245404948641161E-2</v>
      </c>
      <c r="T461" s="1">
        <f>(Table2[[#This Row],[Close Price]]-Table2[[#This Row],[50D EMA]])/Table2[[#This Row],[50D EMA]]</f>
        <v>-6.8945197008808856E-2</v>
      </c>
      <c r="U461" s="1">
        <f>(Table2[[#This Row],[Close Price]]-Table2[[#This Row],[200D EMA]])/Table2[[#This Row],[200D EMA]]</f>
        <v>-2.1294052856380058E-2</v>
      </c>
      <c r="V461">
        <v>0.85302322990006396</v>
      </c>
      <c r="W461">
        <v>4090</v>
      </c>
      <c r="X461">
        <v>4250</v>
      </c>
      <c r="Y461">
        <v>4090</v>
      </c>
      <c r="Z461">
        <v>4309.95</v>
      </c>
      <c r="AA461">
        <v>4090</v>
      </c>
      <c r="AB461">
        <v>4658.6499999999996</v>
      </c>
      <c r="AC461" s="1">
        <f>(Table2[[#This Row],[Close Price]]/Table2[[#This Row],[Day Low]])-1</f>
        <v>3.6674816625916762E-3</v>
      </c>
      <c r="AD461" s="1">
        <f>(Table2[[#This Row],[Day High]]/Table2[[#This Row],[Close Price]])-1</f>
        <v>3.5322777101096214E-2</v>
      </c>
      <c r="AE461" s="1">
        <f>(Table2[[#This Row],[Close Price]]/Table2[[#This Row],[Current Week Low]])-1</f>
        <v>3.6674816625916762E-3</v>
      </c>
      <c r="AF461" s="1">
        <f>(Table2[[#This Row],[Current Week High]]/Table2[[#This Row],[Close Price]])-1</f>
        <v>4.9926918392204644E-2</v>
      </c>
      <c r="AG461" s="1">
        <f>(Table2[[#This Row],[Close Price]]/Table2[[#This Row],[Current Month Low]])-1</f>
        <v>3.6674816625916762E-3</v>
      </c>
      <c r="AH461" s="1">
        <f>(Table2[[#This Row],[Current Month High]]/Table2[[#This Row],[Close Price]])-1</f>
        <v>0.13487210718635811</v>
      </c>
      <c r="AI461">
        <v>19.2570036540803</v>
      </c>
      <c r="AJ461">
        <v>34.473326454064399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0.01</v>
      </c>
      <c r="AM461" t="s">
        <v>3142</v>
      </c>
      <c r="AN461">
        <v>-5.2</v>
      </c>
      <c r="AO461" t="s">
        <v>3143</v>
      </c>
      <c r="AP461">
        <v>5.0677677027249996E-3</v>
      </c>
      <c r="AQ461">
        <f>(Table2[[#This Row],[Sharpe Ratio]]-AVERAGE(Table2[Sharpe Ratio]))/_xlfn.STDEV.P(Table2[Sharpe Ratio])</f>
        <v>-0.60984470260481172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390</v>
      </c>
      <c r="AT461">
        <f>_xlfn.RANK.AVG(Table2[[#This Row],[6M Return vs Nifty Z-Score]],Table2[6M Return vs Nifty Z-Score])</f>
        <v>409</v>
      </c>
      <c r="AU461">
        <f>_xlfn.RANK.AVG(Table2[[#This Row],[Sharpe Ratio Z-Score]],Table2[Sharpe Ratio Z-Score])</f>
        <v>486</v>
      </c>
      <c r="AV461">
        <f>(Table2[[#This Row],[Rank 1Y]]+Table2[[#This Row],[Rank 6M]]+Table2[[#This Row],[Rank Sharpe]])/3</f>
        <v>428.33333333333331</v>
      </c>
    </row>
    <row r="462" spans="1:48" x14ac:dyDescent="0.3">
      <c r="A462" t="s">
        <v>476</v>
      </c>
      <c r="B462" t="s">
        <v>477</v>
      </c>
      <c r="C462" t="s">
        <v>3108</v>
      </c>
      <c r="D462" t="s">
        <v>133</v>
      </c>
      <c r="E462">
        <v>43647.4603103349</v>
      </c>
      <c r="F462">
        <v>49366.45</v>
      </c>
      <c r="G462">
        <v>6.1785550811425098</v>
      </c>
      <c r="H462">
        <f>(Table2[[#This Row],[1Y Return vs Nifty]]-AVERAGE(Table2[1Y Return vs Nifty]))/_xlfn.STDEV.P(Table2[1Y Return vs Nifty])</f>
        <v>-0.25675727333181414</v>
      </c>
      <c r="I462">
        <v>8.2604628245382905</v>
      </c>
      <c r="J462">
        <f>(Table2[[#This Row],[1M Return vs Nifty]]-AVERAGE(Table2[1M Return vs Nifty]))/_xlfn.STDEV.P(Table2[1M Return vs Nifty])</f>
        <v>1.0481387988409321</v>
      </c>
      <c r="K462">
        <v>2.7187202562779098</v>
      </c>
      <c r="L462">
        <f>(Table2[[#This Row],[6M Return vs Nifty]]-AVERAGE(Table2[6M Return vs Nifty]))/_xlfn.STDEV.P(Table2[6M Return vs Nifty])</f>
        <v>4.0327243438853182E-2</v>
      </c>
      <c r="M462">
        <v>4.4630198201654698</v>
      </c>
      <c r="N462">
        <f>(Table2[[#This Row],[1W Return vs Nifty]]-AVERAGE(Table2[1W Return vs Nifty]))/_xlfn.STDEV.P(Table2[1W Return vs Nifty])</f>
        <v>1.3665849352697161</v>
      </c>
      <c r="O462">
        <v>50081.03</v>
      </c>
      <c r="P462">
        <v>50436.354478437403</v>
      </c>
      <c r="Q462">
        <v>47954.244376593197</v>
      </c>
      <c r="R462">
        <v>39.082378287764598</v>
      </c>
      <c r="S462" s="1">
        <f>(Table2[[#This Row],[Close Price]]-Table2[[#This Row],[20D EMA]])/Table2[[#This Row],[20D EMA]]</f>
        <v>-1.4268476506972836E-2</v>
      </c>
      <c r="T462" s="1">
        <f>(Table2[[#This Row],[Close Price]]-Table2[[#This Row],[50D EMA]])/Table2[[#This Row],[50D EMA]]</f>
        <v>-2.1212962148063497E-2</v>
      </c>
      <c r="U462" s="1">
        <f>(Table2[[#This Row],[Close Price]]-Table2[[#This Row],[200D EMA]])/Table2[[#This Row],[200D EMA]]</f>
        <v>2.9449022537327434E-2</v>
      </c>
      <c r="V462">
        <v>0.60660482432422502</v>
      </c>
      <c r="W462">
        <v>48836.05</v>
      </c>
      <c r="X462">
        <v>50899.8</v>
      </c>
      <c r="Y462">
        <v>48836.05</v>
      </c>
      <c r="Z462">
        <v>51999</v>
      </c>
      <c r="AA462">
        <v>46827.95</v>
      </c>
      <c r="AB462">
        <v>51999</v>
      </c>
      <c r="AC462" s="1">
        <f>(Table2[[#This Row],[Close Price]]/Table2[[#This Row],[Day Low]])-1</f>
        <v>1.0860829243970249E-2</v>
      </c>
      <c r="AD462" s="1">
        <f>(Table2[[#This Row],[Day High]]/Table2[[#This Row],[Close Price]])-1</f>
        <v>3.1060568462994764E-2</v>
      </c>
      <c r="AE462" s="1">
        <f>(Table2[[#This Row],[Close Price]]/Table2[[#This Row],[Current Week Low]])-1</f>
        <v>1.0860829243970249E-2</v>
      </c>
      <c r="AF462" s="1">
        <f>(Table2[[#This Row],[Current Week High]]/Table2[[#This Row],[Close Price]])-1</f>
        <v>5.3326702649268976E-2</v>
      </c>
      <c r="AG462" s="1">
        <f>(Table2[[#This Row],[Close Price]]/Table2[[#This Row],[Current Month Low]])-1</f>
        <v>5.4209078125350363E-2</v>
      </c>
      <c r="AH462" s="1">
        <f>(Table2[[#This Row],[Current Month High]]/Table2[[#This Row],[Close Price]])-1</f>
        <v>5.3326702649268976E-2</v>
      </c>
      <c r="AI462">
        <v>21.5278797644959</v>
      </c>
      <c r="AJ462">
        <v>41.136924383249898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-0.04</v>
      </c>
      <c r="AM462" t="s">
        <v>3143</v>
      </c>
      <c r="AN462">
        <v>-0.1</v>
      </c>
      <c r="AO462" t="s">
        <v>3143</v>
      </c>
      <c r="AP462">
        <v>-1.2551594865317E-2</v>
      </c>
      <c r="AQ462">
        <f>(Table2[[#This Row],[Sharpe Ratio]]-AVERAGE(Table2[Sharpe Ratio]))/_xlfn.STDEV.P(Table2[Sharpe Ratio])</f>
        <v>-0.81786973019016029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391</v>
      </c>
      <c r="AT462">
        <f>_xlfn.RANK.AVG(Table2[[#This Row],[6M Return vs Nifty Z-Score]],Table2[6M Return vs Nifty Z-Score])</f>
        <v>321</v>
      </c>
      <c r="AU462">
        <f>_xlfn.RANK.AVG(Table2[[#This Row],[Sharpe Ratio Z-Score]],Table2[Sharpe Ratio Z-Score])</f>
        <v>574</v>
      </c>
      <c r="AV462">
        <f>(Table2[[#This Row],[Rank 1Y]]+Table2[[#This Row],[Rank 6M]]+Table2[[#This Row],[Rank Sharpe]])/3</f>
        <v>428.66666666666669</v>
      </c>
    </row>
    <row r="463" spans="1:48" x14ac:dyDescent="0.3">
      <c r="A463" t="s">
        <v>800</v>
      </c>
      <c r="B463" t="s">
        <v>801</v>
      </c>
      <c r="C463" t="s">
        <v>3103</v>
      </c>
      <c r="D463" t="s">
        <v>192</v>
      </c>
      <c r="E463">
        <v>18818.270711084999</v>
      </c>
      <c r="F463">
        <v>496.05</v>
      </c>
      <c r="G463">
        <v>-18.441334961083001</v>
      </c>
      <c r="H463">
        <f>(Table2[[#This Row],[1Y Return vs Nifty]]-AVERAGE(Table2[1Y Return vs Nifty]))/_xlfn.STDEV.P(Table2[1Y Return vs Nifty])</f>
        <v>-0.69095015017729389</v>
      </c>
      <c r="I463">
        <v>-7.3810126319102798</v>
      </c>
      <c r="J463">
        <f>(Table2[[#This Row],[1M Return vs Nifty]]-AVERAGE(Table2[1M Return vs Nifty]))/_xlfn.STDEV.P(Table2[1M Return vs Nifty])</f>
        <v>-0.77718192805776842</v>
      </c>
      <c r="K463">
        <v>-5.6935282282563504</v>
      </c>
      <c r="L463">
        <f>(Table2[[#This Row],[6M Return vs Nifty]]-AVERAGE(Table2[6M Return vs Nifty]))/_xlfn.STDEV.P(Table2[6M Return vs Nifty])</f>
        <v>-0.26713652353858169</v>
      </c>
      <c r="M463">
        <v>-1.71259889399953</v>
      </c>
      <c r="N463">
        <f>(Table2[[#This Row],[1W Return vs Nifty]]-AVERAGE(Table2[1W Return vs Nifty]))/_xlfn.STDEV.P(Table2[1W Return vs Nifty])</f>
        <v>1.9380094423930305E-2</v>
      </c>
      <c r="O463">
        <v>532.19000000000005</v>
      </c>
      <c r="P463">
        <v>548.07099678321595</v>
      </c>
      <c r="Q463">
        <v>529.49501553743903</v>
      </c>
      <c r="R463">
        <v>22.6089511436018</v>
      </c>
      <c r="S463" s="1">
        <f>(Table2[[#This Row],[Close Price]]-Table2[[#This Row],[20D EMA]])/Table2[[#This Row],[20D EMA]]</f>
        <v>-6.7908077942088432E-2</v>
      </c>
      <c r="T463" s="1">
        <f>(Table2[[#This Row],[Close Price]]-Table2[[#This Row],[50D EMA]])/Table2[[#This Row],[50D EMA]]</f>
        <v>-9.4916529224392296E-2</v>
      </c>
      <c r="U463" s="1">
        <f>(Table2[[#This Row],[Close Price]]-Table2[[#This Row],[200D EMA]])/Table2[[#This Row],[200D EMA]]</f>
        <v>-6.3163985601436171E-2</v>
      </c>
      <c r="V463">
        <v>0.67749628930896</v>
      </c>
      <c r="W463">
        <v>487.25</v>
      </c>
      <c r="X463">
        <v>503</v>
      </c>
      <c r="Y463">
        <v>487.25</v>
      </c>
      <c r="Z463">
        <v>536.6</v>
      </c>
      <c r="AA463">
        <v>487.25</v>
      </c>
      <c r="AB463">
        <v>578</v>
      </c>
      <c r="AC463" s="1">
        <f>(Table2[[#This Row],[Close Price]]/Table2[[#This Row],[Day Low]])-1</f>
        <v>1.8060543868650525E-2</v>
      </c>
      <c r="AD463" s="1">
        <f>(Table2[[#This Row],[Day High]]/Table2[[#This Row],[Close Price]])-1</f>
        <v>1.4010684406813745E-2</v>
      </c>
      <c r="AE463" s="1">
        <f>(Table2[[#This Row],[Close Price]]/Table2[[#This Row],[Current Week Low]])-1</f>
        <v>1.8060543868650525E-2</v>
      </c>
      <c r="AF463" s="1">
        <f>(Table2[[#This Row],[Current Week High]]/Table2[[#This Row],[Close Price]])-1</f>
        <v>8.1745791754863406E-2</v>
      </c>
      <c r="AG463" s="1">
        <f>(Table2[[#This Row],[Close Price]]/Table2[[#This Row],[Current Month Low]])-1</f>
        <v>1.8060543868650525E-2</v>
      </c>
      <c r="AH463" s="1">
        <f>(Table2[[#This Row],[Current Month High]]/Table2[[#This Row],[Close Price]])-1</f>
        <v>0.16520512045156743</v>
      </c>
      <c r="AI463">
        <v>25.471222659006099</v>
      </c>
      <c r="AJ463">
        <v>21.9395280235988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-0.08</v>
      </c>
      <c r="AM463" t="s">
        <v>3143</v>
      </c>
      <c r="AN463">
        <v>-8.6</v>
      </c>
      <c r="AO463" t="s">
        <v>3143</v>
      </c>
      <c r="AP463">
        <v>6.5474053654952999E-2</v>
      </c>
      <c r="AQ463">
        <f>(Table2[[#This Row],[Sharpe Ratio]]-AVERAGE(Table2[Sharpe Ratio]))/_xlfn.STDEV.P(Table2[Sharpe Ratio])</f>
        <v>0.10334904961031878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557</v>
      </c>
      <c r="AT463">
        <f>_xlfn.RANK.AVG(Table2[[#This Row],[6M Return vs Nifty Z-Score]],Table2[6M Return vs Nifty Z-Score])</f>
        <v>415</v>
      </c>
      <c r="AU463">
        <f>_xlfn.RANK.AVG(Table2[[#This Row],[Sharpe Ratio Z-Score]],Table2[Sharpe Ratio Z-Score])</f>
        <v>314</v>
      </c>
      <c r="AV463">
        <f>(Table2[[#This Row],[Rank 1Y]]+Table2[[#This Row],[Rank 6M]]+Table2[[#This Row],[Rank Sharpe]])/3</f>
        <v>428.66666666666669</v>
      </c>
    </row>
    <row r="464" spans="1:48" x14ac:dyDescent="0.3">
      <c r="A464" t="s">
        <v>1683</v>
      </c>
      <c r="B464" t="s">
        <v>1684</v>
      </c>
      <c r="C464" t="s">
        <v>3109</v>
      </c>
      <c r="D464" t="s">
        <v>1483</v>
      </c>
      <c r="E464">
        <v>4867.0026335699904</v>
      </c>
      <c r="F464">
        <v>860.3</v>
      </c>
      <c r="G464">
        <v>-26.558905081999001</v>
      </c>
      <c r="H464">
        <f>(Table2[[#This Row],[1Y Return vs Nifty]]-AVERAGE(Table2[1Y Return vs Nifty]))/_xlfn.STDEV.P(Table2[1Y Return vs Nifty])</f>
        <v>-0.83411046152516799</v>
      </c>
      <c r="I464">
        <v>3.37101596267815</v>
      </c>
      <c r="J464">
        <f>(Table2[[#This Row],[1M Return vs Nifty]]-AVERAGE(Table2[1M Return vs Nifty]))/_xlfn.STDEV.P(Table2[1M Return vs Nifty])</f>
        <v>0.47755268470656137</v>
      </c>
      <c r="K464">
        <v>-20.694653203791901</v>
      </c>
      <c r="L464">
        <f>(Table2[[#This Row],[6M Return vs Nifty]]-AVERAGE(Table2[6M Return vs Nifty]))/_xlfn.STDEV.P(Table2[6M Return vs Nifty])</f>
        <v>-0.81542065974272038</v>
      </c>
      <c r="M464">
        <v>-0.35552002931715498</v>
      </c>
      <c r="N464">
        <f>(Table2[[#This Row],[1W Return vs Nifty]]-AVERAGE(Table2[1W Return vs Nifty]))/_xlfn.STDEV.P(Table2[1W Return vs Nifty])</f>
        <v>0.31542544640074782</v>
      </c>
      <c r="O464">
        <v>876.22</v>
      </c>
      <c r="P464">
        <v>872.27786319029701</v>
      </c>
      <c r="Q464">
        <v>857.86902411575704</v>
      </c>
      <c r="R464">
        <v>37.674036513069098</v>
      </c>
      <c r="S464" s="1">
        <f>(Table2[[#This Row],[Close Price]]-Table2[[#This Row],[20D EMA]])/Table2[[#This Row],[20D EMA]]</f>
        <v>-1.8168953002670643E-2</v>
      </c>
      <c r="T464" s="1">
        <f>(Table2[[#This Row],[Close Price]]-Table2[[#This Row],[50D EMA]])/Table2[[#This Row],[50D EMA]]</f>
        <v>-1.373170602597759E-2</v>
      </c>
      <c r="U464" s="1">
        <f>(Table2[[#This Row],[Close Price]]-Table2[[#This Row],[200D EMA]])/Table2[[#This Row],[200D EMA]]</f>
        <v>2.8337378036800251E-3</v>
      </c>
      <c r="V464">
        <v>0.397089744954576</v>
      </c>
      <c r="W464">
        <v>845</v>
      </c>
      <c r="X464">
        <v>875</v>
      </c>
      <c r="Y464">
        <v>844.1</v>
      </c>
      <c r="Z464">
        <v>891.1</v>
      </c>
      <c r="AA464">
        <v>799</v>
      </c>
      <c r="AB464">
        <v>923.35</v>
      </c>
      <c r="AC464" s="1">
        <f>(Table2[[#This Row],[Close Price]]/Table2[[#This Row],[Day Low]])-1</f>
        <v>1.8106508875739502E-2</v>
      </c>
      <c r="AD464" s="1">
        <f>(Table2[[#This Row],[Day High]]/Table2[[#This Row],[Close Price]])-1</f>
        <v>1.7087062652563212E-2</v>
      </c>
      <c r="AE464" s="1">
        <f>(Table2[[#This Row],[Close Price]]/Table2[[#This Row],[Current Week Low]])-1</f>
        <v>1.9192038857955174E-2</v>
      </c>
      <c r="AF464" s="1">
        <f>(Table2[[#This Row],[Current Week High]]/Table2[[#This Row],[Close Price]])-1</f>
        <v>3.580146460537037E-2</v>
      </c>
      <c r="AG464" s="1">
        <f>(Table2[[#This Row],[Close Price]]/Table2[[#This Row],[Current Month Low]])-1</f>
        <v>7.6720901126408059E-2</v>
      </c>
      <c r="AH464" s="1">
        <f>(Table2[[#This Row],[Current Month High]]/Table2[[#This Row],[Close Price]])-1</f>
        <v>7.3288387771707653E-2</v>
      </c>
      <c r="AI464">
        <v>28.548180867139301</v>
      </c>
      <c r="AJ464">
        <v>11.7200181806376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0.04</v>
      </c>
      <c r="AM464" t="s">
        <v>3142</v>
      </c>
      <c r="AN464">
        <v>-5.46</v>
      </c>
      <c r="AO464" t="s">
        <v>3143</v>
      </c>
      <c r="AP464">
        <v>0.15588917380603101</v>
      </c>
      <c r="AQ464">
        <f>(Table2[[#This Row],[Sharpe Ratio]]-AVERAGE(Table2[Sharpe Ratio]))/_xlfn.STDEV.P(Table2[Sharpe Ratio])</f>
        <v>1.170845549039627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0.31429255887904789</v>
      </c>
      <c r="AS464">
        <f>_xlfn.RANK.AVG(Table2[[#This Row],[1Y Return vs Nifty Z-Score]],Table2[1Y Return vs Nifty Z-Score])</f>
        <v>599</v>
      </c>
      <c r="AT464">
        <f>_xlfn.RANK.AVG(Table2[[#This Row],[6M Return vs Nifty Z-Score]],Table2[6M Return vs Nifty Z-Score])</f>
        <v>593</v>
      </c>
      <c r="AU464">
        <f>_xlfn.RANK.AVG(Table2[[#This Row],[Sharpe Ratio Z-Score]],Table2[Sharpe Ratio Z-Score])</f>
        <v>94</v>
      </c>
      <c r="AV464">
        <f>(Table2[[#This Row],[Rank 1Y]]+Table2[[#This Row],[Rank 6M]]+Table2[[#This Row],[Rank Sharpe]])/3</f>
        <v>428.66666666666669</v>
      </c>
    </row>
    <row r="465" spans="1:48" x14ac:dyDescent="0.3">
      <c r="A465" t="s">
        <v>293</v>
      </c>
      <c r="B465" t="s">
        <v>294</v>
      </c>
      <c r="C465" t="s">
        <v>3097</v>
      </c>
      <c r="D465" t="s">
        <v>295</v>
      </c>
      <c r="E465">
        <v>88879.356378550001</v>
      </c>
      <c r="F465">
        <v>82.66</v>
      </c>
      <c r="G465">
        <v>2.5003584497126901</v>
      </c>
      <c r="H465">
        <f>(Table2[[#This Row],[1Y Return vs Nifty]]-AVERAGE(Table2[1Y Return vs Nifty]))/_xlfn.STDEV.P(Table2[1Y Return vs Nifty])</f>
        <v>-0.321625425637319</v>
      </c>
      <c r="I465">
        <v>-3.0037281514819001</v>
      </c>
      <c r="J465">
        <f>(Table2[[#This Row],[1M Return vs Nifty]]-AVERAGE(Table2[1M Return vs Nifty]))/_xlfn.STDEV.P(Table2[1M Return vs Nifty])</f>
        <v>-0.26636387180055748</v>
      </c>
      <c r="K465">
        <v>-13.2567678822454</v>
      </c>
      <c r="L465">
        <f>(Table2[[#This Row],[6M Return vs Nifty]]-AVERAGE(Table2[6M Return vs Nifty]))/_xlfn.STDEV.P(Table2[6M Return vs Nifty])</f>
        <v>-0.54356941289555016</v>
      </c>
      <c r="M465">
        <v>2.9306801972233698</v>
      </c>
      <c r="N465">
        <f>(Table2[[#This Row],[1W Return vs Nifty]]-AVERAGE(Table2[1W Return vs Nifty]))/_xlfn.STDEV.P(Table2[1W Return vs Nifty])</f>
        <v>1.0323066299863359</v>
      </c>
      <c r="O465">
        <v>83.09</v>
      </c>
      <c r="P465">
        <v>86.597605805818901</v>
      </c>
      <c r="Q465">
        <v>84.230727742370206</v>
      </c>
      <c r="R465">
        <v>52.4990634585115</v>
      </c>
      <c r="S465" s="1">
        <f>(Table2[[#This Row],[Close Price]]-Table2[[#This Row],[20D EMA]])/Table2[[#This Row],[20D EMA]]</f>
        <v>-5.1751113250692836E-3</v>
      </c>
      <c r="T465" s="1">
        <f>(Table2[[#This Row],[Close Price]]-Table2[[#This Row],[50D EMA]])/Table2[[#This Row],[50D EMA]]</f>
        <v>-4.5470146306912311E-2</v>
      </c>
      <c r="U465" s="1">
        <f>(Table2[[#This Row],[Close Price]]-Table2[[#This Row],[200D EMA]])/Table2[[#This Row],[200D EMA]]</f>
        <v>-1.8647918455298985E-2</v>
      </c>
      <c r="V465">
        <v>0.51975297063943804</v>
      </c>
      <c r="W465">
        <v>78.06</v>
      </c>
      <c r="X465">
        <v>83.7</v>
      </c>
      <c r="Y465">
        <v>75.3</v>
      </c>
      <c r="Z465">
        <v>84.17</v>
      </c>
      <c r="AA465">
        <v>75.3</v>
      </c>
      <c r="AB465">
        <v>88.21</v>
      </c>
      <c r="AC465" s="1">
        <f>(Table2[[#This Row],[Close Price]]/Table2[[#This Row],[Day Low]])-1</f>
        <v>5.8929028952088069E-2</v>
      </c>
      <c r="AD465" s="1">
        <f>(Table2[[#This Row],[Day High]]/Table2[[#This Row],[Close Price]])-1</f>
        <v>1.2581659811275125E-2</v>
      </c>
      <c r="AE465" s="1">
        <f>(Table2[[#This Row],[Close Price]]/Table2[[#This Row],[Current Week Low]])-1</f>
        <v>9.7742363877822092E-2</v>
      </c>
      <c r="AF465" s="1">
        <f>(Table2[[#This Row],[Current Week High]]/Table2[[#This Row],[Close Price]])-1</f>
        <v>1.8267602225986002E-2</v>
      </c>
      <c r="AG465" s="1">
        <f>(Table2[[#This Row],[Close Price]]/Table2[[#This Row],[Current Month Low]])-1</f>
        <v>9.7742363877822092E-2</v>
      </c>
      <c r="AH465" s="1">
        <f>(Table2[[#This Row],[Current Month High]]/Table2[[#This Row],[Close Price]])-1</f>
        <v>6.7142511492862322E-2</v>
      </c>
      <c r="AI465">
        <v>30.534720541979201</v>
      </c>
      <c r="AJ465">
        <v>38.9243697478991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-0.15</v>
      </c>
      <c r="AM465" t="s">
        <v>3143</v>
      </c>
      <c r="AN465">
        <v>-0.7</v>
      </c>
      <c r="AO465" t="s">
        <v>3143</v>
      </c>
      <c r="AP465">
        <v>4.8762564171409999E-2</v>
      </c>
      <c r="AQ465">
        <f>(Table2[[#This Row],[Sharpe Ratio]]-AVERAGE(Table2[Sharpe Ratio]))/_xlfn.STDEV.P(Table2[Sharpe Ratio])</f>
        <v>-9.3957070141811524E-2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414</v>
      </c>
      <c r="AT465">
        <f>_xlfn.RANK.AVG(Table2[[#This Row],[6M Return vs Nifty Z-Score]],Table2[6M Return vs Nifty Z-Score])</f>
        <v>510</v>
      </c>
      <c r="AU465">
        <f>_xlfn.RANK.AVG(Table2[[#This Row],[Sharpe Ratio Z-Score]],Table2[Sharpe Ratio Z-Score])</f>
        <v>363</v>
      </c>
      <c r="AV465">
        <f>(Table2[[#This Row],[Rank 1Y]]+Table2[[#This Row],[Rank 6M]]+Table2[[#This Row],[Rank Sharpe]])/3</f>
        <v>429</v>
      </c>
    </row>
    <row r="466" spans="1:48" x14ac:dyDescent="0.3">
      <c r="A466" t="s">
        <v>1043</v>
      </c>
      <c r="B466" t="s">
        <v>1044</v>
      </c>
      <c r="C466" t="s">
        <v>3097</v>
      </c>
      <c r="D466" t="s">
        <v>419</v>
      </c>
      <c r="E466">
        <v>12282.413326886999</v>
      </c>
      <c r="F466">
        <v>202.91</v>
      </c>
      <c r="G466">
        <v>-8.8935654416578007</v>
      </c>
      <c r="H466">
        <f>(Table2[[#This Row],[1Y Return vs Nifty]]-AVERAGE(Table2[1Y Return vs Nifty]))/_xlfn.STDEV.P(Table2[1Y Return vs Nifty])</f>
        <v>-0.52256704578540802</v>
      </c>
      <c r="I466">
        <v>-1.2686818352860301</v>
      </c>
      <c r="J466">
        <f>(Table2[[#This Row],[1M Return vs Nifty]]-AVERAGE(Table2[1M Return vs Nifty]))/_xlfn.STDEV.P(Table2[1M Return vs Nifty])</f>
        <v>-6.3888343715009732E-2</v>
      </c>
      <c r="K466">
        <v>-18.836725567099901</v>
      </c>
      <c r="L466">
        <f>(Table2[[#This Row],[6M Return vs Nifty]]-AVERAGE(Table2[6M Return vs Nifty]))/_xlfn.STDEV.P(Table2[6M Return vs Nifty])</f>
        <v>-0.74751426931701814</v>
      </c>
      <c r="M466">
        <v>0.878954068475851</v>
      </c>
      <c r="N466">
        <f>(Table2[[#This Row],[1W Return vs Nifty]]-AVERAGE(Table2[1W Return vs Nifty]))/_xlfn.STDEV.P(Table2[1W Return vs Nifty])</f>
        <v>0.58472469517574877</v>
      </c>
      <c r="O466">
        <v>219.37</v>
      </c>
      <c r="P466">
        <v>222.136881838644</v>
      </c>
      <c r="Q466">
        <v>210.878483011778</v>
      </c>
      <c r="R466">
        <v>25.751715297707801</v>
      </c>
      <c r="S466" s="1">
        <f>(Table2[[#This Row],[Close Price]]-Table2[[#This Row],[20D EMA]])/Table2[[#This Row],[20D EMA]]</f>
        <v>-7.503304918630628E-2</v>
      </c>
      <c r="T466" s="1">
        <f>(Table2[[#This Row],[Close Price]]-Table2[[#This Row],[50D EMA]])/Table2[[#This Row],[50D EMA]]</f>
        <v>-8.6554207835734573E-2</v>
      </c>
      <c r="U466" s="1">
        <f>(Table2[[#This Row],[Close Price]]-Table2[[#This Row],[200D EMA]])/Table2[[#This Row],[200D EMA]]</f>
        <v>-3.7787084286512763E-2</v>
      </c>
      <c r="V466">
        <v>0.57047111786693605</v>
      </c>
      <c r="W466">
        <v>200.61</v>
      </c>
      <c r="X466">
        <v>212.63</v>
      </c>
      <c r="Y466">
        <v>200.61</v>
      </c>
      <c r="Z466">
        <v>223.05</v>
      </c>
      <c r="AA466">
        <v>200.61</v>
      </c>
      <c r="AB466">
        <v>244</v>
      </c>
      <c r="AC466" s="1">
        <f>(Table2[[#This Row],[Close Price]]/Table2[[#This Row],[Day Low]])-1</f>
        <v>1.1465031653456803E-2</v>
      </c>
      <c r="AD466" s="1">
        <f>(Table2[[#This Row],[Day High]]/Table2[[#This Row],[Close Price]])-1</f>
        <v>4.7903011187225841E-2</v>
      </c>
      <c r="AE466" s="1">
        <f>(Table2[[#This Row],[Close Price]]/Table2[[#This Row],[Current Week Low]])-1</f>
        <v>1.1465031653456803E-2</v>
      </c>
      <c r="AF466" s="1">
        <f>(Table2[[#This Row],[Current Week High]]/Table2[[#This Row],[Close Price]])-1</f>
        <v>9.9255827706865141E-2</v>
      </c>
      <c r="AG466" s="1">
        <f>(Table2[[#This Row],[Close Price]]/Table2[[#This Row],[Current Month Low]])-1</f>
        <v>1.1465031653456803E-2</v>
      </c>
      <c r="AH466" s="1">
        <f>(Table2[[#This Row],[Current Month High]]/Table2[[#This Row],[Close Price]])-1</f>
        <v>0.20250357301266564</v>
      </c>
      <c r="AI466">
        <v>21.679562367552101</v>
      </c>
      <c r="AJ466">
        <v>30.9096774193548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-0.08</v>
      </c>
      <c r="AM466" t="s">
        <v>3143</v>
      </c>
      <c r="AN466">
        <v>-10.06</v>
      </c>
      <c r="AO466" t="s">
        <v>3143</v>
      </c>
      <c r="AP466">
        <v>9.6080915336910003E-2</v>
      </c>
      <c r="AQ466">
        <f>(Table2[[#This Row],[Sharpe Ratio]]-AVERAGE(Table2[Sharpe Ratio]))/_xlfn.STDEV.P(Table2[Sharpe Ratio])</f>
        <v>0.46471247698189178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495</v>
      </c>
      <c r="AT466">
        <f>_xlfn.RANK.AVG(Table2[[#This Row],[6M Return vs Nifty Z-Score]],Table2[6M Return vs Nifty Z-Score])</f>
        <v>570</v>
      </c>
      <c r="AU466">
        <f>_xlfn.RANK.AVG(Table2[[#This Row],[Sharpe Ratio Z-Score]],Table2[Sharpe Ratio Z-Score])</f>
        <v>222</v>
      </c>
      <c r="AV466">
        <f>(Table2[[#This Row],[Rank 1Y]]+Table2[[#This Row],[Rank 6M]]+Table2[[#This Row],[Rank Sharpe]])/3</f>
        <v>429</v>
      </c>
    </row>
    <row r="467" spans="1:48" x14ac:dyDescent="0.3">
      <c r="A467" t="s">
        <v>1448</v>
      </c>
      <c r="B467" t="s">
        <v>1449</v>
      </c>
      <c r="C467" t="s">
        <v>3100</v>
      </c>
      <c r="D467" t="s">
        <v>48</v>
      </c>
      <c r="E467">
        <v>6827.5080708449996</v>
      </c>
      <c r="F467">
        <v>466.95</v>
      </c>
      <c r="G467">
        <v>30.319143989450499</v>
      </c>
      <c r="H467">
        <f>(Table2[[#This Row],[1Y Return vs Nifty]]-AVERAGE(Table2[1Y Return vs Nifty]))/_xlfn.STDEV.P(Table2[1Y Return vs Nifty])</f>
        <v>0.16898271693074346</v>
      </c>
      <c r="I467">
        <v>-6.28473549106159</v>
      </c>
      <c r="J467">
        <f>(Table2[[#This Row],[1M Return vs Nifty]]-AVERAGE(Table2[1M Return vs Nifty]))/_xlfn.STDEV.P(Table2[1M Return vs Nifty])</f>
        <v>-0.64924915130738992</v>
      </c>
      <c r="K467">
        <v>-5.9323851614099103</v>
      </c>
      <c r="L467">
        <f>(Table2[[#This Row],[6M Return vs Nifty]]-AVERAGE(Table2[6M Return vs Nifty]))/_xlfn.STDEV.P(Table2[6M Return vs Nifty])</f>
        <v>-0.27586663327928762</v>
      </c>
      <c r="M467">
        <v>-2.2856365539712198</v>
      </c>
      <c r="N467">
        <f>(Table2[[#This Row],[1W Return vs Nifty]]-AVERAGE(Table2[1W Return vs Nifty]))/_xlfn.STDEV.P(Table2[1W Return vs Nifty])</f>
        <v>-0.10562747894358825</v>
      </c>
      <c r="O467">
        <v>499.9</v>
      </c>
      <c r="P467">
        <v>514.270093320613</v>
      </c>
      <c r="Q467">
        <v>472.24288183654602</v>
      </c>
      <c r="R467">
        <v>32.514546599196002</v>
      </c>
      <c r="S467" s="1">
        <f>(Table2[[#This Row],[Close Price]]-Table2[[#This Row],[20D EMA]])/Table2[[#This Row],[20D EMA]]</f>
        <v>-6.591318263652729E-2</v>
      </c>
      <c r="T467" s="1">
        <f>(Table2[[#This Row],[Close Price]]-Table2[[#This Row],[50D EMA]])/Table2[[#This Row],[50D EMA]]</f>
        <v>-9.201408741284145E-2</v>
      </c>
      <c r="U467" s="1">
        <f>(Table2[[#This Row],[Close Price]]-Table2[[#This Row],[200D EMA]])/Table2[[#This Row],[200D EMA]]</f>
        <v>-1.1207965307940876E-2</v>
      </c>
      <c r="V467">
        <v>0.39779841049914799</v>
      </c>
      <c r="W467">
        <v>458.3</v>
      </c>
      <c r="X467">
        <v>473.65</v>
      </c>
      <c r="Y467">
        <v>458.15</v>
      </c>
      <c r="Z467">
        <v>502.6</v>
      </c>
      <c r="AA467">
        <v>458.15</v>
      </c>
      <c r="AB467">
        <v>540.35</v>
      </c>
      <c r="AC467" s="1">
        <f>(Table2[[#This Row],[Close Price]]/Table2[[#This Row],[Day Low]])-1</f>
        <v>1.88740999345407E-2</v>
      </c>
      <c r="AD467" s="1">
        <f>(Table2[[#This Row],[Day High]]/Table2[[#This Row],[Close Price]])-1</f>
        <v>1.4348431309562093E-2</v>
      </c>
      <c r="AE467" s="1">
        <f>(Table2[[#This Row],[Close Price]]/Table2[[#This Row],[Current Week Low]])-1</f>
        <v>1.9207683073229287E-2</v>
      </c>
      <c r="AF467" s="1">
        <f>(Table2[[#This Row],[Current Week High]]/Table2[[#This Row],[Close Price]])-1</f>
        <v>7.6346503908341523E-2</v>
      </c>
      <c r="AG467" s="1">
        <f>(Table2[[#This Row],[Close Price]]/Table2[[#This Row],[Current Month Low]])-1</f>
        <v>1.9207683073229287E-2</v>
      </c>
      <c r="AH467" s="1">
        <f>(Table2[[#This Row],[Current Month High]]/Table2[[#This Row],[Close Price]])-1</f>
        <v>0.15719027733162005</v>
      </c>
      <c r="AI467">
        <v>25.923546418246001</v>
      </c>
      <c r="AJ467">
        <v>63.126637554585102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</v>
      </c>
      <c r="AM467" t="s">
        <v>3143</v>
      </c>
      <c r="AN467">
        <v>-7.11</v>
      </c>
      <c r="AO467" t="s">
        <v>3143</v>
      </c>
      <c r="AP467">
        <v>-3.4665467079797001E-2</v>
      </c>
      <c r="AQ467">
        <f>(Table2[[#This Row],[Sharpe Ratio]]-AVERAGE(Table2[Sharpe Ratio]))/_xlfn.STDEV.P(Table2[Sharpe Ratio])</f>
        <v>-1.0789597020703006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245</v>
      </c>
      <c r="AT467">
        <f>_xlfn.RANK.AVG(Table2[[#This Row],[6M Return vs Nifty Z-Score]],Table2[6M Return vs Nifty Z-Score])</f>
        <v>418</v>
      </c>
      <c r="AU467">
        <f>_xlfn.RANK.AVG(Table2[[#This Row],[Sharpe Ratio Z-Score]],Table2[Sharpe Ratio Z-Score])</f>
        <v>626</v>
      </c>
      <c r="AV467">
        <f>(Table2[[#This Row],[Rank 1Y]]+Table2[[#This Row],[Rank 6M]]+Table2[[#This Row],[Rank Sharpe]])/3</f>
        <v>429.66666666666669</v>
      </c>
    </row>
    <row r="468" spans="1:48" x14ac:dyDescent="0.3">
      <c r="A468" t="s">
        <v>1282</v>
      </c>
      <c r="B468" t="s">
        <v>1283</v>
      </c>
      <c r="C468" t="s">
        <v>3099</v>
      </c>
      <c r="D468" t="s">
        <v>261</v>
      </c>
      <c r="E468">
        <v>8417.6000767999994</v>
      </c>
      <c r="F468">
        <v>630.4</v>
      </c>
      <c r="G468">
        <v>-26.5178112815153</v>
      </c>
      <c r="H468">
        <f>(Table2[[#This Row],[1Y Return vs Nifty]]-AVERAGE(Table2[1Y Return vs Nifty]))/_xlfn.STDEV.P(Table2[1Y Return vs Nifty])</f>
        <v>-0.83338573710836805</v>
      </c>
      <c r="I468">
        <v>-3.2548454021887299</v>
      </c>
      <c r="J468">
        <f>(Table2[[#This Row],[1M Return vs Nifty]]-AVERAGE(Table2[1M Return vs Nifty]))/_xlfn.STDEV.P(Table2[1M Return vs Nifty])</f>
        <v>-0.29566862146265022</v>
      </c>
      <c r="K468">
        <v>0.80071836694333998</v>
      </c>
      <c r="L468">
        <f>(Table2[[#This Row],[6M Return vs Nifty]]-AVERAGE(Table2[6M Return vs Nifty]))/_xlfn.STDEV.P(Table2[6M Return vs Nifty])</f>
        <v>-2.9774832961864714E-2</v>
      </c>
      <c r="M468">
        <v>0.83887053638835196</v>
      </c>
      <c r="N468">
        <f>(Table2[[#This Row],[1W Return vs Nifty]]-AVERAGE(Table2[1W Return vs Nifty]))/_xlfn.STDEV.P(Table2[1W Return vs Nifty])</f>
        <v>0.57598051407165707</v>
      </c>
      <c r="O468">
        <v>663.09</v>
      </c>
      <c r="P468">
        <v>677.00244601629004</v>
      </c>
      <c r="Q468">
        <v>644.48757665507105</v>
      </c>
      <c r="R468">
        <v>32.963884707952701</v>
      </c>
      <c r="S468" s="1">
        <f>(Table2[[#This Row],[Close Price]]-Table2[[#This Row],[20D EMA]])/Table2[[#This Row],[20D EMA]]</f>
        <v>-4.9299491773364179E-2</v>
      </c>
      <c r="T468" s="1">
        <f>(Table2[[#This Row],[Close Price]]-Table2[[#This Row],[50D EMA]])/Table2[[#This Row],[50D EMA]]</f>
        <v>-6.8836451464118806E-2</v>
      </c>
      <c r="U468" s="1">
        <f>(Table2[[#This Row],[Close Price]]-Table2[[#This Row],[200D EMA]])/Table2[[#This Row],[200D EMA]]</f>
        <v>-2.1858569762021541E-2</v>
      </c>
      <c r="V468">
        <v>0.28216771511731698</v>
      </c>
      <c r="W468">
        <v>618</v>
      </c>
      <c r="X468">
        <v>648</v>
      </c>
      <c r="Y468">
        <v>616.65</v>
      </c>
      <c r="Z468">
        <v>652</v>
      </c>
      <c r="AA468">
        <v>616.65</v>
      </c>
      <c r="AB468">
        <v>704.25</v>
      </c>
      <c r="AC468" s="1">
        <f>(Table2[[#This Row],[Close Price]]/Table2[[#This Row],[Day Low]])-1</f>
        <v>2.0064724919093724E-2</v>
      </c>
      <c r="AD468" s="1">
        <f>(Table2[[#This Row],[Day High]]/Table2[[#This Row],[Close Price]])-1</f>
        <v>2.7918781725888353E-2</v>
      </c>
      <c r="AE468" s="1">
        <f>(Table2[[#This Row],[Close Price]]/Table2[[#This Row],[Current Week Low]])-1</f>
        <v>2.2297899943241717E-2</v>
      </c>
      <c r="AF468" s="1">
        <f>(Table2[[#This Row],[Current Week High]]/Table2[[#This Row],[Close Price]])-1</f>
        <v>3.4263959390862908E-2</v>
      </c>
      <c r="AG468" s="1">
        <f>(Table2[[#This Row],[Close Price]]/Table2[[#This Row],[Current Month Low]])-1</f>
        <v>2.2297899943241717E-2</v>
      </c>
      <c r="AH468" s="1">
        <f>(Table2[[#This Row],[Current Month High]]/Table2[[#This Row],[Close Price]])-1</f>
        <v>0.11714784263959399</v>
      </c>
      <c r="AI468">
        <v>35.628172588832399</v>
      </c>
      <c r="AJ468">
        <v>14.285714285714199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0.02</v>
      </c>
      <c r="AM468" t="s">
        <v>3142</v>
      </c>
      <c r="AN468">
        <v>-5.77</v>
      </c>
      <c r="AO468" t="s">
        <v>3143</v>
      </c>
      <c r="AP468">
        <v>5.2425567912479001E-2</v>
      </c>
      <c r="AQ468">
        <f>(Table2[[#This Row],[Sharpe Ratio]]-AVERAGE(Table2[Sharpe Ratio]))/_xlfn.STDEV.P(Table2[Sharpe Ratio])</f>
        <v>-5.0709395809754594E-2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598</v>
      </c>
      <c r="AT468">
        <f>_xlfn.RANK.AVG(Table2[[#This Row],[6M Return vs Nifty Z-Score]],Table2[6M Return vs Nifty Z-Score])</f>
        <v>344</v>
      </c>
      <c r="AU468">
        <f>_xlfn.RANK.AVG(Table2[[#This Row],[Sharpe Ratio Z-Score]],Table2[Sharpe Ratio Z-Score])</f>
        <v>351</v>
      </c>
      <c r="AV468">
        <f>(Table2[[#This Row],[Rank 1Y]]+Table2[[#This Row],[Rank 6M]]+Table2[[#This Row],[Rank Sharpe]])/3</f>
        <v>431</v>
      </c>
    </row>
    <row r="469" spans="1:48" x14ac:dyDescent="0.3">
      <c r="A469" t="s">
        <v>1348</v>
      </c>
      <c r="B469" t="s">
        <v>1349</v>
      </c>
      <c r="C469" t="s">
        <v>3104</v>
      </c>
      <c r="D469" t="s">
        <v>74</v>
      </c>
      <c r="E469">
        <v>7887.5808377550002</v>
      </c>
      <c r="F469">
        <v>195.15</v>
      </c>
      <c r="G469">
        <v>2.9554145829924798</v>
      </c>
      <c r="H469">
        <f>(Table2[[#This Row],[1Y Return vs Nifty]]-AVERAGE(Table2[1Y Return vs Nifty]))/_xlfn.STDEV.P(Table2[1Y Return vs Nifty])</f>
        <v>-0.31360012043505942</v>
      </c>
      <c r="I469">
        <v>3.1409520326195302</v>
      </c>
      <c r="J469">
        <f>(Table2[[#This Row],[1M Return vs Nifty]]-AVERAGE(Table2[1M Return vs Nifty]))/_xlfn.STDEV.P(Table2[1M Return vs Nifty])</f>
        <v>0.45070480445274286</v>
      </c>
      <c r="K469">
        <v>-22.158106894912301</v>
      </c>
      <c r="L469">
        <f>(Table2[[#This Row],[6M Return vs Nifty]]-AVERAGE(Table2[6M Return vs Nifty]))/_xlfn.STDEV.P(Table2[6M Return vs Nifty])</f>
        <v>-0.86890921104932406</v>
      </c>
      <c r="M469">
        <v>-0.14404605668571199</v>
      </c>
      <c r="N469">
        <f>(Table2[[#This Row],[1W Return vs Nifty]]-AVERAGE(Table2[1W Return vs Nifty]))/_xlfn.STDEV.P(Table2[1W Return vs Nifty])</f>
        <v>0.3615582750011434</v>
      </c>
      <c r="O469">
        <v>205.84</v>
      </c>
      <c r="P469">
        <v>209.41242475535</v>
      </c>
      <c r="Q469">
        <v>203.6344306307</v>
      </c>
      <c r="R469">
        <v>25.676422444921801</v>
      </c>
      <c r="S469" s="1">
        <f>(Table2[[#This Row],[Close Price]]-Table2[[#This Row],[20D EMA]])/Table2[[#This Row],[20D EMA]]</f>
        <v>-5.1933540614069171E-2</v>
      </c>
      <c r="T469" s="1">
        <f>(Table2[[#This Row],[Close Price]]-Table2[[#This Row],[50D EMA]])/Table2[[#This Row],[50D EMA]]</f>
        <v>-6.8106869838369638E-2</v>
      </c>
      <c r="U469" s="1">
        <f>(Table2[[#This Row],[Close Price]]-Table2[[#This Row],[200D EMA]])/Table2[[#This Row],[200D EMA]]</f>
        <v>-4.1665010206878413E-2</v>
      </c>
      <c r="V469">
        <v>0.48842744454683301</v>
      </c>
      <c r="W469">
        <v>190.5</v>
      </c>
      <c r="X469">
        <v>201.4</v>
      </c>
      <c r="Y469">
        <v>190.5</v>
      </c>
      <c r="Z469">
        <v>214.4</v>
      </c>
      <c r="AA469">
        <v>190.5</v>
      </c>
      <c r="AB469">
        <v>217.24</v>
      </c>
      <c r="AC469" s="1">
        <f>(Table2[[#This Row],[Close Price]]/Table2[[#This Row],[Day Low]])-1</f>
        <v>2.4409448818897728E-2</v>
      </c>
      <c r="AD469" s="1">
        <f>(Table2[[#This Row],[Day High]]/Table2[[#This Row],[Close Price]])-1</f>
        <v>3.2026646169613038E-2</v>
      </c>
      <c r="AE469" s="1">
        <f>(Table2[[#This Row],[Close Price]]/Table2[[#This Row],[Current Week Low]])-1</f>
        <v>2.4409448818897728E-2</v>
      </c>
      <c r="AF469" s="1">
        <f>(Table2[[#This Row],[Current Week High]]/Table2[[#This Row],[Close Price]])-1</f>
        <v>9.8642070202408449E-2</v>
      </c>
      <c r="AG469" s="1">
        <f>(Table2[[#This Row],[Close Price]]/Table2[[#This Row],[Current Month Low]])-1</f>
        <v>2.4409448818897728E-2</v>
      </c>
      <c r="AH469" s="1">
        <f>(Table2[[#This Row],[Current Month High]]/Table2[[#This Row],[Close Price]])-1</f>
        <v>0.11319497822188063</v>
      </c>
      <c r="AI469">
        <v>31.181142710735301</v>
      </c>
      <c r="AJ469">
        <v>32.755102040816297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0.03</v>
      </c>
      <c r="AM469" t="s">
        <v>3142</v>
      </c>
      <c r="AN469">
        <v>-6.64</v>
      </c>
      <c r="AO469" t="s">
        <v>3143</v>
      </c>
      <c r="AP469">
        <v>7.7251636472530999E-2</v>
      </c>
      <c r="AQ469">
        <f>(Table2[[#This Row],[Sharpe Ratio]]-AVERAGE(Table2[Sharpe Ratio]))/_xlfn.STDEV.P(Table2[Sharpe Ratio])</f>
        <v>0.24240243369580552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410</v>
      </c>
      <c r="AT469">
        <f>_xlfn.RANK.AVG(Table2[[#This Row],[6M Return vs Nifty Z-Score]],Table2[6M Return vs Nifty Z-Score])</f>
        <v>607</v>
      </c>
      <c r="AU469">
        <f>_xlfn.RANK.AVG(Table2[[#This Row],[Sharpe Ratio Z-Score]],Table2[Sharpe Ratio Z-Score])</f>
        <v>276</v>
      </c>
      <c r="AV469">
        <f>(Table2[[#This Row],[Rank 1Y]]+Table2[[#This Row],[Rank 6M]]+Table2[[#This Row],[Rank Sharpe]])/3</f>
        <v>431</v>
      </c>
    </row>
    <row r="470" spans="1:48" x14ac:dyDescent="0.3">
      <c r="A470" t="s">
        <v>447</v>
      </c>
      <c r="B470" t="s">
        <v>448</v>
      </c>
      <c r="C470" t="s">
        <v>603</v>
      </c>
      <c r="D470" t="s">
        <v>449</v>
      </c>
      <c r="E470">
        <v>48004.712153640001</v>
      </c>
      <c r="F470">
        <v>43038.6</v>
      </c>
      <c r="G470">
        <v>-10.2977342794547</v>
      </c>
      <c r="H470">
        <f>(Table2[[#This Row],[1Y Return vs Nifty]]-AVERAGE(Table2[1Y Return vs Nifty]))/_xlfn.STDEV.P(Table2[1Y Return vs Nifty])</f>
        <v>-0.54733076756540577</v>
      </c>
      <c r="I470">
        <v>10.444146382129601</v>
      </c>
      <c r="J470">
        <f>(Table2[[#This Row],[1M Return vs Nifty]]-AVERAGE(Table2[1M Return vs Nifty]))/_xlfn.STDEV.P(Table2[1M Return vs Nifty])</f>
        <v>1.3029691612167538</v>
      </c>
      <c r="K470">
        <v>13.893134990294399</v>
      </c>
      <c r="L470">
        <f>(Table2[[#This Row],[6M Return vs Nifty]]-AVERAGE(Table2[6M Return vs Nifty]))/_xlfn.STDEV.P(Table2[6M Return vs Nifty])</f>
        <v>0.44874690129909989</v>
      </c>
      <c r="M470">
        <v>-1.7418524987642501</v>
      </c>
      <c r="N470">
        <f>(Table2[[#This Row],[1W Return vs Nifty]]-AVERAGE(Table2[1W Return vs Nifty]))/_xlfn.STDEV.P(Table2[1W Return vs Nifty])</f>
        <v>1.2998450774068273E-2</v>
      </c>
      <c r="O470">
        <v>43815.05</v>
      </c>
      <c r="P470">
        <v>42798.939770549201</v>
      </c>
      <c r="Q470">
        <v>40004.041958032103</v>
      </c>
      <c r="R470">
        <v>37.276777887288098</v>
      </c>
      <c r="S470" s="1">
        <f>(Table2[[#This Row],[Close Price]]-Table2[[#This Row],[20D EMA]])/Table2[[#This Row],[20D EMA]]</f>
        <v>-1.7721079857263757E-2</v>
      </c>
      <c r="T470" s="1">
        <f>(Table2[[#This Row],[Close Price]]-Table2[[#This Row],[50D EMA]])/Table2[[#This Row],[50D EMA]]</f>
        <v>5.599676784884107E-3</v>
      </c>
      <c r="U470" s="1">
        <f>(Table2[[#This Row],[Close Price]]-Table2[[#This Row],[200D EMA]])/Table2[[#This Row],[200D EMA]]</f>
        <v>7.5856285851100352E-2</v>
      </c>
      <c r="V470">
        <v>1.1326491102418399</v>
      </c>
      <c r="W470">
        <v>42639</v>
      </c>
      <c r="X470">
        <v>44231.9</v>
      </c>
      <c r="Y470">
        <v>42639</v>
      </c>
      <c r="Z470">
        <v>45900</v>
      </c>
      <c r="AA470">
        <v>40805</v>
      </c>
      <c r="AB470">
        <v>46810.400000000001</v>
      </c>
      <c r="AC470" s="1">
        <f>(Table2[[#This Row],[Close Price]]/Table2[[#This Row],[Day Low]])-1</f>
        <v>9.3717019629915299E-3</v>
      </c>
      <c r="AD470" s="1">
        <f>(Table2[[#This Row],[Day High]]/Table2[[#This Row],[Close Price]])-1</f>
        <v>2.772627362414215E-2</v>
      </c>
      <c r="AE470" s="1">
        <f>(Table2[[#This Row],[Close Price]]/Table2[[#This Row],[Current Week Low]])-1</f>
        <v>9.3717019629915299E-3</v>
      </c>
      <c r="AF470" s="1">
        <f>(Table2[[#This Row],[Current Week High]]/Table2[[#This Row],[Close Price]])-1</f>
        <v>6.6484504607492001E-2</v>
      </c>
      <c r="AG470" s="1">
        <f>(Table2[[#This Row],[Close Price]]/Table2[[#This Row],[Current Month Low]])-1</f>
        <v>5.4738389903198126E-2</v>
      </c>
      <c r="AH470" s="1">
        <f>(Table2[[#This Row],[Current Month High]]/Table2[[#This Row],[Close Price]])-1</f>
        <v>8.7637609030033481E-2</v>
      </c>
      <c r="AI470">
        <v>8.7637609030033392</v>
      </c>
      <c r="AJ470">
        <v>30.1437403330203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0.05</v>
      </c>
      <c r="AM470" t="s">
        <v>3142</v>
      </c>
      <c r="AN470">
        <v>-2.04</v>
      </c>
      <c r="AO470" t="s">
        <v>3143</v>
      </c>
      <c r="AP470">
        <v>-2.1931782906299001E-2</v>
      </c>
      <c r="AQ470">
        <f>(Table2[[#This Row],[Sharpe Ratio]]-AVERAGE(Table2[Sharpe Ratio]))/_xlfn.STDEV.P(Table2[Sharpe Ratio])</f>
        <v>-0.92861799752647889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0.28876574819803713</v>
      </c>
      <c r="AS470">
        <f>_xlfn.RANK.AVG(Table2[[#This Row],[1Y Return vs Nifty Z-Score]],Table2[1Y Return vs Nifty Z-Score])</f>
        <v>504</v>
      </c>
      <c r="AT470">
        <f>_xlfn.RANK.AVG(Table2[[#This Row],[6M Return vs Nifty Z-Score]],Table2[6M Return vs Nifty Z-Score])</f>
        <v>192</v>
      </c>
      <c r="AU470">
        <f>_xlfn.RANK.AVG(Table2[[#This Row],[Sharpe Ratio Z-Score]],Table2[Sharpe Ratio Z-Score])</f>
        <v>602</v>
      </c>
      <c r="AV470">
        <f>(Table2[[#This Row],[Rank 1Y]]+Table2[[#This Row],[Rank 6M]]+Table2[[#This Row],[Rank Sharpe]])/3</f>
        <v>432.66666666666669</v>
      </c>
    </row>
    <row r="471" spans="1:48" x14ac:dyDescent="0.3">
      <c r="A471" t="s">
        <v>647</v>
      </c>
      <c r="B471" t="s">
        <v>648</v>
      </c>
      <c r="C471" t="s">
        <v>3097</v>
      </c>
      <c r="D471" t="s">
        <v>539</v>
      </c>
      <c r="E471">
        <v>27128.729487825</v>
      </c>
      <c r="F471">
        <v>834.75</v>
      </c>
      <c r="G471">
        <v>2.23595715447488</v>
      </c>
      <c r="H471">
        <f>(Table2[[#This Row],[1Y Return vs Nifty]]-AVERAGE(Table2[1Y Return vs Nifty]))/_xlfn.STDEV.P(Table2[1Y Return vs Nifty])</f>
        <v>-0.32628836925014915</v>
      </c>
      <c r="I471">
        <v>0.59914162582057395</v>
      </c>
      <c r="J471">
        <f>(Table2[[#This Row],[1M Return vs Nifty]]-AVERAGE(Table2[1M Return vs Nifty]))/_xlfn.STDEV.P(Table2[1M Return vs Nifty])</f>
        <v>0.15408194222370944</v>
      </c>
      <c r="K471">
        <v>5.4785819735872296</v>
      </c>
      <c r="L471">
        <f>(Table2[[#This Row],[6M Return vs Nifty]]-AVERAGE(Table2[6M Return vs Nifty]))/_xlfn.STDEV.P(Table2[6M Return vs Nifty])</f>
        <v>0.14119890474329405</v>
      </c>
      <c r="M471">
        <v>3.0387480696589799</v>
      </c>
      <c r="N471">
        <f>(Table2[[#This Row],[1W Return vs Nifty]]-AVERAGE(Table2[1W Return vs Nifty]))/_xlfn.STDEV.P(Table2[1W Return vs Nifty])</f>
        <v>1.0558815246849385</v>
      </c>
      <c r="O471">
        <v>850.98</v>
      </c>
      <c r="P471">
        <v>840.16500106869205</v>
      </c>
      <c r="Q471">
        <v>774.09135253092404</v>
      </c>
      <c r="R471">
        <v>38.323059364132703</v>
      </c>
      <c r="S471" s="1">
        <f>(Table2[[#This Row],[Close Price]]-Table2[[#This Row],[20D EMA]])/Table2[[#This Row],[20D EMA]]</f>
        <v>-1.9072128604667581E-2</v>
      </c>
      <c r="T471" s="1">
        <f>(Table2[[#This Row],[Close Price]]-Table2[[#This Row],[50D EMA]])/Table2[[#This Row],[50D EMA]]</f>
        <v>-6.4451638211591228E-3</v>
      </c>
      <c r="U471" s="1">
        <f>(Table2[[#This Row],[Close Price]]-Table2[[#This Row],[200D EMA]])/Table2[[#This Row],[200D EMA]]</f>
        <v>7.8361096879263639E-2</v>
      </c>
      <c r="V471">
        <v>0.44626358881816203</v>
      </c>
      <c r="W471">
        <v>820.1</v>
      </c>
      <c r="X471">
        <v>849</v>
      </c>
      <c r="Y471">
        <v>820.1</v>
      </c>
      <c r="Z471">
        <v>864.9</v>
      </c>
      <c r="AA471">
        <v>820.1</v>
      </c>
      <c r="AB471">
        <v>898.7</v>
      </c>
      <c r="AC471" s="1">
        <f>(Table2[[#This Row],[Close Price]]/Table2[[#This Row],[Day Low]])-1</f>
        <v>1.7863675161565729E-2</v>
      </c>
      <c r="AD471" s="1">
        <f>(Table2[[#This Row],[Day High]]/Table2[[#This Row],[Close Price]])-1</f>
        <v>1.7070979335130243E-2</v>
      </c>
      <c r="AE471" s="1">
        <f>(Table2[[#This Row],[Close Price]]/Table2[[#This Row],[Current Week Low]])-1</f>
        <v>1.7863675161565729E-2</v>
      </c>
      <c r="AF471" s="1">
        <f>(Table2[[#This Row],[Current Week High]]/Table2[[#This Row],[Close Price]])-1</f>
        <v>3.6118598382749223E-2</v>
      </c>
      <c r="AG471" s="1">
        <f>(Table2[[#This Row],[Close Price]]/Table2[[#This Row],[Current Month Low]])-1</f>
        <v>1.7863675161565729E-2</v>
      </c>
      <c r="AH471" s="1">
        <f>(Table2[[#This Row],[Current Month High]]/Table2[[#This Row],[Close Price]])-1</f>
        <v>7.6609763402216258E-2</v>
      </c>
      <c r="AI471">
        <v>10.5061395627433</v>
      </c>
      <c r="AJ471">
        <v>34.301343415654401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7.0000000000000007E-2</v>
      </c>
      <c r="AM471" t="s">
        <v>3142</v>
      </c>
      <c r="AN471">
        <v>-3.86</v>
      </c>
      <c r="AO471" t="s">
        <v>3143</v>
      </c>
      <c r="AP471">
        <v>-2.0966883697981002E-2</v>
      </c>
      <c r="AQ471">
        <f>(Table2[[#This Row],[Sharpe Ratio]]-AVERAGE(Table2[Sharpe Ratio]))/_xlfn.STDEV.P(Table2[Sharpe Ratio])</f>
        <v>-0.91722580421345257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0.10764819818834015</v>
      </c>
      <c r="AS471">
        <f>_xlfn.RANK.AVG(Table2[[#This Row],[1Y Return vs Nifty Z-Score]],Table2[1Y Return vs Nifty Z-Score])</f>
        <v>415</v>
      </c>
      <c r="AT471">
        <f>_xlfn.RANK.AVG(Table2[[#This Row],[6M Return vs Nifty Z-Score]],Table2[6M Return vs Nifty Z-Score])</f>
        <v>288</v>
      </c>
      <c r="AU471">
        <f>_xlfn.RANK.AVG(Table2[[#This Row],[Sharpe Ratio Z-Score]],Table2[Sharpe Ratio Z-Score])</f>
        <v>600</v>
      </c>
      <c r="AV471">
        <f>(Table2[[#This Row],[Rank 1Y]]+Table2[[#This Row],[Rank 6M]]+Table2[[#This Row],[Rank Sharpe]])/3</f>
        <v>434.33333333333331</v>
      </c>
    </row>
    <row r="472" spans="1:48" x14ac:dyDescent="0.3">
      <c r="A472" t="s">
        <v>1385</v>
      </c>
      <c r="B472" t="s">
        <v>1386</v>
      </c>
      <c r="C472" t="s">
        <v>3099</v>
      </c>
      <c r="D472" t="s">
        <v>381</v>
      </c>
      <c r="E472">
        <v>7500.3219314999997</v>
      </c>
      <c r="F472">
        <v>550.5</v>
      </c>
      <c r="G472">
        <v>13.961363554883</v>
      </c>
      <c r="H472">
        <f>(Table2[[#This Row],[1Y Return vs Nifty]]-AVERAGE(Table2[1Y Return vs Nifty]))/_xlfn.STDEV.P(Table2[1Y Return vs Nifty])</f>
        <v>-0.11950077074975403</v>
      </c>
      <c r="I472">
        <v>-6.0020370880731999</v>
      </c>
      <c r="J472">
        <f>(Table2[[#This Row],[1M Return vs Nifty]]-AVERAGE(Table2[1M Return vs Nifty]))/_xlfn.STDEV.P(Table2[1M Return vs Nifty])</f>
        <v>-0.61625896084405163</v>
      </c>
      <c r="K472">
        <v>-1.4933346782741901</v>
      </c>
      <c r="L472">
        <f>(Table2[[#This Row],[6M Return vs Nifty]]-AVERAGE(Table2[6M Return vs Nifty]))/_xlfn.STDEV.P(Table2[6M Return vs Nifty])</f>
        <v>-0.11362140409268506</v>
      </c>
      <c r="M472">
        <v>-4.0391534232131701</v>
      </c>
      <c r="N472">
        <f>(Table2[[#This Row],[1W Return vs Nifty]]-AVERAGE(Table2[1W Return vs Nifty]))/_xlfn.STDEV.P(Table2[1W Return vs Nifty])</f>
        <v>-0.48815537195113329</v>
      </c>
      <c r="O472">
        <v>607.65</v>
      </c>
      <c r="P472">
        <v>630.49455482070903</v>
      </c>
      <c r="Q472">
        <v>582.21385289172895</v>
      </c>
      <c r="R472">
        <v>23.122725809425901</v>
      </c>
      <c r="S472" s="1">
        <f>(Table2[[#This Row],[Close Price]]-Table2[[#This Row],[20D EMA]])/Table2[[#This Row],[20D EMA]]</f>
        <v>-9.4050851641569955E-2</v>
      </c>
      <c r="T472" s="1">
        <f>(Table2[[#This Row],[Close Price]]-Table2[[#This Row],[50D EMA]])/Table2[[#This Row],[50D EMA]]</f>
        <v>-0.12687588530158952</v>
      </c>
      <c r="U472" s="1">
        <f>(Table2[[#This Row],[Close Price]]-Table2[[#This Row],[200D EMA]])/Table2[[#This Row],[200D EMA]]</f>
        <v>-5.4471141032136509E-2</v>
      </c>
      <c r="V472">
        <v>0.249603581357667</v>
      </c>
      <c r="W472">
        <v>544.04999999999995</v>
      </c>
      <c r="X472">
        <v>579</v>
      </c>
      <c r="Y472">
        <v>544.04999999999995</v>
      </c>
      <c r="Z472">
        <v>624.79999999999995</v>
      </c>
      <c r="AA472">
        <v>544.04999999999995</v>
      </c>
      <c r="AB472">
        <v>645</v>
      </c>
      <c r="AC472" s="1">
        <f>(Table2[[#This Row],[Close Price]]/Table2[[#This Row],[Day Low]])-1</f>
        <v>1.1855527984560243E-2</v>
      </c>
      <c r="AD472" s="1">
        <f>(Table2[[#This Row],[Day High]]/Table2[[#This Row],[Close Price]])-1</f>
        <v>5.1771117166212521E-2</v>
      </c>
      <c r="AE472" s="1">
        <f>(Table2[[#This Row],[Close Price]]/Table2[[#This Row],[Current Week Low]])-1</f>
        <v>1.1855527984560243E-2</v>
      </c>
      <c r="AF472" s="1">
        <f>(Table2[[#This Row],[Current Week High]]/Table2[[#This Row],[Close Price]])-1</f>
        <v>0.1349682107175294</v>
      </c>
      <c r="AG472" s="1">
        <f>(Table2[[#This Row],[Close Price]]/Table2[[#This Row],[Current Month Low]])-1</f>
        <v>1.1855527984560243E-2</v>
      </c>
      <c r="AH472" s="1">
        <f>(Table2[[#This Row],[Current Month High]]/Table2[[#This Row],[Close Price]])-1</f>
        <v>0.17166212534059944</v>
      </c>
      <c r="AI472">
        <v>44.050862851952701</v>
      </c>
      <c r="AJ472">
        <v>42.653537185799401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3143</v>
      </c>
      <c r="AN472">
        <v>-9.4499999999999993</v>
      </c>
      <c r="AO472" t="s">
        <v>3143</v>
      </c>
      <c r="AP472">
        <v>-2.0704031133803001E-2</v>
      </c>
      <c r="AQ472">
        <f>(Table2[[#This Row],[Sharpe Ratio]]-AVERAGE(Table2[Sharpe Ratio]))/_xlfn.STDEV.P(Table2[Sharpe Ratio])</f>
        <v>-0.91412240522822563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338</v>
      </c>
      <c r="AT472">
        <f>_xlfn.RANK.AVG(Table2[[#This Row],[6M Return vs Nifty Z-Score]],Table2[6M Return vs Nifty Z-Score])</f>
        <v>371</v>
      </c>
      <c r="AU472">
        <f>_xlfn.RANK.AVG(Table2[[#This Row],[Sharpe Ratio Z-Score]],Table2[Sharpe Ratio Z-Score])</f>
        <v>598</v>
      </c>
      <c r="AV472">
        <f>(Table2[[#This Row],[Rank 1Y]]+Table2[[#This Row],[Rank 6M]]+Table2[[#This Row],[Rank Sharpe]])/3</f>
        <v>435.66666666666669</v>
      </c>
    </row>
    <row r="473" spans="1:48" x14ac:dyDescent="0.3">
      <c r="A473" t="s">
        <v>1481</v>
      </c>
      <c r="B473" t="s">
        <v>1482</v>
      </c>
      <c r="C473" t="s">
        <v>3114</v>
      </c>
      <c r="D473" t="s">
        <v>1483</v>
      </c>
      <c r="E473">
        <v>6563.0629218000004</v>
      </c>
      <c r="F473">
        <v>857.45</v>
      </c>
      <c r="G473">
        <v>-17.218142654176301</v>
      </c>
      <c r="H473">
        <f>(Table2[[#This Row],[1Y Return vs Nifty]]-AVERAGE(Table2[1Y Return vs Nifty]))/_xlfn.STDEV.P(Table2[1Y Return vs Nifty])</f>
        <v>-0.66937810473922787</v>
      </c>
      <c r="I473">
        <v>-7.7930732009383901</v>
      </c>
      <c r="J473">
        <f>(Table2[[#This Row],[1M Return vs Nifty]]-AVERAGE(Table2[1M Return vs Nifty]))/_xlfn.STDEV.P(Table2[1M Return vs Nifty])</f>
        <v>-0.82526835695502399</v>
      </c>
      <c r="K473">
        <v>27.229715196347598</v>
      </c>
      <c r="L473">
        <f>(Table2[[#This Row],[6M Return vs Nifty]]-AVERAGE(Table2[6M Return vs Nifty]))/_xlfn.STDEV.P(Table2[6M Return vs Nifty])</f>
        <v>0.93619270087201079</v>
      </c>
      <c r="M473">
        <v>-0.32892074092982598</v>
      </c>
      <c r="N473">
        <f>(Table2[[#This Row],[1W Return vs Nifty]]-AVERAGE(Table2[1W Return vs Nifty]))/_xlfn.STDEV.P(Table2[1W Return vs Nifty])</f>
        <v>0.32122805367575152</v>
      </c>
      <c r="O473">
        <v>918.38</v>
      </c>
      <c r="P473">
        <v>934.35475952563502</v>
      </c>
      <c r="Q473">
        <v>855.68112304603699</v>
      </c>
      <c r="R473">
        <v>29.487252347518801</v>
      </c>
      <c r="S473" s="1">
        <f>(Table2[[#This Row],[Close Price]]-Table2[[#This Row],[20D EMA]])/Table2[[#This Row],[20D EMA]]</f>
        <v>-6.6345085912149604E-2</v>
      </c>
      <c r="T473" s="1">
        <f>(Table2[[#This Row],[Close Price]]-Table2[[#This Row],[50D EMA]])/Table2[[#This Row],[50D EMA]]</f>
        <v>-8.2307880108278095E-2</v>
      </c>
      <c r="U473" s="1">
        <f>(Table2[[#This Row],[Close Price]]-Table2[[#This Row],[200D EMA]])/Table2[[#This Row],[200D EMA]]</f>
        <v>2.0672151182513465E-3</v>
      </c>
      <c r="V473">
        <v>0.36687292343510702</v>
      </c>
      <c r="W473">
        <v>834.55</v>
      </c>
      <c r="X473">
        <v>876</v>
      </c>
      <c r="Y473">
        <v>834.55</v>
      </c>
      <c r="Z473">
        <v>935.45</v>
      </c>
      <c r="AA473">
        <v>834.55</v>
      </c>
      <c r="AB473">
        <v>1017</v>
      </c>
      <c r="AC473" s="1">
        <f>(Table2[[#This Row],[Close Price]]/Table2[[#This Row],[Day Low]])-1</f>
        <v>2.7439937690971306E-2</v>
      </c>
      <c r="AD473" s="1">
        <f>(Table2[[#This Row],[Day High]]/Table2[[#This Row],[Close Price]])-1</f>
        <v>2.163391451396568E-2</v>
      </c>
      <c r="AE473" s="1">
        <f>(Table2[[#This Row],[Close Price]]/Table2[[#This Row],[Current Week Low]])-1</f>
        <v>2.7439937690971306E-2</v>
      </c>
      <c r="AF473" s="1">
        <f>(Table2[[#This Row],[Current Week High]]/Table2[[#This Row],[Close Price]])-1</f>
        <v>9.0967403347133935E-2</v>
      </c>
      <c r="AG473" s="1">
        <f>(Table2[[#This Row],[Close Price]]/Table2[[#This Row],[Current Month Low]])-1</f>
        <v>2.7439937690971306E-2</v>
      </c>
      <c r="AH473" s="1">
        <f>(Table2[[#This Row],[Current Month High]]/Table2[[#This Row],[Close Price]])-1</f>
        <v>0.18607498979532333</v>
      </c>
      <c r="AI473">
        <v>30.269986588139201</v>
      </c>
      <c r="AJ473">
        <v>44.961961115807199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-0.12</v>
      </c>
      <c r="AM473" t="s">
        <v>3143</v>
      </c>
      <c r="AN473">
        <v>-12.35</v>
      </c>
      <c r="AO473" t="s">
        <v>3143</v>
      </c>
      <c r="AP473">
        <v>-5.8065495369401997E-2</v>
      </c>
      <c r="AQ473">
        <f>(Table2[[#This Row],[Sharpe Ratio]]-AVERAGE(Table2[Sharpe Ratio]))/_xlfn.STDEV.P(Table2[Sharpe Ratio])</f>
        <v>-1.3552348233548934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547</v>
      </c>
      <c r="AT473">
        <f>_xlfn.RANK.AVG(Table2[[#This Row],[6M Return vs Nifty Z-Score]],Table2[6M Return vs Nifty Z-Score])</f>
        <v>100</v>
      </c>
      <c r="AU473">
        <f>_xlfn.RANK.AVG(Table2[[#This Row],[Sharpe Ratio Z-Score]],Table2[Sharpe Ratio Z-Score])</f>
        <v>671</v>
      </c>
      <c r="AV473">
        <f>(Table2[[#This Row],[Rank 1Y]]+Table2[[#This Row],[Rank 6M]]+Table2[[#This Row],[Rank Sharpe]])/3</f>
        <v>439.33333333333331</v>
      </c>
    </row>
    <row r="474" spans="1:48" x14ac:dyDescent="0.3">
      <c r="A474" t="s">
        <v>687</v>
      </c>
      <c r="B474" t="s">
        <v>688</v>
      </c>
      <c r="C474" t="s">
        <v>3108</v>
      </c>
      <c r="D474" t="s">
        <v>276</v>
      </c>
      <c r="E474">
        <v>25189.136528129999</v>
      </c>
      <c r="F474">
        <v>5095.1000000000004</v>
      </c>
      <c r="G474">
        <v>-25.104755302800999</v>
      </c>
      <c r="H474">
        <f>(Table2[[#This Row],[1Y Return vs Nifty]]-AVERAGE(Table2[1Y Return vs Nifty]))/_xlfn.STDEV.P(Table2[1Y Return vs Nifty])</f>
        <v>-0.80846528297598197</v>
      </c>
      <c r="I474">
        <v>2.4430172187441901</v>
      </c>
      <c r="J474">
        <f>(Table2[[#This Row],[1M Return vs Nifty]]-AVERAGE(Table2[1M Return vs Nifty]))/_xlfn.STDEV.P(Table2[1M Return vs Nifty])</f>
        <v>0.36925757235894274</v>
      </c>
      <c r="K474">
        <v>1.98973657850567</v>
      </c>
      <c r="L474">
        <f>(Table2[[#This Row],[6M Return vs Nifty]]-AVERAGE(Table2[6M Return vs Nifty]))/_xlfn.STDEV.P(Table2[6M Return vs Nifty])</f>
        <v>1.368322929150758E-2</v>
      </c>
      <c r="M474">
        <v>0.211644245140861</v>
      </c>
      <c r="N474">
        <f>(Table2[[#This Row],[1W Return vs Nifty]]-AVERAGE(Table2[1W Return vs Nifty]))/_xlfn.STDEV.P(Table2[1W Return vs Nifty])</f>
        <v>0.43915174678779145</v>
      </c>
      <c r="O474">
        <v>5293.76</v>
      </c>
      <c r="P474">
        <v>5369.8533715672402</v>
      </c>
      <c r="Q474">
        <v>5281.8201187013801</v>
      </c>
      <c r="R474">
        <v>21.936409974733301</v>
      </c>
      <c r="S474" s="1">
        <f>(Table2[[#This Row],[Close Price]]-Table2[[#This Row],[20D EMA]])/Table2[[#This Row],[20D EMA]]</f>
        <v>-3.7527201837635221E-2</v>
      </c>
      <c r="T474" s="1">
        <f>(Table2[[#This Row],[Close Price]]-Table2[[#This Row],[50D EMA]])/Table2[[#This Row],[50D EMA]]</f>
        <v>-5.1165898313355725E-2</v>
      </c>
      <c r="U474" s="1">
        <f>(Table2[[#This Row],[Close Price]]-Table2[[#This Row],[200D EMA]])/Table2[[#This Row],[200D EMA]]</f>
        <v>-3.5351472504763733E-2</v>
      </c>
      <c r="V474">
        <v>0.47677862592058901</v>
      </c>
      <c r="W474">
        <v>5035.3</v>
      </c>
      <c r="X474">
        <v>5191.8999999999996</v>
      </c>
      <c r="Y474">
        <v>5035.3</v>
      </c>
      <c r="Z474">
        <v>5365</v>
      </c>
      <c r="AA474">
        <v>5035.3</v>
      </c>
      <c r="AB474">
        <v>5492.6</v>
      </c>
      <c r="AC474" s="1">
        <f>(Table2[[#This Row],[Close Price]]/Table2[[#This Row],[Day Low]])-1</f>
        <v>1.1876154350286994E-2</v>
      </c>
      <c r="AD474" s="1">
        <f>(Table2[[#This Row],[Day High]]/Table2[[#This Row],[Close Price]])-1</f>
        <v>1.8998645757688726E-2</v>
      </c>
      <c r="AE474" s="1">
        <f>(Table2[[#This Row],[Close Price]]/Table2[[#This Row],[Current Week Low]])-1</f>
        <v>1.1876154350286994E-2</v>
      </c>
      <c r="AF474" s="1">
        <f>(Table2[[#This Row],[Current Week High]]/Table2[[#This Row],[Close Price]])-1</f>
        <v>5.2972463739671349E-2</v>
      </c>
      <c r="AG474" s="1">
        <f>(Table2[[#This Row],[Close Price]]/Table2[[#This Row],[Current Month Low]])-1</f>
        <v>1.1876154350286994E-2</v>
      </c>
      <c r="AH474" s="1">
        <f>(Table2[[#This Row],[Current Month High]]/Table2[[#This Row],[Close Price]])-1</f>
        <v>7.8016133147533973E-2</v>
      </c>
      <c r="AI474">
        <v>44.256246197326803</v>
      </c>
      <c r="AJ474">
        <v>26.602062367996002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-0.01</v>
      </c>
      <c r="AM474" t="s">
        <v>3143</v>
      </c>
      <c r="AN474">
        <v>-5.2</v>
      </c>
      <c r="AO474" t="s">
        <v>3143</v>
      </c>
      <c r="AP474">
        <v>3.8550600653310001E-2</v>
      </c>
      <c r="AQ474">
        <f>(Table2[[#This Row],[Sharpe Ratio]]-AVERAGE(Table2[Sharpe Ratio]))/_xlfn.STDEV.P(Table2[Sharpe Ratio])</f>
        <v>-0.21452579017067691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589</v>
      </c>
      <c r="AT474">
        <f>_xlfn.RANK.AVG(Table2[[#This Row],[6M Return vs Nifty Z-Score]],Table2[6M Return vs Nifty Z-Score])</f>
        <v>329</v>
      </c>
      <c r="AU474">
        <f>_xlfn.RANK.AVG(Table2[[#This Row],[Sharpe Ratio Z-Score]],Table2[Sharpe Ratio Z-Score])</f>
        <v>402</v>
      </c>
      <c r="AV474">
        <f>(Table2[[#This Row],[Rank 1Y]]+Table2[[#This Row],[Rank 6M]]+Table2[[#This Row],[Rank Sharpe]])/3</f>
        <v>440</v>
      </c>
    </row>
    <row r="475" spans="1:48" x14ac:dyDescent="0.3">
      <c r="A475" t="s">
        <v>227</v>
      </c>
      <c r="B475" t="s">
        <v>228</v>
      </c>
      <c r="C475" t="s">
        <v>3101</v>
      </c>
      <c r="D475" t="s">
        <v>51</v>
      </c>
      <c r="E475">
        <v>108540.91637104</v>
      </c>
      <c r="F475">
        <v>1302.94</v>
      </c>
      <c r="G475">
        <v>-5.7514556759900302</v>
      </c>
      <c r="H475">
        <f>(Table2[[#This Row],[1Y Return vs Nifty]]-AVERAGE(Table2[1Y Return vs Nifty]))/_xlfn.STDEV.P(Table2[1Y Return vs Nifty])</f>
        <v>-0.46715324514780604</v>
      </c>
      <c r="I475">
        <v>3.31326286503971</v>
      </c>
      <c r="J475">
        <f>(Table2[[#This Row],[1M Return vs Nifty]]-AVERAGE(Table2[1M Return vs Nifty]))/_xlfn.STDEV.P(Table2[1M Return vs Nifty])</f>
        <v>0.47081304390633311</v>
      </c>
      <c r="K475">
        <v>-3.6796871115986001</v>
      </c>
      <c r="L475">
        <f>(Table2[[#This Row],[6M Return vs Nifty]]-AVERAGE(Table2[6M Return vs Nifty]))/_xlfn.STDEV.P(Table2[6M Return vs Nifty])</f>
        <v>-0.19353156798359653</v>
      </c>
      <c r="M475">
        <v>-0.88351737033398703</v>
      </c>
      <c r="N475">
        <f>(Table2[[#This Row],[1W Return vs Nifty]]-AVERAGE(Table2[1W Return vs Nifty]))/_xlfn.STDEV.P(Table2[1W Return vs Nifty])</f>
        <v>0.20024337207028031</v>
      </c>
      <c r="O475">
        <v>6649.35</v>
      </c>
      <c r="P475">
        <v>1333.7194453557099</v>
      </c>
      <c r="Q475">
        <v>1266.59938746238</v>
      </c>
      <c r="R475">
        <v>28.948562210125601</v>
      </c>
      <c r="S475" s="1">
        <f>(Table2[[#This Row],[Close Price]]-Table2[[#This Row],[20D EMA]])/Table2[[#This Row],[20D EMA]]</f>
        <v>-0.80405001992675973</v>
      </c>
      <c r="T475" s="1">
        <f>(Table2[[#This Row],[Close Price]]-Table2[[#This Row],[50D EMA]])/Table2[[#This Row],[50D EMA]]</f>
        <v>-2.3077901025504527E-2</v>
      </c>
      <c r="U475" s="1">
        <f>(Table2[[#This Row],[Close Price]]-Table2[[#This Row],[200D EMA]])/Table2[[#This Row],[200D EMA]]</f>
        <v>2.8691481219194407E-2</v>
      </c>
      <c r="V475">
        <v>0.80807376977018597</v>
      </c>
      <c r="W475">
        <v>6450.1</v>
      </c>
      <c r="X475">
        <v>6582</v>
      </c>
      <c r="Y475">
        <v>6450.1</v>
      </c>
      <c r="Z475">
        <v>6770</v>
      </c>
      <c r="AA475">
        <v>6450.1</v>
      </c>
      <c r="AB475">
        <v>6795</v>
      </c>
      <c r="AC475" s="1">
        <f>(Table2[[#This Row],[Close Price]]/Table2[[#This Row],[Day Low]])-1</f>
        <v>-0.79799693028015073</v>
      </c>
      <c r="AD475" s="1">
        <f>(Table2[[#This Row],[Day High]]/Table2[[#This Row],[Close Price]])-1</f>
        <v>4.051652416841911</v>
      </c>
      <c r="AE475" s="1">
        <f>(Table2[[#This Row],[Close Price]]/Table2[[#This Row],[Current Week Low]])-1</f>
        <v>-0.79799693028015073</v>
      </c>
      <c r="AF475" s="1">
        <f>(Table2[[#This Row],[Current Week High]]/Table2[[#This Row],[Close Price]])-1</f>
        <v>4.1959414861774142</v>
      </c>
      <c r="AG475" s="1">
        <f>(Table2[[#This Row],[Close Price]]/Table2[[#This Row],[Current Month Low]])-1</f>
        <v>-0.79799693028015073</v>
      </c>
      <c r="AH475" s="1">
        <f>(Table2[[#This Row],[Current Month High]]/Table2[[#This Row],[Close Price]])-1</f>
        <v>4.2151288624188368</v>
      </c>
      <c r="AI475">
        <v>9.0986538136828798</v>
      </c>
      <c r="AJ475">
        <v>25.149119689561999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-0.08</v>
      </c>
      <c r="AM475" t="s">
        <v>3143</v>
      </c>
      <c r="AN475">
        <v>-2.25</v>
      </c>
      <c r="AO475" t="s">
        <v>3143</v>
      </c>
      <c r="AP475">
        <v>1.7276142675428E-2</v>
      </c>
      <c r="AQ475">
        <f>(Table2[[#This Row],[Sharpe Ratio]]-AVERAGE(Table2[Sharpe Ratio]))/_xlfn.STDEV.P(Table2[Sharpe Ratio])</f>
        <v>-0.46570512146722642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-0.45533351862201565</v>
      </c>
      <c r="AS475">
        <f>_xlfn.RANK.AVG(Table2[[#This Row],[1Y Return vs Nifty Z-Score]],Table2[1Y Return vs Nifty Z-Score])</f>
        <v>468</v>
      </c>
      <c r="AT475">
        <f>_xlfn.RANK.AVG(Table2[[#This Row],[6M Return vs Nifty Z-Score]],Table2[6M Return vs Nifty Z-Score])</f>
        <v>392</v>
      </c>
      <c r="AU475">
        <f>_xlfn.RANK.AVG(Table2[[#This Row],[Sharpe Ratio Z-Score]],Table2[Sharpe Ratio Z-Score])</f>
        <v>462</v>
      </c>
      <c r="AV475">
        <f>(Table2[[#This Row],[Rank 1Y]]+Table2[[#This Row],[Rank 6M]]+Table2[[#This Row],[Rank Sharpe]])/3</f>
        <v>440.66666666666669</v>
      </c>
    </row>
    <row r="476" spans="1:48" x14ac:dyDescent="0.3">
      <c r="A476" t="s">
        <v>152</v>
      </c>
      <c r="B476" t="s">
        <v>153</v>
      </c>
      <c r="C476" t="s">
        <v>3096</v>
      </c>
      <c r="D476" t="s">
        <v>21</v>
      </c>
      <c r="E476">
        <v>174808.76501824</v>
      </c>
      <c r="F476">
        <v>5903.2</v>
      </c>
      <c r="G476">
        <v>-13.019671019714799</v>
      </c>
      <c r="H476">
        <f>(Table2[[#This Row],[1Y Return vs Nifty]]-AVERAGE(Table2[1Y Return vs Nifty]))/_xlfn.STDEV.P(Table2[1Y Return vs Nifty])</f>
        <v>-0.59533445652656525</v>
      </c>
      <c r="I476">
        <v>1.30997987058677</v>
      </c>
      <c r="J476">
        <f>(Table2[[#This Row],[1M Return vs Nifty]]-AVERAGE(Table2[1M Return vs Nifty]))/_xlfn.STDEV.P(Table2[1M Return vs Nifty])</f>
        <v>0.23703497215088939</v>
      </c>
      <c r="K476">
        <v>20.234378767265898</v>
      </c>
      <c r="L476">
        <f>(Table2[[#This Row],[6M Return vs Nifty]]-AVERAGE(Table2[6M Return vs Nifty]))/_xlfn.STDEV.P(Table2[6M Return vs Nifty])</f>
        <v>0.68051641007839481</v>
      </c>
      <c r="M476">
        <v>-1.04179048972569</v>
      </c>
      <c r="N476">
        <f>(Table2[[#This Row],[1W Return vs Nifty]]-AVERAGE(Table2[1W Return vs Nifty]))/_xlfn.STDEV.P(Table2[1W Return vs Nifty])</f>
        <v>0.16571625462839734</v>
      </c>
      <c r="O476">
        <v>6143.08</v>
      </c>
      <c r="P476">
        <v>6068.2077540965201</v>
      </c>
      <c r="Q476">
        <v>5594.5524161372005</v>
      </c>
      <c r="R476">
        <v>30.835779413439798</v>
      </c>
      <c r="S476" s="1">
        <f>(Table2[[#This Row],[Close Price]]-Table2[[#This Row],[20D EMA]])/Table2[[#This Row],[20D EMA]]</f>
        <v>-3.9048815903423059E-2</v>
      </c>
      <c r="T476" s="1">
        <f>(Table2[[#This Row],[Close Price]]-Table2[[#This Row],[50D EMA]])/Table2[[#This Row],[50D EMA]]</f>
        <v>-2.7192172842982681E-2</v>
      </c>
      <c r="U476" s="1">
        <f>(Table2[[#This Row],[Close Price]]-Table2[[#This Row],[200D EMA]])/Table2[[#This Row],[200D EMA]]</f>
        <v>5.5169307730949343E-2</v>
      </c>
      <c r="V476">
        <v>0.63921909782717601</v>
      </c>
      <c r="W476">
        <v>5827.5</v>
      </c>
      <c r="X476">
        <v>5982.6</v>
      </c>
      <c r="Y476">
        <v>5827.5</v>
      </c>
      <c r="Z476">
        <v>6068.55</v>
      </c>
      <c r="AA476">
        <v>5827.5</v>
      </c>
      <c r="AB476">
        <v>6551.7</v>
      </c>
      <c r="AC476" s="1">
        <f>(Table2[[#This Row],[Close Price]]/Table2[[#This Row],[Day Low]])-1</f>
        <v>1.2990132990132963E-2</v>
      </c>
      <c r="AD476" s="1">
        <f>(Table2[[#This Row],[Day High]]/Table2[[#This Row],[Close Price]])-1</f>
        <v>1.3450332023309475E-2</v>
      </c>
      <c r="AE476" s="1">
        <f>(Table2[[#This Row],[Close Price]]/Table2[[#This Row],[Current Week Low]])-1</f>
        <v>1.2990132990132963E-2</v>
      </c>
      <c r="AF476" s="1">
        <f>(Table2[[#This Row],[Current Week High]]/Table2[[#This Row],[Close Price]])-1</f>
        <v>2.8010231738718083E-2</v>
      </c>
      <c r="AG476" s="1">
        <f>(Table2[[#This Row],[Close Price]]/Table2[[#This Row],[Current Month Low]])-1</f>
        <v>1.2990132990132963E-2</v>
      </c>
      <c r="AH476" s="1">
        <f>(Table2[[#This Row],[Current Month High]]/Table2[[#This Row],[Close Price]])-1</f>
        <v>0.10985567150020326</v>
      </c>
      <c r="AI476">
        <v>11.3794213308036</v>
      </c>
      <c r="AJ476">
        <v>30.788403806316499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-0.01</v>
      </c>
      <c r="AM476" t="s">
        <v>3143</v>
      </c>
      <c r="AN476">
        <v>-8.34</v>
      </c>
      <c r="AO476" t="s">
        <v>3143</v>
      </c>
      <c r="AP476">
        <v>-5.5050347710272E-2</v>
      </c>
      <c r="AQ476">
        <f>(Table2[[#This Row],[Sharpe Ratio]]-AVERAGE(Table2[Sharpe Ratio]))/_xlfn.STDEV.P(Table2[Sharpe Ratio])</f>
        <v>-1.3196361362547095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-0.83170295592359333</v>
      </c>
      <c r="AS476">
        <f>_xlfn.RANK.AVG(Table2[[#This Row],[1Y Return vs Nifty Z-Score]],Table2[1Y Return vs Nifty Z-Score])</f>
        <v>524</v>
      </c>
      <c r="AT476">
        <f>_xlfn.RANK.AVG(Table2[[#This Row],[6M Return vs Nifty Z-Score]],Table2[6M Return vs Nifty Z-Score])</f>
        <v>139</v>
      </c>
      <c r="AU476">
        <f>_xlfn.RANK.AVG(Table2[[#This Row],[Sharpe Ratio Z-Score]],Table2[Sharpe Ratio Z-Score])</f>
        <v>662</v>
      </c>
      <c r="AV476">
        <f>(Table2[[#This Row],[Rank 1Y]]+Table2[[#This Row],[Rank 6M]]+Table2[[#This Row],[Rank Sharpe]])/3</f>
        <v>441.66666666666669</v>
      </c>
    </row>
    <row r="477" spans="1:48" x14ac:dyDescent="0.3">
      <c r="A477" t="s">
        <v>1484</v>
      </c>
      <c r="B477" t="s">
        <v>1485</v>
      </c>
      <c r="C477" t="s">
        <v>3100</v>
      </c>
      <c r="D477" t="s">
        <v>48</v>
      </c>
      <c r="E477">
        <v>6550.5117039999996</v>
      </c>
      <c r="F477">
        <v>176</v>
      </c>
      <c r="G477">
        <v>-4.6550917821374096</v>
      </c>
      <c r="H477">
        <f>(Table2[[#This Row],[1Y Return vs Nifty]]-AVERAGE(Table2[1Y Return vs Nifty]))/_xlfn.STDEV.P(Table2[1Y Return vs Nifty])</f>
        <v>-0.44781792755195415</v>
      </c>
      <c r="I477">
        <v>0.28925234074348299</v>
      </c>
      <c r="J477">
        <f>(Table2[[#This Row],[1M Return vs Nifty]]-AVERAGE(Table2[1M Return vs Nifty]))/_xlfn.STDEV.P(Table2[1M Return vs Nifty])</f>
        <v>0.11791864441526434</v>
      </c>
      <c r="K477">
        <v>-21.9670872971897</v>
      </c>
      <c r="L477">
        <f>(Table2[[#This Row],[6M Return vs Nifty]]-AVERAGE(Table2[6M Return vs Nifty]))/_xlfn.STDEV.P(Table2[6M Return vs Nifty])</f>
        <v>-0.86192753365471519</v>
      </c>
      <c r="M477">
        <v>-3.3398069423254801</v>
      </c>
      <c r="N477">
        <f>(Table2[[#This Row],[1W Return vs Nifty]]-AVERAGE(Table2[1W Return vs Nifty]))/_xlfn.STDEV.P(Table2[1W Return vs Nifty])</f>
        <v>-0.33559365982351702</v>
      </c>
      <c r="O477">
        <v>186.32</v>
      </c>
      <c r="P477">
        <v>189.859605142047</v>
      </c>
      <c r="Q477">
        <v>189.893341413587</v>
      </c>
      <c r="R477">
        <v>24.546323185102501</v>
      </c>
      <c r="S477" s="1">
        <f>(Table2[[#This Row],[Close Price]]-Table2[[#This Row],[20D EMA]])/Table2[[#This Row],[20D EMA]]</f>
        <v>-5.5388578789179868E-2</v>
      </c>
      <c r="T477" s="1">
        <f>(Table2[[#This Row],[Close Price]]-Table2[[#This Row],[50D EMA]])/Table2[[#This Row],[50D EMA]]</f>
        <v>-7.2999230835214687E-2</v>
      </c>
      <c r="U477" s="1">
        <f>(Table2[[#This Row],[Close Price]]-Table2[[#This Row],[200D EMA]])/Table2[[#This Row],[200D EMA]]</f>
        <v>-7.3163920915622571E-2</v>
      </c>
      <c r="V477">
        <v>0.64936945190983897</v>
      </c>
      <c r="W477">
        <v>173.5</v>
      </c>
      <c r="X477">
        <v>180.56</v>
      </c>
      <c r="Y477">
        <v>173.5</v>
      </c>
      <c r="Z477">
        <v>192</v>
      </c>
      <c r="AA477">
        <v>173.5</v>
      </c>
      <c r="AB477">
        <v>198.4</v>
      </c>
      <c r="AC477" s="1">
        <f>(Table2[[#This Row],[Close Price]]/Table2[[#This Row],[Day Low]])-1</f>
        <v>1.4409221902017322E-2</v>
      </c>
      <c r="AD477" s="1">
        <f>(Table2[[#This Row],[Day High]]/Table2[[#This Row],[Close Price]])-1</f>
        <v>2.5909090909090882E-2</v>
      </c>
      <c r="AE477" s="1">
        <f>(Table2[[#This Row],[Close Price]]/Table2[[#This Row],[Current Week Low]])-1</f>
        <v>1.4409221902017322E-2</v>
      </c>
      <c r="AF477" s="1">
        <f>(Table2[[#This Row],[Current Week High]]/Table2[[#This Row],[Close Price]])-1</f>
        <v>9.0909090909090828E-2</v>
      </c>
      <c r="AG477" s="1">
        <f>(Table2[[#This Row],[Close Price]]/Table2[[#This Row],[Current Month Low]])-1</f>
        <v>1.4409221902017322E-2</v>
      </c>
      <c r="AH477" s="1">
        <f>(Table2[[#This Row],[Current Month High]]/Table2[[#This Row],[Close Price]])-1</f>
        <v>0.1272727272727272</v>
      </c>
      <c r="AI477">
        <v>41.647727272727202</v>
      </c>
      <c r="AJ477">
        <v>28.279883381924101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</v>
      </c>
      <c r="AM477" t="s">
        <v>3144</v>
      </c>
      <c r="AN477">
        <v>-7.38</v>
      </c>
      <c r="AO477" t="s">
        <v>3143</v>
      </c>
      <c r="AP477">
        <v>8.3558006492418999E-2</v>
      </c>
      <c r="AQ477">
        <f>(Table2[[#This Row],[Sharpe Ratio]]-AVERAGE(Table2[Sharpe Ratio]))/_xlfn.STDEV.P(Table2[Sharpe Ratio])</f>
        <v>0.31685931556564739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460</v>
      </c>
      <c r="AT477">
        <f>_xlfn.RANK.AVG(Table2[[#This Row],[6M Return vs Nifty Z-Score]],Table2[6M Return vs Nifty Z-Score])</f>
        <v>606</v>
      </c>
      <c r="AU477">
        <f>_xlfn.RANK.AVG(Table2[[#This Row],[Sharpe Ratio Z-Score]],Table2[Sharpe Ratio Z-Score])</f>
        <v>262</v>
      </c>
      <c r="AV477">
        <f>(Table2[[#This Row],[Rank 1Y]]+Table2[[#This Row],[Rank 6M]]+Table2[[#This Row],[Rank Sharpe]])/3</f>
        <v>442.66666666666669</v>
      </c>
    </row>
    <row r="478" spans="1:48" x14ac:dyDescent="0.3">
      <c r="A478" t="s">
        <v>1787</v>
      </c>
      <c r="B478" t="s">
        <v>1788</v>
      </c>
      <c r="C478" t="s">
        <v>3103</v>
      </c>
      <c r="D478" t="s">
        <v>192</v>
      </c>
      <c r="E478">
        <v>4167.911396853</v>
      </c>
      <c r="F478">
        <v>163.91</v>
      </c>
      <c r="G478">
        <v>-2.09172902741311</v>
      </c>
      <c r="H478">
        <f>(Table2[[#This Row],[1Y Return vs Nifty]]-AVERAGE(Table2[1Y Return vs Nifty]))/_xlfn.STDEV.P(Table2[1Y Return vs Nifty])</f>
        <v>-0.40261082683121963</v>
      </c>
      <c r="I478">
        <v>1.9413906629181299</v>
      </c>
      <c r="J478">
        <f>(Table2[[#This Row],[1M Return vs Nifty]]-AVERAGE(Table2[1M Return vs Nifty]))/_xlfn.STDEV.P(Table2[1M Return vs Nifty])</f>
        <v>0.31071901875116109</v>
      </c>
      <c r="K478">
        <v>-16.0741349085562</v>
      </c>
      <c r="L478">
        <f>(Table2[[#This Row],[6M Return vs Nifty]]-AVERAGE(Table2[6M Return vs Nifty]))/_xlfn.STDEV.P(Table2[6M Return vs Nifty])</f>
        <v>-0.64654286648053316</v>
      </c>
      <c r="M478">
        <v>0.46201545343483902</v>
      </c>
      <c r="N478">
        <f>(Table2[[#This Row],[1W Return vs Nifty]]-AVERAGE(Table2[1W Return vs Nifty]))/_xlfn.STDEV.P(Table2[1W Return vs Nifty])</f>
        <v>0.49376996715304627</v>
      </c>
      <c r="O478">
        <v>171.53</v>
      </c>
      <c r="P478">
        <v>174.61489645396901</v>
      </c>
      <c r="Q478">
        <v>171.546550755602</v>
      </c>
      <c r="R478">
        <v>35.707134303049799</v>
      </c>
      <c r="S478" s="1">
        <f>(Table2[[#This Row],[Close Price]]-Table2[[#This Row],[20D EMA]])/Table2[[#This Row],[20D EMA]]</f>
        <v>-4.4423715968052259E-2</v>
      </c>
      <c r="T478" s="1">
        <f>(Table2[[#This Row],[Close Price]]-Table2[[#This Row],[50D EMA]])/Table2[[#This Row],[50D EMA]]</f>
        <v>-6.1305745794666362E-2</v>
      </c>
      <c r="U478" s="1">
        <f>(Table2[[#This Row],[Close Price]]-Table2[[#This Row],[200D EMA]])/Table2[[#This Row],[200D EMA]]</f>
        <v>-4.4515909658140555E-2</v>
      </c>
      <c r="V478">
        <v>0.69970204744305098</v>
      </c>
      <c r="W478">
        <v>162.28</v>
      </c>
      <c r="X478">
        <v>170.59</v>
      </c>
      <c r="Y478">
        <v>155.72</v>
      </c>
      <c r="Z478">
        <v>176.95</v>
      </c>
      <c r="AA478">
        <v>155.72</v>
      </c>
      <c r="AB478">
        <v>182.76</v>
      </c>
      <c r="AC478" s="1">
        <f>(Table2[[#This Row],[Close Price]]/Table2[[#This Row],[Day Low]])-1</f>
        <v>1.0044367759428185E-2</v>
      </c>
      <c r="AD478" s="1">
        <f>(Table2[[#This Row],[Day High]]/Table2[[#This Row],[Close Price]])-1</f>
        <v>4.075407235678119E-2</v>
      </c>
      <c r="AE478" s="1">
        <f>(Table2[[#This Row],[Close Price]]/Table2[[#This Row],[Current Week Low]])-1</f>
        <v>5.2594400205496994E-2</v>
      </c>
      <c r="AF478" s="1">
        <f>(Table2[[#This Row],[Current Week High]]/Table2[[#This Row],[Close Price]])-1</f>
        <v>7.9555853822219413E-2</v>
      </c>
      <c r="AG478" s="1">
        <f>(Table2[[#This Row],[Close Price]]/Table2[[#This Row],[Current Month Low]])-1</f>
        <v>5.2594400205496994E-2</v>
      </c>
      <c r="AH478" s="1">
        <f>(Table2[[#This Row],[Current Month High]]/Table2[[#This Row],[Close Price]])-1</f>
        <v>0.11500213531816228</v>
      </c>
      <c r="AI478">
        <v>37.697516930022502</v>
      </c>
      <c r="AJ478">
        <v>30.0357001190003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-0.05</v>
      </c>
      <c r="AM478" t="s">
        <v>3143</v>
      </c>
      <c r="AN478">
        <v>-5.58</v>
      </c>
      <c r="AO478" t="s">
        <v>3143</v>
      </c>
      <c r="AP478">
        <v>5.1779067013846998E-2</v>
      </c>
      <c r="AQ478">
        <f>(Table2[[#This Row],[Sharpe Ratio]]-AVERAGE(Table2[Sharpe Ratio]))/_xlfn.STDEV.P(Table2[Sharpe Ratio])</f>
        <v>-5.8342382914283009E-2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442</v>
      </c>
      <c r="AT478">
        <f>_xlfn.RANK.AVG(Table2[[#This Row],[6M Return vs Nifty Z-Score]],Table2[6M Return vs Nifty Z-Score])</f>
        <v>535</v>
      </c>
      <c r="AU478">
        <f>_xlfn.RANK.AVG(Table2[[#This Row],[Sharpe Ratio Z-Score]],Table2[Sharpe Ratio Z-Score])</f>
        <v>352</v>
      </c>
      <c r="AV478">
        <f>(Table2[[#This Row],[Rank 1Y]]+Table2[[#This Row],[Rank 6M]]+Table2[[#This Row],[Rank Sharpe]])/3</f>
        <v>443</v>
      </c>
    </row>
    <row r="479" spans="1:48" x14ac:dyDescent="0.3">
      <c r="A479" t="s">
        <v>511</v>
      </c>
      <c r="B479" t="s">
        <v>512</v>
      </c>
      <c r="C479" t="s">
        <v>3109</v>
      </c>
      <c r="D479" t="s">
        <v>513</v>
      </c>
      <c r="E479">
        <v>38481.219061650001</v>
      </c>
      <c r="F479">
        <v>585.25</v>
      </c>
      <c r="G479">
        <v>-15.842039128254299</v>
      </c>
      <c r="H479">
        <f>(Table2[[#This Row],[1Y Return vs Nifty]]-AVERAGE(Table2[1Y Return vs Nifty]))/_xlfn.STDEV.P(Table2[1Y Return vs Nifty])</f>
        <v>-0.64510933880515908</v>
      </c>
      <c r="I479">
        <v>-8.2372118590085108</v>
      </c>
      <c r="J479">
        <f>(Table2[[#This Row],[1M Return vs Nifty]]-AVERAGE(Table2[1M Return vs Nifty]))/_xlfn.STDEV.P(Table2[1M Return vs Nifty])</f>
        <v>-0.87709821791984344</v>
      </c>
      <c r="K479">
        <v>26.1791047775991</v>
      </c>
      <c r="L479">
        <f>(Table2[[#This Row],[6M Return vs Nifty]]-AVERAGE(Table2[6M Return vs Nifty]))/_xlfn.STDEV.P(Table2[6M Return vs Nifty])</f>
        <v>0.89779337902981515</v>
      </c>
      <c r="M479">
        <v>1.6059333980254</v>
      </c>
      <c r="N479">
        <f>(Table2[[#This Row],[1W Return vs Nifty]]-AVERAGE(Table2[1W Return vs Nifty]))/_xlfn.STDEV.P(Table2[1W Return vs Nifty])</f>
        <v>0.74331448468421557</v>
      </c>
      <c r="O479">
        <v>625.29</v>
      </c>
      <c r="P479">
        <v>630.85538629456403</v>
      </c>
      <c r="Q479">
        <v>572.37856057427302</v>
      </c>
      <c r="R479">
        <v>21.800434732725002</v>
      </c>
      <c r="S479" s="1">
        <f>(Table2[[#This Row],[Close Price]]-Table2[[#This Row],[20D EMA]])/Table2[[#This Row],[20D EMA]]</f>
        <v>-6.4034288090326033E-2</v>
      </c>
      <c r="T479" s="1">
        <f>(Table2[[#This Row],[Close Price]]-Table2[[#This Row],[50D EMA]])/Table2[[#This Row],[50D EMA]]</f>
        <v>-7.229134804164071E-2</v>
      </c>
      <c r="U479" s="1">
        <f>(Table2[[#This Row],[Close Price]]-Table2[[#This Row],[200D EMA]])/Table2[[#This Row],[200D EMA]]</f>
        <v>2.248763373109736E-2</v>
      </c>
      <c r="V479">
        <v>0.71058408614651203</v>
      </c>
      <c r="W479">
        <v>581.65</v>
      </c>
      <c r="X479">
        <v>603.79999999999995</v>
      </c>
      <c r="Y479">
        <v>581.65</v>
      </c>
      <c r="Z479">
        <v>637.35</v>
      </c>
      <c r="AA479">
        <v>581.65</v>
      </c>
      <c r="AB479">
        <v>685.95</v>
      </c>
      <c r="AC479" s="1">
        <f>(Table2[[#This Row],[Close Price]]/Table2[[#This Row],[Day Low]])-1</f>
        <v>6.1892890913779475E-3</v>
      </c>
      <c r="AD479" s="1">
        <f>(Table2[[#This Row],[Day High]]/Table2[[#This Row],[Close Price]])-1</f>
        <v>3.1695856471593231E-2</v>
      </c>
      <c r="AE479" s="1">
        <f>(Table2[[#This Row],[Close Price]]/Table2[[#This Row],[Current Week Low]])-1</f>
        <v>6.1892890913779475E-3</v>
      </c>
      <c r="AF479" s="1">
        <f>(Table2[[#This Row],[Current Week High]]/Table2[[#This Row],[Close Price]])-1</f>
        <v>8.9021785561725908E-2</v>
      </c>
      <c r="AG479" s="1">
        <f>(Table2[[#This Row],[Close Price]]/Table2[[#This Row],[Current Month Low]])-1</f>
        <v>6.1892890913779475E-3</v>
      </c>
      <c r="AH479" s="1">
        <f>(Table2[[#This Row],[Current Month High]]/Table2[[#This Row],[Close Price]])-1</f>
        <v>0.1720632208457924</v>
      </c>
      <c r="AI479">
        <v>22.2469030328919</v>
      </c>
      <c r="AJ479">
        <v>38.997743735898297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0.02</v>
      </c>
      <c r="AM479" t="s">
        <v>3142</v>
      </c>
      <c r="AN479">
        <v>-6.99</v>
      </c>
      <c r="AO479" t="s">
        <v>3143</v>
      </c>
      <c r="AP479">
        <v>-7.6975967822854999E-2</v>
      </c>
      <c r="AQ479">
        <f>(Table2[[#This Row],[Sharpe Ratio]]-AVERAGE(Table2[Sharpe Ratio]))/_xlfn.STDEV.P(Table2[Sharpe Ratio])</f>
        <v>-1.5785034880747371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540</v>
      </c>
      <c r="AT479">
        <f>_xlfn.RANK.AVG(Table2[[#This Row],[6M Return vs Nifty Z-Score]],Table2[6M Return vs Nifty Z-Score])</f>
        <v>102</v>
      </c>
      <c r="AU479">
        <f>_xlfn.RANK.AVG(Table2[[#This Row],[Sharpe Ratio Z-Score]],Table2[Sharpe Ratio Z-Score])</f>
        <v>691</v>
      </c>
      <c r="AV479">
        <f>(Table2[[#This Row],[Rank 1Y]]+Table2[[#This Row],[Rank 6M]]+Table2[[#This Row],[Rank Sharpe]])/3</f>
        <v>444.33333333333331</v>
      </c>
    </row>
    <row r="480" spans="1:48" x14ac:dyDescent="0.3">
      <c r="A480" t="s">
        <v>573</v>
      </c>
      <c r="B480" t="s">
        <v>574</v>
      </c>
      <c r="C480" t="s">
        <v>3097</v>
      </c>
      <c r="D480" t="s">
        <v>575</v>
      </c>
      <c r="E480">
        <v>32907.518974999999</v>
      </c>
      <c r="F480">
        <v>598.25</v>
      </c>
      <c r="G480">
        <v>7.3822892974163796</v>
      </c>
      <c r="H480">
        <f>(Table2[[#This Row],[1Y Return vs Nifty]]-AVERAGE(Table2[1Y Return vs Nifty]))/_xlfn.STDEV.P(Table2[1Y Return vs Nifty])</f>
        <v>-0.23552838801084439</v>
      </c>
      <c r="I480">
        <v>-5.5264831495897502</v>
      </c>
      <c r="J480">
        <f>(Table2[[#This Row],[1M Return vs Nifty]]-AVERAGE(Table2[1M Return vs Nifty]))/_xlfn.STDEV.P(Table2[1M Return vs Nifty])</f>
        <v>-0.56076301590656297</v>
      </c>
      <c r="K480">
        <v>-16.662656227606899</v>
      </c>
      <c r="L480">
        <f>(Table2[[#This Row],[6M Return vs Nifty]]-AVERAGE(Table2[6M Return vs Nifty]))/_xlfn.STDEV.P(Table2[6M Return vs Nifty])</f>
        <v>-0.66805304678898791</v>
      </c>
      <c r="M480">
        <v>1.0701413813284799</v>
      </c>
      <c r="N480">
        <f>(Table2[[#This Row],[1W Return vs Nifty]]-AVERAGE(Table2[1W Return vs Nifty]))/_xlfn.STDEV.P(Table2[1W Return vs Nifty])</f>
        <v>0.62643200990885795</v>
      </c>
      <c r="O480">
        <v>621.77</v>
      </c>
      <c r="P480">
        <v>650.93992620035203</v>
      </c>
      <c r="Q480">
        <v>640.186709817684</v>
      </c>
      <c r="R480">
        <v>34.721163249488299</v>
      </c>
      <c r="S480" s="1">
        <f>(Table2[[#This Row],[Close Price]]-Table2[[#This Row],[20D EMA]])/Table2[[#This Row],[20D EMA]]</f>
        <v>-3.7827492481142519E-2</v>
      </c>
      <c r="T480" s="1">
        <f>(Table2[[#This Row],[Close Price]]-Table2[[#This Row],[50D EMA]])/Table2[[#This Row],[50D EMA]]</f>
        <v>-8.0944376093063097E-2</v>
      </c>
      <c r="U480" s="1">
        <f>(Table2[[#This Row],[Close Price]]-Table2[[#This Row],[200D EMA]])/Table2[[#This Row],[200D EMA]]</f>
        <v>-6.5506998465536689E-2</v>
      </c>
      <c r="V480">
        <v>0.50246039026741796</v>
      </c>
      <c r="W480">
        <v>588.5</v>
      </c>
      <c r="X480">
        <v>610.6</v>
      </c>
      <c r="Y480">
        <v>580.15</v>
      </c>
      <c r="Z480">
        <v>623.85</v>
      </c>
      <c r="AA480">
        <v>580.15</v>
      </c>
      <c r="AB480">
        <v>668.75</v>
      </c>
      <c r="AC480" s="1">
        <f>(Table2[[#This Row],[Close Price]]/Table2[[#This Row],[Day Low]])-1</f>
        <v>1.656754460492782E-2</v>
      </c>
      <c r="AD480" s="1">
        <f>(Table2[[#This Row],[Day High]]/Table2[[#This Row],[Close Price]])-1</f>
        <v>2.0643543669034647E-2</v>
      </c>
      <c r="AE480" s="1">
        <f>(Table2[[#This Row],[Close Price]]/Table2[[#This Row],[Current Week Low]])-1</f>
        <v>3.119882788933892E-2</v>
      </c>
      <c r="AF480" s="1">
        <f>(Table2[[#This Row],[Current Week High]]/Table2[[#This Row],[Close Price]])-1</f>
        <v>4.2791475135812718E-2</v>
      </c>
      <c r="AG480" s="1">
        <f>(Table2[[#This Row],[Close Price]]/Table2[[#This Row],[Current Month Low]])-1</f>
        <v>3.119882788933892E-2</v>
      </c>
      <c r="AH480" s="1">
        <f>(Table2[[#This Row],[Current Month High]]/Table2[[#This Row],[Close Price]])-1</f>
        <v>0.11784371082323442</v>
      </c>
      <c r="AI480">
        <v>38.1947346427079</v>
      </c>
      <c r="AJ480">
        <v>38.483796296296298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</v>
      </c>
      <c r="AM480" t="s">
        <v>3143</v>
      </c>
      <c r="AN480">
        <v>-3.07</v>
      </c>
      <c r="AO480" t="s">
        <v>3143</v>
      </c>
      <c r="AP480">
        <v>3.6450171800087999E-2</v>
      </c>
      <c r="AQ480">
        <f>(Table2[[#This Row],[Sharpe Ratio]]-AVERAGE(Table2[Sharpe Ratio]))/_xlfn.STDEV.P(Table2[Sharpe Ratio])</f>
        <v>-0.23932474464165729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383</v>
      </c>
      <c r="AT480">
        <f>_xlfn.RANK.AVG(Table2[[#This Row],[6M Return vs Nifty Z-Score]],Table2[6M Return vs Nifty Z-Score])</f>
        <v>544</v>
      </c>
      <c r="AU480">
        <f>_xlfn.RANK.AVG(Table2[[#This Row],[Sharpe Ratio Z-Score]],Table2[Sharpe Ratio Z-Score])</f>
        <v>407</v>
      </c>
      <c r="AV480">
        <f>(Table2[[#This Row],[Rank 1Y]]+Table2[[#This Row],[Rank 6M]]+Table2[[#This Row],[Rank Sharpe]])/3</f>
        <v>444.66666666666669</v>
      </c>
    </row>
    <row r="481" spans="1:48" x14ac:dyDescent="0.3">
      <c r="A481" t="s">
        <v>1717</v>
      </c>
      <c r="B481" t="s">
        <v>1718</v>
      </c>
      <c r="C481" t="s">
        <v>3107</v>
      </c>
      <c r="D481" t="s">
        <v>77</v>
      </c>
      <c r="E481">
        <v>4587.2640000000001</v>
      </c>
      <c r="F481">
        <v>651.6</v>
      </c>
      <c r="G481">
        <v>22.295742937161499</v>
      </c>
      <c r="H481">
        <f>(Table2[[#This Row],[1Y Return vs Nifty]]-AVERAGE(Table2[1Y Return vs Nifty]))/_xlfn.STDEV.P(Table2[1Y Return vs Nifty])</f>
        <v>2.7483157874893898E-2</v>
      </c>
      <c r="I481">
        <v>1.07723533471176</v>
      </c>
      <c r="J481">
        <f>(Table2[[#This Row],[1M Return vs Nifty]]-AVERAGE(Table2[1M Return vs Nifty]))/_xlfn.STDEV.P(Table2[1M Return vs Nifty])</f>
        <v>0.20987427196068284</v>
      </c>
      <c r="K481">
        <v>-36.912161635574201</v>
      </c>
      <c r="L481">
        <f>(Table2[[#This Row],[6M Return vs Nifty]]-AVERAGE(Table2[6M Return vs Nifty]))/_xlfn.STDEV.P(Table2[6M Return vs Nifty])</f>
        <v>-1.4081630451574283</v>
      </c>
      <c r="M481">
        <v>-2.8534164898667398</v>
      </c>
      <c r="N481">
        <f>(Table2[[#This Row],[1W Return vs Nifty]]-AVERAGE(Table2[1W Return vs Nifty]))/_xlfn.STDEV.P(Table2[1W Return vs Nifty])</f>
        <v>-0.2294880852370223</v>
      </c>
      <c r="O481">
        <v>689.92</v>
      </c>
      <c r="P481">
        <v>729.57971238523498</v>
      </c>
      <c r="Q481">
        <v>760.81508620581894</v>
      </c>
      <c r="R481">
        <v>34.743566294069701</v>
      </c>
      <c r="S481" s="1">
        <f>(Table2[[#This Row],[Close Price]]-Table2[[#This Row],[20D EMA]])/Table2[[#This Row],[20D EMA]]</f>
        <v>-5.5542671614100099E-2</v>
      </c>
      <c r="T481" s="1">
        <f>(Table2[[#This Row],[Close Price]]-Table2[[#This Row],[50D EMA]])/Table2[[#This Row],[50D EMA]]</f>
        <v>-0.10688306029000415</v>
      </c>
      <c r="U481" s="1">
        <f>(Table2[[#This Row],[Close Price]]-Table2[[#This Row],[200D EMA]])/Table2[[#This Row],[200D EMA]]</f>
        <v>-0.14355010591400602</v>
      </c>
      <c r="V481">
        <v>0.66966539221027099</v>
      </c>
      <c r="W481">
        <v>645.79999999999995</v>
      </c>
      <c r="X481">
        <v>688.9</v>
      </c>
      <c r="Y481">
        <v>645.79999999999995</v>
      </c>
      <c r="Z481">
        <v>728.95</v>
      </c>
      <c r="AA481">
        <v>600.1</v>
      </c>
      <c r="AB481">
        <v>738.5</v>
      </c>
      <c r="AC481" s="1">
        <f>(Table2[[#This Row],[Close Price]]/Table2[[#This Row],[Day Low]])-1</f>
        <v>8.9811087023847769E-3</v>
      </c>
      <c r="AD481" s="1">
        <f>(Table2[[#This Row],[Day High]]/Table2[[#This Row],[Close Price]])-1</f>
        <v>5.724370779619381E-2</v>
      </c>
      <c r="AE481" s="1">
        <f>(Table2[[#This Row],[Close Price]]/Table2[[#This Row],[Current Week Low]])-1</f>
        <v>8.9811087023847769E-3</v>
      </c>
      <c r="AF481" s="1">
        <f>(Table2[[#This Row],[Current Week High]]/Table2[[#This Row],[Close Price]])-1</f>
        <v>0.11870779619398397</v>
      </c>
      <c r="AG481" s="1">
        <f>(Table2[[#This Row],[Close Price]]/Table2[[#This Row],[Current Month Low]])-1</f>
        <v>8.581903016163972E-2</v>
      </c>
      <c r="AH481" s="1">
        <f>(Table2[[#This Row],[Current Month High]]/Table2[[#This Row],[Close Price]])-1</f>
        <v>0.1333640270104357</v>
      </c>
      <c r="AI481">
        <v>78.790669122160807</v>
      </c>
      <c r="AJ481">
        <v>56.146657081236498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-0.3</v>
      </c>
      <c r="AM481" t="s">
        <v>3143</v>
      </c>
      <c r="AN481">
        <v>-7.97</v>
      </c>
      <c r="AO481" t="s">
        <v>3143</v>
      </c>
      <c r="AP481">
        <v>5.4208234940315E-2</v>
      </c>
      <c r="AQ481">
        <f>(Table2[[#This Row],[Sharpe Ratio]]-AVERAGE(Table2[Sharpe Ratio]))/_xlfn.STDEV.P(Table2[Sharpe Ratio])</f>
        <v>-2.9662132822289675E-2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284</v>
      </c>
      <c r="AT481">
        <f>_xlfn.RANK.AVG(Table2[[#This Row],[6M Return vs Nifty Z-Score]],Table2[6M Return vs Nifty Z-Score])</f>
        <v>705</v>
      </c>
      <c r="AU481">
        <f>_xlfn.RANK.AVG(Table2[[#This Row],[Sharpe Ratio Z-Score]],Table2[Sharpe Ratio Z-Score])</f>
        <v>346</v>
      </c>
      <c r="AV481">
        <f>(Table2[[#This Row],[Rank 1Y]]+Table2[[#This Row],[Rank 6M]]+Table2[[#This Row],[Rank Sharpe]])/3</f>
        <v>445</v>
      </c>
    </row>
    <row r="482" spans="1:48" x14ac:dyDescent="0.3">
      <c r="A482" t="s">
        <v>482</v>
      </c>
      <c r="B482" t="s">
        <v>483</v>
      </c>
      <c r="C482" t="s">
        <v>3103</v>
      </c>
      <c r="D482" t="s">
        <v>192</v>
      </c>
      <c r="E482">
        <v>43439.164418250002</v>
      </c>
      <c r="F482">
        <v>699.25</v>
      </c>
      <c r="G482">
        <v>9.9181014783026704</v>
      </c>
      <c r="H482">
        <f>(Table2[[#This Row],[1Y Return vs Nifty]]-AVERAGE(Table2[1Y Return vs Nifty]))/_xlfn.STDEV.P(Table2[1Y Return vs Nifty])</f>
        <v>-0.19080716528927852</v>
      </c>
      <c r="I482">
        <v>6.3377458219055898</v>
      </c>
      <c r="J482">
        <f>(Table2[[#This Row],[1M Return vs Nifty]]-AVERAGE(Table2[1M Return vs Nifty]))/_xlfn.STDEV.P(Table2[1M Return vs Nifty])</f>
        <v>0.8237625750864711</v>
      </c>
      <c r="K482">
        <v>-2.36299549524426</v>
      </c>
      <c r="L482">
        <f>(Table2[[#This Row],[6M Return vs Nifty]]-AVERAGE(Table2[6M Return vs Nifty]))/_xlfn.STDEV.P(Table2[6M Return vs Nifty])</f>
        <v>-0.14540710220536926</v>
      </c>
      <c r="M482">
        <v>15.113467727776801</v>
      </c>
      <c r="N482">
        <f>(Table2[[#This Row],[1W Return vs Nifty]]-AVERAGE(Table2[1W Return vs Nifty]))/_xlfn.STDEV.P(Table2[1W Return vs Nifty])</f>
        <v>3.6899691405476616</v>
      </c>
      <c r="O482">
        <v>678.89</v>
      </c>
      <c r="P482">
        <v>688.58886252434195</v>
      </c>
      <c r="Q482">
        <v>658.12709966425905</v>
      </c>
      <c r="R482">
        <v>59.8456114129892</v>
      </c>
      <c r="S482" s="1">
        <f>(Table2[[#This Row],[Close Price]]-Table2[[#This Row],[20D EMA]])/Table2[[#This Row],[20D EMA]]</f>
        <v>2.9990130949049204E-2</v>
      </c>
      <c r="T482" s="1">
        <f>(Table2[[#This Row],[Close Price]]-Table2[[#This Row],[50D EMA]])/Table2[[#This Row],[50D EMA]]</f>
        <v>1.5482587732503697E-2</v>
      </c>
      <c r="U482" s="1">
        <f>(Table2[[#This Row],[Close Price]]-Table2[[#This Row],[200D EMA]])/Table2[[#This Row],[200D EMA]]</f>
        <v>6.2484739432124334E-2</v>
      </c>
      <c r="V482">
        <v>1.8542786292200499</v>
      </c>
      <c r="W482">
        <v>695</v>
      </c>
      <c r="X482">
        <v>732.3</v>
      </c>
      <c r="Y482">
        <v>626.85</v>
      </c>
      <c r="Z482">
        <v>744.9</v>
      </c>
      <c r="AA482">
        <v>626.85</v>
      </c>
      <c r="AB482">
        <v>745.7</v>
      </c>
      <c r="AC482" s="1">
        <f>(Table2[[#This Row],[Close Price]]/Table2[[#This Row],[Day Low]])-1</f>
        <v>6.1151079136689823E-3</v>
      </c>
      <c r="AD482" s="1">
        <f>(Table2[[#This Row],[Day High]]/Table2[[#This Row],[Close Price]])-1</f>
        <v>4.7264926707186294E-2</v>
      </c>
      <c r="AE482" s="1">
        <f>(Table2[[#This Row],[Close Price]]/Table2[[#This Row],[Current Week Low]])-1</f>
        <v>0.11549812554837668</v>
      </c>
      <c r="AF482" s="1">
        <f>(Table2[[#This Row],[Current Week High]]/Table2[[#This Row],[Close Price]])-1</f>
        <v>6.5284233106900125E-2</v>
      </c>
      <c r="AG482" s="1">
        <f>(Table2[[#This Row],[Close Price]]/Table2[[#This Row],[Current Month Low]])-1</f>
        <v>0.11549812554837668</v>
      </c>
      <c r="AH482" s="1">
        <f>(Table2[[#This Row],[Current Month High]]/Table2[[#This Row],[Close Price]])-1</f>
        <v>6.6428316052913994E-2</v>
      </c>
      <c r="AI482">
        <v>9.9249195566678505</v>
      </c>
      <c r="AJ482">
        <v>43.259577955337001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0.12</v>
      </c>
      <c r="AM482" t="s">
        <v>3142</v>
      </c>
      <c r="AN482">
        <v>3.89</v>
      </c>
      <c r="AO482" t="s">
        <v>3142</v>
      </c>
      <c r="AP482">
        <v>-1.6843613676055001E-2</v>
      </c>
      <c r="AQ482">
        <f>(Table2[[#This Row],[Sharpe Ratio]]-AVERAGE(Table2[Sharpe Ratio]))/_xlfn.STDEV.P(Table2[Sharpe Ratio])</f>
        <v>-0.8685439431790033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370</v>
      </c>
      <c r="AT482">
        <f>_xlfn.RANK.AVG(Table2[[#This Row],[6M Return vs Nifty Z-Score]],Table2[6M Return vs Nifty Z-Score])</f>
        <v>379</v>
      </c>
      <c r="AU482">
        <f>_xlfn.RANK.AVG(Table2[[#This Row],[Sharpe Ratio Z-Score]],Table2[Sharpe Ratio Z-Score])</f>
        <v>588</v>
      </c>
      <c r="AV482">
        <f>(Table2[[#This Row],[Rank 1Y]]+Table2[[#This Row],[Rank 6M]]+Table2[[#This Row],[Rank Sharpe]])/3</f>
        <v>445.66666666666669</v>
      </c>
    </row>
    <row r="483" spans="1:48" x14ac:dyDescent="0.3">
      <c r="A483" t="s">
        <v>266</v>
      </c>
      <c r="B483" t="s">
        <v>267</v>
      </c>
      <c r="C483" t="s">
        <v>3097</v>
      </c>
      <c r="D483" t="s">
        <v>34</v>
      </c>
      <c r="E483">
        <v>94927.914349631901</v>
      </c>
      <c r="F483">
        <v>50.22</v>
      </c>
      <c r="G483">
        <v>2.6458573287938099</v>
      </c>
      <c r="H483">
        <f>(Table2[[#This Row],[1Y Return vs Nifty]]-AVERAGE(Table2[1Y Return vs Nifty]))/_xlfn.STDEV.P(Table2[1Y Return vs Nifty])</f>
        <v>-0.31905942811346027</v>
      </c>
      <c r="I483">
        <v>-6.7444950043080398</v>
      </c>
      <c r="J483">
        <f>(Table2[[#This Row],[1M Return vs Nifty]]-AVERAGE(Table2[1M Return vs Nifty]))/_xlfn.STDEV.P(Table2[1M Return vs Nifty])</f>
        <v>-0.70290192666443707</v>
      </c>
      <c r="K483">
        <v>-32.067981445676303</v>
      </c>
      <c r="L483">
        <f>(Table2[[#This Row],[6M Return vs Nifty]]-AVERAGE(Table2[6M Return vs Nifty]))/_xlfn.STDEV.P(Table2[6M Return vs Nifty])</f>
        <v>-1.2311105137394938</v>
      </c>
      <c r="M483">
        <v>-4.9422406450042304</v>
      </c>
      <c r="N483">
        <f>(Table2[[#This Row],[1W Return vs Nifty]]-AVERAGE(Table2[1W Return vs Nifty]))/_xlfn.STDEV.P(Table2[1W Return vs Nifty])</f>
        <v>-0.68516291616889347</v>
      </c>
      <c r="O483">
        <v>54.27</v>
      </c>
      <c r="P483">
        <v>57.125667573489999</v>
      </c>
      <c r="Q483">
        <v>57.236262129507303</v>
      </c>
      <c r="R483">
        <v>31.0317416519006</v>
      </c>
      <c r="S483" s="1">
        <f>(Table2[[#This Row],[Close Price]]-Table2[[#This Row],[20D EMA]])/Table2[[#This Row],[20D EMA]]</f>
        <v>-7.4626865671641868E-2</v>
      </c>
      <c r="T483" s="1">
        <f>(Table2[[#This Row],[Close Price]]-Table2[[#This Row],[50D EMA]])/Table2[[#This Row],[50D EMA]]</f>
        <v>-0.12088554701975467</v>
      </c>
      <c r="U483" s="1">
        <f>(Table2[[#This Row],[Close Price]]-Table2[[#This Row],[200D EMA]])/Table2[[#This Row],[200D EMA]]</f>
        <v>-0.12258421267328312</v>
      </c>
      <c r="V483">
        <v>0.77309647855964103</v>
      </c>
      <c r="W483">
        <v>49.35</v>
      </c>
      <c r="X483">
        <v>51.65</v>
      </c>
      <c r="Y483">
        <v>48.44</v>
      </c>
      <c r="Z483">
        <v>55.85</v>
      </c>
      <c r="AA483">
        <v>48.44</v>
      </c>
      <c r="AB483">
        <v>58.08</v>
      </c>
      <c r="AC483" s="1">
        <f>(Table2[[#This Row],[Close Price]]/Table2[[#This Row],[Day Low]])-1</f>
        <v>1.7629179331307032E-2</v>
      </c>
      <c r="AD483" s="1">
        <f>(Table2[[#This Row],[Day High]]/Table2[[#This Row],[Close Price]])-1</f>
        <v>2.8474711270410236E-2</v>
      </c>
      <c r="AE483" s="1">
        <f>(Table2[[#This Row],[Close Price]]/Table2[[#This Row],[Current Week Low]])-1</f>
        <v>3.6746490503716034E-2</v>
      </c>
      <c r="AF483" s="1">
        <f>(Table2[[#This Row],[Current Week High]]/Table2[[#This Row],[Close Price]])-1</f>
        <v>0.11210673038630037</v>
      </c>
      <c r="AG483" s="1">
        <f>(Table2[[#This Row],[Close Price]]/Table2[[#This Row],[Current Month Low]])-1</f>
        <v>3.6746490503716034E-2</v>
      </c>
      <c r="AH483" s="1">
        <f>(Table2[[#This Row],[Current Month High]]/Table2[[#This Row],[Close Price]])-1</f>
        <v>0.15651135005973704</v>
      </c>
      <c r="AI483">
        <v>66.766228594185506</v>
      </c>
      <c r="AJ483">
        <v>37.0259208731241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-0.2</v>
      </c>
      <c r="AM483" t="s">
        <v>3143</v>
      </c>
      <c r="AN483">
        <v>-8.52</v>
      </c>
      <c r="AO483" t="s">
        <v>3143</v>
      </c>
      <c r="AP483">
        <v>8.7529469615725997E-2</v>
      </c>
      <c r="AQ483">
        <f>(Table2[[#This Row],[Sharpe Ratio]]-AVERAGE(Table2[Sharpe Ratio]))/_xlfn.STDEV.P(Table2[Sharpe Ratio])</f>
        <v>0.36374885101789067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413</v>
      </c>
      <c r="AT483">
        <f>_xlfn.RANK.AVG(Table2[[#This Row],[6M Return vs Nifty Z-Score]],Table2[6M Return vs Nifty Z-Score])</f>
        <v>679</v>
      </c>
      <c r="AU483">
        <f>_xlfn.RANK.AVG(Table2[[#This Row],[Sharpe Ratio Z-Score]],Table2[Sharpe Ratio Z-Score])</f>
        <v>248</v>
      </c>
      <c r="AV483">
        <f>(Table2[[#This Row],[Rank 1Y]]+Table2[[#This Row],[Rank 6M]]+Table2[[#This Row],[Rank Sharpe]])/3</f>
        <v>446.66666666666669</v>
      </c>
    </row>
    <row r="484" spans="1:48" x14ac:dyDescent="0.3">
      <c r="A484" t="s">
        <v>452</v>
      </c>
      <c r="B484" t="s">
        <v>453</v>
      </c>
      <c r="C484" t="s">
        <v>3097</v>
      </c>
      <c r="D484" t="s">
        <v>454</v>
      </c>
      <c r="E484">
        <v>47401.561310354999</v>
      </c>
      <c r="F484">
        <v>744.45</v>
      </c>
      <c r="G484">
        <v>-45.226903832267901</v>
      </c>
      <c r="H484">
        <f>(Table2[[#This Row],[1Y Return vs Nifty]]-AVERAGE(Table2[1Y Return vs Nifty]))/_xlfn.STDEV.P(Table2[1Y Return vs Nifty])</f>
        <v>-1.1633366306276838</v>
      </c>
      <c r="I484">
        <v>19.265803608896999</v>
      </c>
      <c r="J484">
        <f>(Table2[[#This Row],[1M Return vs Nifty]]-AVERAGE(Table2[1M Return vs Nifty]))/_xlfn.STDEV.P(Table2[1M Return vs Nifty])</f>
        <v>2.3324343051188694</v>
      </c>
      <c r="K484">
        <v>89.263645947091504</v>
      </c>
      <c r="L484">
        <f>(Table2[[#This Row],[6M Return vs Nifty]]-AVERAGE(Table2[6M Return vs Nifty]))/_xlfn.STDEV.P(Table2[6M Return vs Nifty])</f>
        <v>3.2035039986905076</v>
      </c>
      <c r="M484">
        <v>13.330332036347301</v>
      </c>
      <c r="N484">
        <f>(Table2[[#This Row],[1W Return vs Nifty]]-AVERAGE(Table2[1W Return vs Nifty]))/_xlfn.STDEV.P(Table2[1W Return vs Nifty])</f>
        <v>3.3009799320868654</v>
      </c>
      <c r="O484">
        <v>714.56</v>
      </c>
      <c r="P484">
        <v>658.62158953204903</v>
      </c>
      <c r="Q484">
        <v>574.46002138167796</v>
      </c>
      <c r="R484">
        <v>56.3685239247894</v>
      </c>
      <c r="S484" s="1">
        <f>(Table2[[#This Row],[Close Price]]-Table2[[#This Row],[20D EMA]])/Table2[[#This Row],[20D EMA]]</f>
        <v>4.1829937304075381E-2</v>
      </c>
      <c r="T484" s="1">
        <f>(Table2[[#This Row],[Close Price]]-Table2[[#This Row],[50D EMA]])/Table2[[#This Row],[50D EMA]]</f>
        <v>0.13031520957114714</v>
      </c>
      <c r="U484" s="1">
        <f>(Table2[[#This Row],[Close Price]]-Table2[[#This Row],[200D EMA]])/Table2[[#This Row],[200D EMA]]</f>
        <v>0.29591263498104903</v>
      </c>
      <c r="V484">
        <v>1.2106784552116101</v>
      </c>
      <c r="W484">
        <v>714</v>
      </c>
      <c r="X484">
        <v>768</v>
      </c>
      <c r="Y484">
        <v>669.8</v>
      </c>
      <c r="Z484">
        <v>790</v>
      </c>
      <c r="AA484">
        <v>637.1</v>
      </c>
      <c r="AB484">
        <v>790</v>
      </c>
      <c r="AC484" s="1">
        <f>(Table2[[#This Row],[Close Price]]/Table2[[#This Row],[Day Low]])-1</f>
        <v>4.2647058823529482E-2</v>
      </c>
      <c r="AD484" s="1">
        <f>(Table2[[#This Row],[Day High]]/Table2[[#This Row],[Close Price]])-1</f>
        <v>3.1634092282893267E-2</v>
      </c>
      <c r="AE484" s="1">
        <f>(Table2[[#This Row],[Close Price]]/Table2[[#This Row],[Current Week Low]])-1</f>
        <v>0.11145117945655425</v>
      </c>
      <c r="AF484" s="1">
        <f>(Table2[[#This Row],[Current Week High]]/Table2[[#This Row],[Close Price]])-1</f>
        <v>6.1186110551413764E-2</v>
      </c>
      <c r="AG484" s="1">
        <f>(Table2[[#This Row],[Close Price]]/Table2[[#This Row],[Current Month Low]])-1</f>
        <v>0.16849788102338725</v>
      </c>
      <c r="AH484" s="1">
        <f>(Table2[[#This Row],[Current Month High]]/Table2[[#This Row],[Close Price]])-1</f>
        <v>6.1186110551413764E-2</v>
      </c>
      <c r="AI484">
        <v>27.966955470481501</v>
      </c>
      <c r="AJ484">
        <v>140.14516129032199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0.37</v>
      </c>
      <c r="AM484" t="s">
        <v>3142</v>
      </c>
      <c r="AN484">
        <v>0.43</v>
      </c>
      <c r="AO484" t="s">
        <v>3142</v>
      </c>
      <c r="AP484">
        <v>-4.5217757530792997E-2</v>
      </c>
      <c r="AQ484">
        <f>(Table2[[#This Row],[Sharpe Ratio]]-AVERAGE(Table2[Sharpe Ratio]))/_xlfn.STDEV.P(Table2[Sharpe Ratio])</f>
        <v>-1.2035465311158982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6.4700350741526602</v>
      </c>
      <c r="AS484">
        <f>_xlfn.RANK.AVG(Table2[[#This Row],[1Y Return vs Nifty Z-Score]],Table2[1Y Return vs Nifty Z-Score])</f>
        <v>688</v>
      </c>
      <c r="AT484">
        <f>_xlfn.RANK.AVG(Table2[[#This Row],[6M Return vs Nifty Z-Score]],Table2[6M Return vs Nifty Z-Score])</f>
        <v>9</v>
      </c>
      <c r="AU484">
        <f>_xlfn.RANK.AVG(Table2[[#This Row],[Sharpe Ratio Z-Score]],Table2[Sharpe Ratio Z-Score])</f>
        <v>645</v>
      </c>
      <c r="AV484">
        <f>(Table2[[#This Row],[Rank 1Y]]+Table2[[#This Row],[Rank 6M]]+Table2[[#This Row],[Rank Sharpe]])/3</f>
        <v>447.33333333333331</v>
      </c>
    </row>
    <row r="485" spans="1:48" x14ac:dyDescent="0.3">
      <c r="A485" t="s">
        <v>941</v>
      </c>
      <c r="B485" t="s">
        <v>942</v>
      </c>
      <c r="C485" t="s">
        <v>3100</v>
      </c>
      <c r="D485" t="s">
        <v>48</v>
      </c>
      <c r="E485">
        <v>14635.405147545</v>
      </c>
      <c r="F485">
        <v>1513.15</v>
      </c>
      <c r="G485">
        <v>10.7865417132874</v>
      </c>
      <c r="H485">
        <f>(Table2[[#This Row],[1Y Return vs Nifty]]-AVERAGE(Table2[1Y Return vs Nifty]))/_xlfn.STDEV.P(Table2[1Y Return vs Nifty])</f>
        <v>-0.1754914769027881</v>
      </c>
      <c r="I485">
        <v>-0.997629755218988</v>
      </c>
      <c r="J485">
        <f>(Table2[[#This Row],[1M Return vs Nifty]]-AVERAGE(Table2[1M Return vs Nifty]))/_xlfn.STDEV.P(Table2[1M Return vs Nifty])</f>
        <v>-3.2257249756325504E-2</v>
      </c>
      <c r="K485">
        <v>4.9956221117935602</v>
      </c>
      <c r="L485">
        <f>(Table2[[#This Row],[6M Return vs Nifty]]-AVERAGE(Table2[6M Return vs Nifty]))/_xlfn.STDEV.P(Table2[6M Return vs Nifty])</f>
        <v>0.12354694656838</v>
      </c>
      <c r="M485">
        <v>-0.107563114754263</v>
      </c>
      <c r="N485">
        <f>(Table2[[#This Row],[1W Return vs Nifty]]-AVERAGE(Table2[1W Return vs Nifty]))/_xlfn.STDEV.P(Table2[1W Return vs Nifty])</f>
        <v>0.36951699108340547</v>
      </c>
      <c r="O485">
        <v>1601.04</v>
      </c>
      <c r="P485">
        <v>1619.5717297609599</v>
      </c>
      <c r="Q485">
        <v>1512.76117115025</v>
      </c>
      <c r="R485">
        <v>30.0207303681435</v>
      </c>
      <c r="S485" s="1">
        <f>(Table2[[#This Row],[Close Price]]-Table2[[#This Row],[20D EMA]])/Table2[[#This Row],[20D EMA]]</f>
        <v>-5.489556788087735E-2</v>
      </c>
      <c r="T485" s="1">
        <f>(Table2[[#This Row],[Close Price]]-Table2[[#This Row],[50D EMA]])/Table2[[#This Row],[50D EMA]]</f>
        <v>-6.57097971058479E-2</v>
      </c>
      <c r="U485" s="1">
        <f>(Table2[[#This Row],[Close Price]]-Table2[[#This Row],[200D EMA]])/Table2[[#This Row],[200D EMA]]</f>
        <v>2.5703254232420993E-4</v>
      </c>
      <c r="V485">
        <v>0.73920032627615695</v>
      </c>
      <c r="W485">
        <v>1478.25</v>
      </c>
      <c r="X485">
        <v>1570.75</v>
      </c>
      <c r="Y485">
        <v>1478.25</v>
      </c>
      <c r="Z485">
        <v>1631.7</v>
      </c>
      <c r="AA485">
        <v>1478.25</v>
      </c>
      <c r="AB485">
        <v>1749</v>
      </c>
      <c r="AC485" s="1">
        <f>(Table2[[#This Row],[Close Price]]/Table2[[#This Row],[Day Low]])-1</f>
        <v>2.3608997124978881E-2</v>
      </c>
      <c r="AD485" s="1">
        <f>(Table2[[#This Row],[Day High]]/Table2[[#This Row],[Close Price]])-1</f>
        <v>3.8066285563228996E-2</v>
      </c>
      <c r="AE485" s="1">
        <f>(Table2[[#This Row],[Close Price]]/Table2[[#This Row],[Current Week Low]])-1</f>
        <v>2.3608997124978881E-2</v>
      </c>
      <c r="AF485" s="1">
        <f>(Table2[[#This Row],[Current Week High]]/Table2[[#This Row],[Close Price]])-1</f>
        <v>7.8346495720847287E-2</v>
      </c>
      <c r="AG485" s="1">
        <f>(Table2[[#This Row],[Close Price]]/Table2[[#This Row],[Current Month Low]])-1</f>
        <v>2.3608997124978881E-2</v>
      </c>
      <c r="AH485" s="1">
        <f>(Table2[[#This Row],[Current Month High]]/Table2[[#This Row],[Close Price]])-1</f>
        <v>0.15586690017513138</v>
      </c>
      <c r="AI485">
        <v>22.922380464593701</v>
      </c>
      <c r="AJ485">
        <v>47.631591784965103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-0.01</v>
      </c>
      <c r="AM485" t="s">
        <v>3143</v>
      </c>
      <c r="AN485">
        <v>-7.66</v>
      </c>
      <c r="AO485" t="s">
        <v>3143</v>
      </c>
      <c r="AP485">
        <v>-6.6688345385011005E-2</v>
      </c>
      <c r="AQ485">
        <f>(Table2[[#This Row],[Sharpe Ratio]]-AVERAGE(Table2[Sharpe Ratio]))/_xlfn.STDEV.P(Table2[Sharpe Ratio])</f>
        <v>-1.4570414923211659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361</v>
      </c>
      <c r="AT485">
        <f>_xlfn.RANK.AVG(Table2[[#This Row],[6M Return vs Nifty Z-Score]],Table2[6M Return vs Nifty Z-Score])</f>
        <v>295</v>
      </c>
      <c r="AU485">
        <f>_xlfn.RANK.AVG(Table2[[#This Row],[Sharpe Ratio Z-Score]],Table2[Sharpe Ratio Z-Score])</f>
        <v>686</v>
      </c>
      <c r="AV485">
        <f>(Table2[[#This Row],[Rank 1Y]]+Table2[[#This Row],[Rank 6M]]+Table2[[#This Row],[Rank Sharpe]])/3</f>
        <v>447.33333333333331</v>
      </c>
    </row>
    <row r="486" spans="1:48" x14ac:dyDescent="0.3">
      <c r="A486" t="s">
        <v>1026</v>
      </c>
      <c r="B486" t="s">
        <v>1027</v>
      </c>
      <c r="C486" t="s">
        <v>3097</v>
      </c>
      <c r="D486" t="s">
        <v>24</v>
      </c>
      <c r="E486">
        <v>12665.489558400001</v>
      </c>
      <c r="F486">
        <v>171</v>
      </c>
      <c r="G486">
        <v>3.83131454509935</v>
      </c>
      <c r="H486">
        <f>(Table2[[#This Row],[1Y Return vs Nifty]]-AVERAGE(Table2[1Y Return vs Nifty]))/_xlfn.STDEV.P(Table2[1Y Return vs Nifty])</f>
        <v>-0.29815287336272228</v>
      </c>
      <c r="I486">
        <v>8.6345199207666905</v>
      </c>
      <c r="J486">
        <f>(Table2[[#This Row],[1M Return vs Nifty]]-AVERAGE(Table2[1M Return vs Nifty]))/_xlfn.STDEV.P(Table2[1M Return vs Nifty])</f>
        <v>1.0917903183341107</v>
      </c>
      <c r="K486">
        <v>1.71262158058721</v>
      </c>
      <c r="L486">
        <f>(Table2[[#This Row],[6M Return vs Nifty]]-AVERAGE(Table2[6M Return vs Nifty]))/_xlfn.STDEV.P(Table2[6M Return vs Nifty])</f>
        <v>3.5548050892746934E-3</v>
      </c>
      <c r="M486">
        <v>13.921133846763</v>
      </c>
      <c r="N486">
        <f>(Table2[[#This Row],[1W Return vs Nifty]]-AVERAGE(Table2[1W Return vs Nifty]))/_xlfn.STDEV.P(Table2[1W Return vs Nifty])</f>
        <v>3.4298627365169478</v>
      </c>
      <c r="O486">
        <v>161.55000000000001</v>
      </c>
      <c r="P486">
        <v>162.43734165473401</v>
      </c>
      <c r="Q486">
        <v>156.03909040622801</v>
      </c>
      <c r="R486">
        <v>72.401176314040796</v>
      </c>
      <c r="S486" s="1">
        <f>(Table2[[#This Row],[Close Price]]-Table2[[#This Row],[20D EMA]])/Table2[[#This Row],[20D EMA]]</f>
        <v>5.8495821727019427E-2</v>
      </c>
      <c r="T486" s="1">
        <f>(Table2[[#This Row],[Close Price]]-Table2[[#This Row],[50D EMA]])/Table2[[#This Row],[50D EMA]]</f>
        <v>5.2713607955159739E-2</v>
      </c>
      <c r="U486" s="1">
        <f>(Table2[[#This Row],[Close Price]]-Table2[[#This Row],[200D EMA]])/Table2[[#This Row],[200D EMA]]</f>
        <v>9.5879241251811673E-2</v>
      </c>
      <c r="V486">
        <v>2.7804000213509501</v>
      </c>
      <c r="W486">
        <v>167.17</v>
      </c>
      <c r="X486">
        <v>171.5</v>
      </c>
      <c r="Y486">
        <v>150.19999999999999</v>
      </c>
      <c r="Z486">
        <v>173</v>
      </c>
      <c r="AA486">
        <v>150.19999999999999</v>
      </c>
      <c r="AB486">
        <v>173</v>
      </c>
      <c r="AC486" s="1">
        <f>(Table2[[#This Row],[Close Price]]/Table2[[#This Row],[Day Low]])-1</f>
        <v>2.2910809355745743E-2</v>
      </c>
      <c r="AD486" s="1">
        <f>(Table2[[#This Row],[Day High]]/Table2[[#This Row],[Close Price]])-1</f>
        <v>2.9239766081872176E-3</v>
      </c>
      <c r="AE486" s="1">
        <f>(Table2[[#This Row],[Close Price]]/Table2[[#This Row],[Current Week Low]])-1</f>
        <v>0.13848202396804266</v>
      </c>
      <c r="AF486" s="1">
        <f>(Table2[[#This Row],[Current Week High]]/Table2[[#This Row],[Close Price]])-1</f>
        <v>1.1695906432748648E-2</v>
      </c>
      <c r="AG486" s="1">
        <f>(Table2[[#This Row],[Close Price]]/Table2[[#This Row],[Current Month Low]])-1</f>
        <v>0.13848202396804266</v>
      </c>
      <c r="AH486" s="1">
        <f>(Table2[[#This Row],[Current Month High]]/Table2[[#This Row],[Close Price]])-1</f>
        <v>1.1695906432748648E-2</v>
      </c>
      <c r="AI486">
        <v>3.4035087719298298</v>
      </c>
      <c r="AJ486">
        <v>36.363636363636303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0.03</v>
      </c>
      <c r="AM486" t="s">
        <v>3142</v>
      </c>
      <c r="AN486">
        <v>10.86</v>
      </c>
      <c r="AO486" t="s">
        <v>3142</v>
      </c>
      <c r="AP486">
        <v>-2.2407037284884999E-2</v>
      </c>
      <c r="AQ486">
        <f>(Table2[[#This Row],[Sharpe Ratio]]-AVERAGE(Table2[Sharpe Ratio]))/_xlfn.STDEV.P(Table2[Sharpe Ratio])</f>
        <v>-0.93422914292595716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405</v>
      </c>
      <c r="AT486">
        <f>_xlfn.RANK.AVG(Table2[[#This Row],[6M Return vs Nifty Z-Score]],Table2[6M Return vs Nifty Z-Score])</f>
        <v>334</v>
      </c>
      <c r="AU486">
        <f>_xlfn.RANK.AVG(Table2[[#This Row],[Sharpe Ratio Z-Score]],Table2[Sharpe Ratio Z-Score])</f>
        <v>606</v>
      </c>
      <c r="AV486">
        <f>(Table2[[#This Row],[Rank 1Y]]+Table2[[#This Row],[Rank 6M]]+Table2[[#This Row],[Rank Sharpe]])/3</f>
        <v>448.33333333333331</v>
      </c>
    </row>
    <row r="487" spans="1:48" x14ac:dyDescent="0.3">
      <c r="A487" t="s">
        <v>1950</v>
      </c>
      <c r="B487" t="s">
        <v>1951</v>
      </c>
      <c r="C487" t="s">
        <v>3108</v>
      </c>
      <c r="D487" t="s">
        <v>454</v>
      </c>
      <c r="E487">
        <v>3391.18192</v>
      </c>
      <c r="F487">
        <v>391.7</v>
      </c>
      <c r="G487">
        <v>-8.1785637022666293</v>
      </c>
      <c r="H487">
        <f>(Table2[[#This Row],[1Y Return vs Nifty]]-AVERAGE(Table2[1Y Return vs Nifty]))/_xlfn.STDEV.P(Table2[1Y Return vs Nifty])</f>
        <v>-0.50995737686961162</v>
      </c>
      <c r="I487">
        <v>-44.984680067881598</v>
      </c>
      <c r="J487">
        <f>(Table2[[#This Row],[1M Return vs Nifty]]-AVERAGE(Table2[1M Return vs Nifty]))/_xlfn.STDEV.P(Table2[1M Return vs Nifty])</f>
        <v>-5.1654350547783805</v>
      </c>
      <c r="K487">
        <v>-49.825176156102501</v>
      </c>
      <c r="L487">
        <f>(Table2[[#This Row],[6M Return vs Nifty]]-AVERAGE(Table2[6M Return vs Nifty]))/_xlfn.STDEV.P(Table2[6M Return vs Nifty])</f>
        <v>-1.8801277160554919</v>
      </c>
      <c r="M487">
        <v>-7.7750569112803198</v>
      </c>
      <c r="N487">
        <f>(Table2[[#This Row],[1W Return vs Nifty]]-AVERAGE(Table2[1W Return vs Nifty]))/_xlfn.STDEV.P(Table2[1W Return vs Nifty])</f>
        <v>-1.3031388573325218</v>
      </c>
      <c r="O487">
        <v>413.02</v>
      </c>
      <c r="P487">
        <v>427.30445724012299</v>
      </c>
      <c r="Q487">
        <v>465.25445692406203</v>
      </c>
      <c r="R487">
        <v>38.279579934275603</v>
      </c>
      <c r="S487" s="1">
        <f>(Table2[[#This Row],[Close Price]]-Table2[[#This Row],[20D EMA]])/Table2[[#This Row],[20D EMA]]</f>
        <v>-5.1619776282020226E-2</v>
      </c>
      <c r="T487" s="1">
        <f>(Table2[[#This Row],[Close Price]]-Table2[[#This Row],[50D EMA]])/Table2[[#This Row],[50D EMA]]</f>
        <v>-8.3323393044119676E-2</v>
      </c>
      <c r="U487" s="1">
        <f>(Table2[[#This Row],[Close Price]]-Table2[[#This Row],[200D EMA]])/Table2[[#This Row],[200D EMA]]</f>
        <v>-0.15809511511260485</v>
      </c>
      <c r="V487">
        <v>0.938073350386745</v>
      </c>
      <c r="W487">
        <v>388.25</v>
      </c>
      <c r="X487">
        <v>406.95</v>
      </c>
      <c r="Y487">
        <v>388.25</v>
      </c>
      <c r="Z487">
        <v>457.95</v>
      </c>
      <c r="AA487">
        <v>357.55</v>
      </c>
      <c r="AB487">
        <v>475.95</v>
      </c>
      <c r="AC487" s="1">
        <f>(Table2[[#This Row],[Close Price]]/Table2[[#This Row],[Day Low]])-1</f>
        <v>8.8860270444302003E-3</v>
      </c>
      <c r="AD487" s="1">
        <f>(Table2[[#This Row],[Day High]]/Table2[[#This Row],[Close Price]])-1</f>
        <v>3.8932856778146618E-2</v>
      </c>
      <c r="AE487" s="1">
        <f>(Table2[[#This Row],[Close Price]]/Table2[[#This Row],[Current Week Low]])-1</f>
        <v>8.8860270444302003E-3</v>
      </c>
      <c r="AF487" s="1">
        <f>(Table2[[#This Row],[Current Week High]]/Table2[[#This Row],[Close Price]])-1</f>
        <v>0.16913454174112852</v>
      </c>
      <c r="AG487" s="1">
        <f>(Table2[[#This Row],[Close Price]]/Table2[[#This Row],[Current Month Low]])-1</f>
        <v>9.5511117326247952E-2</v>
      </c>
      <c r="AH487" s="1">
        <f>(Table2[[#This Row],[Current Month High]]/Table2[[#This Row],[Close Price]])-1</f>
        <v>0.21508807761041604</v>
      </c>
      <c r="AI487">
        <v>90.828440132754594</v>
      </c>
      <c r="AJ487">
        <v>26.354838709677399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-0.06</v>
      </c>
      <c r="AM487" t="s">
        <v>3143</v>
      </c>
      <c r="AN487">
        <v>-0.75</v>
      </c>
      <c r="AO487" t="s">
        <v>3143</v>
      </c>
      <c r="AP487">
        <v>0.13185788638598001</v>
      </c>
      <c r="AQ487">
        <f>(Table2[[#This Row],[Sharpe Ratio]]-AVERAGE(Table2[Sharpe Ratio]))/_xlfn.STDEV.P(Table2[Sharpe Ratio])</f>
        <v>0.8871173943369739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486</v>
      </c>
      <c r="AT487">
        <f>_xlfn.RANK.AVG(Table2[[#This Row],[6M Return vs Nifty Z-Score]],Table2[6M Return vs Nifty Z-Score])</f>
        <v>727</v>
      </c>
      <c r="AU487">
        <f>_xlfn.RANK.AVG(Table2[[#This Row],[Sharpe Ratio Z-Score]],Table2[Sharpe Ratio Z-Score])</f>
        <v>133</v>
      </c>
      <c r="AV487">
        <f>(Table2[[#This Row],[Rank 1Y]]+Table2[[#This Row],[Rank 6M]]+Table2[[#This Row],[Rank Sharpe]])/3</f>
        <v>448.66666666666669</v>
      </c>
    </row>
    <row r="488" spans="1:48" x14ac:dyDescent="0.3">
      <c r="A488" t="s">
        <v>747</v>
      </c>
      <c r="B488" t="s">
        <v>748</v>
      </c>
      <c r="C488" t="s">
        <v>3111</v>
      </c>
      <c r="D488" t="s">
        <v>163</v>
      </c>
      <c r="E488">
        <v>21800.294698524998</v>
      </c>
      <c r="F488">
        <v>7404.55</v>
      </c>
      <c r="G488">
        <v>-9.6818086666518202</v>
      </c>
      <c r="H488">
        <f>(Table2[[#This Row],[1Y Return vs Nifty]]-AVERAGE(Table2[1Y Return vs Nifty]))/_xlfn.STDEV.P(Table2[1Y Return vs Nifty])</f>
        <v>-0.53646839111745948</v>
      </c>
      <c r="I488">
        <v>8.40500150401928</v>
      </c>
      <c r="J488">
        <f>(Table2[[#This Row],[1M Return vs Nifty]]-AVERAGE(Table2[1M Return vs Nifty]))/_xlfn.STDEV.P(Table2[1M Return vs Nifty])</f>
        <v>1.0650060981075398</v>
      </c>
      <c r="K488">
        <v>18.903938292989999</v>
      </c>
      <c r="L488">
        <f>(Table2[[#This Row],[6M Return vs Nifty]]-AVERAGE(Table2[6M Return vs Nifty]))/_xlfn.STDEV.P(Table2[6M Return vs Nifty])</f>
        <v>0.63188942994197039</v>
      </c>
      <c r="M488">
        <v>1.46548283302369</v>
      </c>
      <c r="N488">
        <f>(Table2[[#This Row],[1W Return vs Nifty]]-AVERAGE(Table2[1W Return vs Nifty]))/_xlfn.STDEV.P(Table2[1W Return vs Nifty])</f>
        <v>0.71267533906536029</v>
      </c>
      <c r="O488">
        <v>7696.89</v>
      </c>
      <c r="P488">
        <v>7665.1291910784503</v>
      </c>
      <c r="Q488">
        <v>7098.7214132805702</v>
      </c>
      <c r="R488">
        <v>34.247866404517403</v>
      </c>
      <c r="S488" s="1">
        <f>(Table2[[#This Row],[Close Price]]-Table2[[#This Row],[20D EMA]])/Table2[[#This Row],[20D EMA]]</f>
        <v>-3.7981574376144148E-2</v>
      </c>
      <c r="T488" s="1">
        <f>(Table2[[#This Row],[Close Price]]-Table2[[#This Row],[50D EMA]])/Table2[[#This Row],[50D EMA]]</f>
        <v>-3.3995407589704006E-2</v>
      </c>
      <c r="U488" s="1">
        <f>(Table2[[#This Row],[Close Price]]-Table2[[#This Row],[200D EMA]])/Table2[[#This Row],[200D EMA]]</f>
        <v>4.308220719118145E-2</v>
      </c>
      <c r="V488">
        <v>1.08501213873312</v>
      </c>
      <c r="W488">
        <v>7166.35</v>
      </c>
      <c r="X488">
        <v>7699.95</v>
      </c>
      <c r="Y488">
        <v>7166.35</v>
      </c>
      <c r="Z488">
        <v>7834.85</v>
      </c>
      <c r="AA488">
        <v>7166.35</v>
      </c>
      <c r="AB488">
        <v>8180</v>
      </c>
      <c r="AC488" s="1">
        <f>(Table2[[#This Row],[Close Price]]/Table2[[#This Row],[Day Low]])-1</f>
        <v>3.3238677988097098E-2</v>
      </c>
      <c r="AD488" s="1">
        <f>(Table2[[#This Row],[Day High]]/Table2[[#This Row],[Close Price]])-1</f>
        <v>3.9894389260657359E-2</v>
      </c>
      <c r="AE488" s="1">
        <f>(Table2[[#This Row],[Close Price]]/Table2[[#This Row],[Current Week Low]])-1</f>
        <v>3.3238677988097098E-2</v>
      </c>
      <c r="AF488" s="1">
        <f>(Table2[[#This Row],[Current Week High]]/Table2[[#This Row],[Close Price]])-1</f>
        <v>5.8112917057755009E-2</v>
      </c>
      <c r="AG488" s="1">
        <f>(Table2[[#This Row],[Close Price]]/Table2[[#This Row],[Current Month Low]])-1</f>
        <v>3.3238677988097098E-2</v>
      </c>
      <c r="AH488" s="1">
        <f>(Table2[[#This Row],[Current Month High]]/Table2[[#This Row],[Close Price]])-1</f>
        <v>0.10472614811163394</v>
      </c>
      <c r="AI488">
        <v>10.4726148111633</v>
      </c>
      <c r="AJ488">
        <v>43.087239243649499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-0.02</v>
      </c>
      <c r="AM488" t="s">
        <v>3143</v>
      </c>
      <c r="AN488">
        <v>-6.38</v>
      </c>
      <c r="AO488" t="s">
        <v>3143</v>
      </c>
      <c r="AP488">
        <v>-8.802917597887E-2</v>
      </c>
      <c r="AQ488">
        <f>(Table2[[#This Row],[Sharpe Ratio]]-AVERAGE(Table2[Sharpe Ratio]))/_xlfn.STDEV.P(Table2[Sharpe Ratio])</f>
        <v>-1.7090044595305476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0.16409801646686339</v>
      </c>
      <c r="AS488">
        <f>_xlfn.RANK.AVG(Table2[[#This Row],[1Y Return vs Nifty Z-Score]],Table2[1Y Return vs Nifty Z-Score])</f>
        <v>500</v>
      </c>
      <c r="AT488">
        <f>_xlfn.RANK.AVG(Table2[[#This Row],[6M Return vs Nifty Z-Score]],Table2[6M Return vs Nifty Z-Score])</f>
        <v>147</v>
      </c>
      <c r="AU488">
        <f>_xlfn.RANK.AVG(Table2[[#This Row],[Sharpe Ratio Z-Score]],Table2[Sharpe Ratio Z-Score])</f>
        <v>700</v>
      </c>
      <c r="AV488">
        <f>(Table2[[#This Row],[Rank 1Y]]+Table2[[#This Row],[Rank 6M]]+Table2[[#This Row],[Rank Sharpe]])/3</f>
        <v>449</v>
      </c>
    </row>
    <row r="489" spans="1:48" x14ac:dyDescent="0.3">
      <c r="A489" t="s">
        <v>1531</v>
      </c>
      <c r="B489" t="s">
        <v>1532</v>
      </c>
      <c r="C489" t="s">
        <v>3111</v>
      </c>
      <c r="D489" t="s">
        <v>270</v>
      </c>
      <c r="E489">
        <v>6133.4522265599999</v>
      </c>
      <c r="F489">
        <v>835.2</v>
      </c>
      <c r="G489">
        <v>-5.3494914538027603</v>
      </c>
      <c r="H489">
        <f>(Table2[[#This Row],[1Y Return vs Nifty]]-AVERAGE(Table2[1Y Return vs Nifty]))/_xlfn.STDEV.P(Table2[1Y Return vs Nifty])</f>
        <v>-0.46006426133345468</v>
      </c>
      <c r="I489">
        <v>9.7237546308776892</v>
      </c>
      <c r="J489">
        <f>(Table2[[#This Row],[1M Return vs Nifty]]-AVERAGE(Table2[1M Return vs Nifty]))/_xlfn.STDEV.P(Table2[1M Return vs Nifty])</f>
        <v>1.218901261183394</v>
      </c>
      <c r="K489">
        <v>-3.1900064428161099</v>
      </c>
      <c r="L489">
        <f>(Table2[[#This Row],[6M Return vs Nifty]]-AVERAGE(Table2[6M Return vs Nifty]))/_xlfn.STDEV.P(Table2[6M Return vs Nifty])</f>
        <v>-0.17563396744116203</v>
      </c>
      <c r="M489">
        <v>5.5533185720357396</v>
      </c>
      <c r="N489">
        <f>(Table2[[#This Row],[1W Return vs Nifty]]-AVERAGE(Table2[1W Return vs Nifty]))/_xlfn.STDEV.P(Table2[1W Return vs Nifty])</f>
        <v>1.6044324813169866</v>
      </c>
      <c r="O489">
        <v>829.92</v>
      </c>
      <c r="P489">
        <v>814.64270053140694</v>
      </c>
      <c r="Q489">
        <v>781.58303212688099</v>
      </c>
      <c r="R489">
        <v>52.431260591414997</v>
      </c>
      <c r="S489" s="1">
        <f>(Table2[[#This Row],[Close Price]]-Table2[[#This Row],[20D EMA]])/Table2[[#This Row],[20D EMA]]</f>
        <v>6.3620589936380454E-3</v>
      </c>
      <c r="T489" s="1">
        <f>(Table2[[#This Row],[Close Price]]-Table2[[#This Row],[50D EMA]])/Table2[[#This Row],[50D EMA]]</f>
        <v>2.523474334844366E-2</v>
      </c>
      <c r="U489" s="1">
        <f>(Table2[[#This Row],[Close Price]]-Table2[[#This Row],[200D EMA]])/Table2[[#This Row],[200D EMA]]</f>
        <v>6.8600475789775017E-2</v>
      </c>
      <c r="V489">
        <v>1.8119945305316001</v>
      </c>
      <c r="W489">
        <v>803.7</v>
      </c>
      <c r="X489">
        <v>837.1</v>
      </c>
      <c r="Y489">
        <v>789</v>
      </c>
      <c r="Z489">
        <v>844.9</v>
      </c>
      <c r="AA489">
        <v>775</v>
      </c>
      <c r="AB489">
        <v>900</v>
      </c>
      <c r="AC489" s="1">
        <f>(Table2[[#This Row],[Close Price]]/Table2[[#This Row],[Day Low]])-1</f>
        <v>3.919372900335949E-2</v>
      </c>
      <c r="AD489" s="1">
        <f>(Table2[[#This Row],[Day High]]/Table2[[#This Row],[Close Price]])-1</f>
        <v>2.2749042145593368E-3</v>
      </c>
      <c r="AE489" s="1">
        <f>(Table2[[#This Row],[Close Price]]/Table2[[#This Row],[Current Week Low]])-1</f>
        <v>5.8555133079847943E-2</v>
      </c>
      <c r="AF489" s="1">
        <f>(Table2[[#This Row],[Current Week High]]/Table2[[#This Row],[Close Price]])-1</f>
        <v>1.1613984674329503E-2</v>
      </c>
      <c r="AG489" s="1">
        <f>(Table2[[#This Row],[Close Price]]/Table2[[#This Row],[Current Month Low]])-1</f>
        <v>7.767741935483885E-2</v>
      </c>
      <c r="AH489" s="1">
        <f>(Table2[[#This Row],[Current Month High]]/Table2[[#This Row],[Close Price]])-1</f>
        <v>7.7586206896551602E-2</v>
      </c>
      <c r="AI489">
        <v>7.7586206896551602</v>
      </c>
      <c r="AJ489">
        <v>29.488372093023202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0.19</v>
      </c>
      <c r="AM489" t="s">
        <v>3142</v>
      </c>
      <c r="AN489">
        <v>3.44</v>
      </c>
      <c r="AO489" t="s">
        <v>3142</v>
      </c>
      <c r="AP489">
        <v>1.635311550078E-3</v>
      </c>
      <c r="AQ489">
        <f>(Table2[[#This Row],[Sharpe Ratio]]-AVERAGE(Table2[Sharpe Ratio]))/_xlfn.STDEV.P(Table2[Sharpe Ratio])</f>
        <v>-0.6503703903578415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1.5372651233679224</v>
      </c>
      <c r="AS489">
        <f>_xlfn.RANK.AVG(Table2[[#This Row],[1Y Return vs Nifty Z-Score]],Table2[1Y Return vs Nifty Z-Score])</f>
        <v>464</v>
      </c>
      <c r="AT489">
        <f>_xlfn.RANK.AVG(Table2[[#This Row],[6M Return vs Nifty Z-Score]],Table2[6M Return vs Nifty Z-Score])</f>
        <v>390</v>
      </c>
      <c r="AU489">
        <f>_xlfn.RANK.AVG(Table2[[#This Row],[Sharpe Ratio Z-Score]],Table2[Sharpe Ratio Z-Score])</f>
        <v>493</v>
      </c>
      <c r="AV489">
        <f>(Table2[[#This Row],[Rank 1Y]]+Table2[[#This Row],[Rank 6M]]+Table2[[#This Row],[Rank Sharpe]])/3</f>
        <v>449</v>
      </c>
    </row>
    <row r="490" spans="1:48" x14ac:dyDescent="0.3">
      <c r="A490" t="s">
        <v>528</v>
      </c>
      <c r="B490" t="s">
        <v>529</v>
      </c>
      <c r="C490" t="s">
        <v>3101</v>
      </c>
      <c r="D490" t="s">
        <v>530</v>
      </c>
      <c r="E490">
        <v>37366.819027199999</v>
      </c>
      <c r="F490">
        <v>312</v>
      </c>
      <c r="G490">
        <v>12.5830334144652</v>
      </c>
      <c r="H490">
        <f>(Table2[[#This Row],[1Y Return vs Nifty]]-AVERAGE(Table2[1Y Return vs Nifty]))/_xlfn.STDEV.P(Table2[1Y Return vs Nifty])</f>
        <v>-0.14380880494017567</v>
      </c>
      <c r="I490">
        <v>-7.3706148276481303</v>
      </c>
      <c r="J490">
        <f>(Table2[[#This Row],[1M Return vs Nifty]]-AVERAGE(Table2[1M Return vs Nifty]))/_xlfn.STDEV.P(Table2[1M Return vs Nifty])</f>
        <v>-0.77596853053099524</v>
      </c>
      <c r="K490">
        <v>-0.157704445863172</v>
      </c>
      <c r="L490">
        <f>(Table2[[#This Row],[6M Return vs Nifty]]-AVERAGE(Table2[6M Return vs Nifty]))/_xlfn.STDEV.P(Table2[6M Return vs Nifty])</f>
        <v>-6.4804740711779912E-2</v>
      </c>
      <c r="M490">
        <v>-1.70534680859541</v>
      </c>
      <c r="N490">
        <f>(Table2[[#This Row],[1W Return vs Nifty]]-AVERAGE(Table2[1W Return vs Nifty]))/_xlfn.STDEV.P(Table2[1W Return vs Nifty])</f>
        <v>2.0962129360810079E-2</v>
      </c>
      <c r="O490">
        <v>341.04</v>
      </c>
      <c r="P490">
        <v>349.49547267596199</v>
      </c>
      <c r="Q490">
        <v>322.95213625701803</v>
      </c>
      <c r="R490">
        <v>14.290352512478799</v>
      </c>
      <c r="S490" s="1">
        <f>(Table2[[#This Row],[Close Price]]-Table2[[#This Row],[20D EMA]])/Table2[[#This Row],[20D EMA]]</f>
        <v>-8.5151301900070434E-2</v>
      </c>
      <c r="T490" s="1">
        <f>(Table2[[#This Row],[Close Price]]-Table2[[#This Row],[50D EMA]])/Table2[[#This Row],[50D EMA]]</f>
        <v>-0.10728457335619415</v>
      </c>
      <c r="U490" s="1">
        <f>(Table2[[#This Row],[Close Price]]-Table2[[#This Row],[200D EMA]])/Table2[[#This Row],[200D EMA]]</f>
        <v>-3.3912567924003094E-2</v>
      </c>
      <c r="V490">
        <v>0.48236138779785098</v>
      </c>
      <c r="W490">
        <v>304.64999999999998</v>
      </c>
      <c r="X490">
        <v>324.64999999999998</v>
      </c>
      <c r="Y490">
        <v>304.64999999999998</v>
      </c>
      <c r="Z490">
        <v>343.15</v>
      </c>
      <c r="AA490">
        <v>304.64999999999998</v>
      </c>
      <c r="AB490">
        <v>371.8</v>
      </c>
      <c r="AC490" s="1">
        <f>(Table2[[#This Row],[Close Price]]/Table2[[#This Row],[Day Low]])-1</f>
        <v>2.4126046282619384E-2</v>
      </c>
      <c r="AD490" s="1">
        <f>(Table2[[#This Row],[Day High]]/Table2[[#This Row],[Close Price]])-1</f>
        <v>4.0544871794871762E-2</v>
      </c>
      <c r="AE490" s="1">
        <f>(Table2[[#This Row],[Close Price]]/Table2[[#This Row],[Current Week Low]])-1</f>
        <v>2.4126046282619384E-2</v>
      </c>
      <c r="AF490" s="1">
        <f>(Table2[[#This Row],[Current Week High]]/Table2[[#This Row],[Close Price]])-1</f>
        <v>9.9839743589743568E-2</v>
      </c>
      <c r="AG490" s="1">
        <f>(Table2[[#This Row],[Close Price]]/Table2[[#This Row],[Current Month Low]])-1</f>
        <v>2.4126046282619384E-2</v>
      </c>
      <c r="AH490" s="1">
        <f>(Table2[[#This Row],[Current Month High]]/Table2[[#This Row],[Close Price]])-1</f>
        <v>0.19166666666666665</v>
      </c>
      <c r="AI490">
        <v>26.858974358974301</v>
      </c>
      <c r="AJ490">
        <v>43.448275862068897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-0.12</v>
      </c>
      <c r="AM490" t="s">
        <v>3143</v>
      </c>
      <c r="AN490">
        <v>-10.1</v>
      </c>
      <c r="AO490" t="s">
        <v>3143</v>
      </c>
      <c r="AP490">
        <v>-4.4984182355786002E-2</v>
      </c>
      <c r="AQ490">
        <f>(Table2[[#This Row],[Sharpe Ratio]]-AVERAGE(Table2[Sharpe Ratio]))/_xlfn.STDEV.P(Table2[Sharpe Ratio])</f>
        <v>-1.2007887989881643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348</v>
      </c>
      <c r="AT490">
        <f>_xlfn.RANK.AVG(Table2[[#This Row],[6M Return vs Nifty Z-Score]],Table2[6M Return vs Nifty Z-Score])</f>
        <v>356</v>
      </c>
      <c r="AU490">
        <f>_xlfn.RANK.AVG(Table2[[#This Row],[Sharpe Ratio Z-Score]],Table2[Sharpe Ratio Z-Score])</f>
        <v>644</v>
      </c>
      <c r="AV490">
        <f>(Table2[[#This Row],[Rank 1Y]]+Table2[[#This Row],[Rank 6M]]+Table2[[#This Row],[Rank Sharpe]])/3</f>
        <v>449.33333333333331</v>
      </c>
    </row>
    <row r="491" spans="1:48" x14ac:dyDescent="0.3">
      <c r="A491" t="s">
        <v>1157</v>
      </c>
      <c r="B491" t="s">
        <v>1158</v>
      </c>
      <c r="C491" t="s">
        <v>3108</v>
      </c>
      <c r="D491" t="s">
        <v>1159</v>
      </c>
      <c r="E491">
        <v>10070.03086139</v>
      </c>
      <c r="F491">
        <v>1068.95</v>
      </c>
      <c r="G491">
        <v>-22.753390815508201</v>
      </c>
      <c r="H491">
        <f>(Table2[[#This Row],[1Y Return vs Nifty]]-AVERAGE(Table2[1Y Return vs Nifty]))/_xlfn.STDEV.P(Table2[1Y Return vs Nifty])</f>
        <v>-0.76699695352776209</v>
      </c>
      <c r="I491">
        <v>-2.15881230003487</v>
      </c>
      <c r="J491">
        <f>(Table2[[#This Row],[1M Return vs Nifty]]-AVERAGE(Table2[1M Return vs Nifty]))/_xlfn.STDEV.P(Table2[1M Return vs Nifty])</f>
        <v>-0.16776432341232014</v>
      </c>
      <c r="K491">
        <v>7.6390064096019401</v>
      </c>
      <c r="L491">
        <f>(Table2[[#This Row],[6M Return vs Nifty]]-AVERAGE(Table2[6M Return vs Nifty]))/_xlfn.STDEV.P(Table2[6M Return vs Nifty])</f>
        <v>0.22016141239964737</v>
      </c>
      <c r="M491">
        <v>1.35112348361543</v>
      </c>
      <c r="N491">
        <f>(Table2[[#This Row],[1W Return vs Nifty]]-AVERAGE(Table2[1W Return vs Nifty]))/_xlfn.STDEV.P(Table2[1W Return vs Nifty])</f>
        <v>0.68772796516654711</v>
      </c>
      <c r="O491">
        <v>1125.94</v>
      </c>
      <c r="P491">
        <v>1158.51372265073</v>
      </c>
      <c r="Q491">
        <v>1075.33338570977</v>
      </c>
      <c r="R491">
        <v>29.285891427202099</v>
      </c>
      <c r="S491" s="1">
        <f>(Table2[[#This Row],[Close Price]]-Table2[[#This Row],[20D EMA]])/Table2[[#This Row],[20D EMA]]</f>
        <v>-5.0615485727481042E-2</v>
      </c>
      <c r="T491" s="1">
        <f>(Table2[[#This Row],[Close Price]]-Table2[[#This Row],[50D EMA]])/Table2[[#This Row],[50D EMA]]</f>
        <v>-7.7309159917246559E-2</v>
      </c>
      <c r="U491" s="1">
        <f>(Table2[[#This Row],[Close Price]]-Table2[[#This Row],[200D EMA]])/Table2[[#This Row],[200D EMA]]</f>
        <v>-5.9361922493986839E-3</v>
      </c>
      <c r="V491">
        <v>0.81180893438872304</v>
      </c>
      <c r="W491">
        <v>1055</v>
      </c>
      <c r="X491">
        <v>1099.95</v>
      </c>
      <c r="Y491">
        <v>1035.0999999999999</v>
      </c>
      <c r="Z491">
        <v>1124.9000000000001</v>
      </c>
      <c r="AA491">
        <v>1035.0999999999999</v>
      </c>
      <c r="AB491">
        <v>1197.8499999999999</v>
      </c>
      <c r="AC491" s="1">
        <f>(Table2[[#This Row],[Close Price]]/Table2[[#This Row],[Day Low]])-1</f>
        <v>1.3222748815165941E-2</v>
      </c>
      <c r="AD491" s="1">
        <f>(Table2[[#This Row],[Day High]]/Table2[[#This Row],[Close Price]])-1</f>
        <v>2.9000420973852803E-2</v>
      </c>
      <c r="AE491" s="1">
        <f>(Table2[[#This Row],[Close Price]]/Table2[[#This Row],[Current Week Low]])-1</f>
        <v>3.2702154381219373E-2</v>
      </c>
      <c r="AF491" s="1">
        <f>(Table2[[#This Row],[Current Week High]]/Table2[[#This Row],[Close Price]])-1</f>
        <v>5.2341082370550573E-2</v>
      </c>
      <c r="AG491" s="1">
        <f>(Table2[[#This Row],[Close Price]]/Table2[[#This Row],[Current Month Low]])-1</f>
        <v>3.2702154381219373E-2</v>
      </c>
      <c r="AH491" s="1">
        <f>(Table2[[#This Row],[Current Month High]]/Table2[[#This Row],[Close Price]])-1</f>
        <v>0.12058562140418161</v>
      </c>
      <c r="AI491">
        <v>21.6099911127742</v>
      </c>
      <c r="AJ491">
        <v>31.449827840629599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</v>
      </c>
      <c r="AM491" t="s">
        <v>3143</v>
      </c>
      <c r="AN491">
        <v>-5.97</v>
      </c>
      <c r="AO491" t="s">
        <v>3143</v>
      </c>
      <c r="AQ491">
        <f>(Table2[[#This Row],[Sharpe Ratio]]-AVERAGE(Table2[Sharpe Ratio]))/_xlfn.STDEV.P(Table2[Sharpe Ratio])</f>
        <v>-0.66967788397470163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576</v>
      </c>
      <c r="AT491">
        <f>_xlfn.RANK.AVG(Table2[[#This Row],[6M Return vs Nifty Z-Score]],Table2[6M Return vs Nifty Z-Score])</f>
        <v>252</v>
      </c>
      <c r="AU491">
        <f>_xlfn.RANK.AVG(Table2[[#This Row],[Sharpe Ratio Z-Score]],Table2[Sharpe Ratio Z-Score])</f>
        <v>520.5</v>
      </c>
      <c r="AV491">
        <f>(Table2[[#This Row],[Rank 1Y]]+Table2[[#This Row],[Rank 6M]]+Table2[[#This Row],[Rank Sharpe]])/3</f>
        <v>449.5</v>
      </c>
    </row>
    <row r="492" spans="1:48" x14ac:dyDescent="0.3">
      <c r="A492" t="s">
        <v>170</v>
      </c>
      <c r="B492" t="s">
        <v>171</v>
      </c>
      <c r="C492" t="s">
        <v>3097</v>
      </c>
      <c r="D492" t="s">
        <v>43</v>
      </c>
      <c r="E492">
        <v>152651.03500748501</v>
      </c>
      <c r="F492">
        <v>709.45</v>
      </c>
      <c r="G492">
        <v>-11.368018038935899</v>
      </c>
      <c r="H492">
        <f>(Table2[[#This Row],[1Y Return vs Nifty]]-AVERAGE(Table2[1Y Return vs Nifty]))/_xlfn.STDEV.P(Table2[1Y Return vs Nifty])</f>
        <v>-0.56620613962324662</v>
      </c>
      <c r="I492">
        <v>6.0488948284741397</v>
      </c>
      <c r="J492">
        <f>(Table2[[#This Row],[1M Return vs Nifty]]-AVERAGE(Table2[1M Return vs Nifty]))/_xlfn.STDEV.P(Table2[1M Return vs Nifty])</f>
        <v>0.79005439283961432</v>
      </c>
      <c r="K492">
        <v>12.160197060877399</v>
      </c>
      <c r="L492">
        <f>(Table2[[#This Row],[6M Return vs Nifty]]-AVERAGE(Table2[6M Return vs Nifty]))/_xlfn.STDEV.P(Table2[6M Return vs Nifty])</f>
        <v>0.38540882650302161</v>
      </c>
      <c r="M492">
        <v>1.6568381411733599</v>
      </c>
      <c r="N492">
        <f>(Table2[[#This Row],[1W Return vs Nifty]]-AVERAGE(Table2[1W Return vs Nifty]))/_xlfn.STDEV.P(Table2[1W Return vs Nifty])</f>
        <v>0.75441930179891914</v>
      </c>
      <c r="O492">
        <v>722.1</v>
      </c>
      <c r="P492">
        <v>711.64833164389597</v>
      </c>
      <c r="Q492">
        <v>658.25746339146804</v>
      </c>
      <c r="R492">
        <v>38.391033271388601</v>
      </c>
      <c r="S492" s="1">
        <f>(Table2[[#This Row],[Close Price]]-Table2[[#This Row],[20D EMA]])/Table2[[#This Row],[20D EMA]]</f>
        <v>-1.7518349259105354E-2</v>
      </c>
      <c r="T492" s="1">
        <f>(Table2[[#This Row],[Close Price]]-Table2[[#This Row],[50D EMA]])/Table2[[#This Row],[50D EMA]]</f>
        <v>-3.0890701855758114E-3</v>
      </c>
      <c r="U492" s="1">
        <f>(Table2[[#This Row],[Close Price]]-Table2[[#This Row],[200D EMA]])/Table2[[#This Row],[200D EMA]]</f>
        <v>7.7769777717032321E-2</v>
      </c>
      <c r="V492">
        <v>0.90327949458503298</v>
      </c>
      <c r="W492">
        <v>700</v>
      </c>
      <c r="X492">
        <v>719.7</v>
      </c>
      <c r="Y492">
        <v>700</v>
      </c>
      <c r="Z492">
        <v>755.45</v>
      </c>
      <c r="AA492">
        <v>696.5</v>
      </c>
      <c r="AB492">
        <v>755.45</v>
      </c>
      <c r="AC492" s="1">
        <f>(Table2[[#This Row],[Close Price]]/Table2[[#This Row],[Day Low]])-1</f>
        <v>1.3500000000000068E-2</v>
      </c>
      <c r="AD492" s="1">
        <f>(Table2[[#This Row],[Day High]]/Table2[[#This Row],[Close Price]])-1</f>
        <v>1.4447811685108114E-2</v>
      </c>
      <c r="AE492" s="1">
        <f>(Table2[[#This Row],[Close Price]]/Table2[[#This Row],[Current Week Low]])-1</f>
        <v>1.3500000000000068E-2</v>
      </c>
      <c r="AF492" s="1">
        <f>(Table2[[#This Row],[Current Week High]]/Table2[[#This Row],[Close Price]])-1</f>
        <v>6.4838959757558712E-2</v>
      </c>
      <c r="AG492" s="1">
        <f>(Table2[[#This Row],[Close Price]]/Table2[[#This Row],[Current Month Low]])-1</f>
        <v>1.8592964824120761E-2</v>
      </c>
      <c r="AH492" s="1">
        <f>(Table2[[#This Row],[Current Month High]]/Table2[[#This Row],[Close Price]])-1</f>
        <v>6.4838959757558712E-2</v>
      </c>
      <c r="AI492">
        <v>7.2943829727253497</v>
      </c>
      <c r="AJ492">
        <v>38.727023856081303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-0.02</v>
      </c>
      <c r="AM492" t="s">
        <v>3143</v>
      </c>
      <c r="AN492">
        <v>-1.0900000000000001</v>
      </c>
      <c r="AO492" t="s">
        <v>3143</v>
      </c>
      <c r="AP492">
        <v>-3.6828697001443998E-2</v>
      </c>
      <c r="AQ492">
        <f>(Table2[[#This Row],[Sharpe Ratio]]-AVERAGE(Table2[Sharpe Ratio]))/_xlfn.STDEV.P(Table2[Sharpe Ratio])</f>
        <v>-1.1045001245677799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0.25917625695052865</v>
      </c>
      <c r="AS492">
        <f>_xlfn.RANK.AVG(Table2[[#This Row],[1Y Return vs Nifty Z-Score]],Table2[1Y Return vs Nifty Z-Score])</f>
        <v>510</v>
      </c>
      <c r="AT492">
        <f>_xlfn.RANK.AVG(Table2[[#This Row],[6M Return vs Nifty Z-Score]],Table2[6M Return vs Nifty Z-Score])</f>
        <v>212</v>
      </c>
      <c r="AU492">
        <f>_xlfn.RANK.AVG(Table2[[#This Row],[Sharpe Ratio Z-Score]],Table2[Sharpe Ratio Z-Score])</f>
        <v>630</v>
      </c>
      <c r="AV492">
        <f>(Table2[[#This Row],[Rank 1Y]]+Table2[[#This Row],[Rank 6M]]+Table2[[#This Row],[Rank Sharpe]])/3</f>
        <v>450.66666666666669</v>
      </c>
    </row>
    <row r="493" spans="1:48" x14ac:dyDescent="0.3">
      <c r="A493" t="s">
        <v>402</v>
      </c>
      <c r="B493" t="s">
        <v>403</v>
      </c>
      <c r="C493" t="s">
        <v>3108</v>
      </c>
      <c r="D493" t="s">
        <v>404</v>
      </c>
      <c r="E493">
        <v>54497.702901750003</v>
      </c>
      <c r="F493">
        <v>4290.25</v>
      </c>
      <c r="G493">
        <v>-28.687636224406798</v>
      </c>
      <c r="H493">
        <f>(Table2[[#This Row],[1Y Return vs Nifty]]-AVERAGE(Table2[1Y Return vs Nifty]))/_xlfn.STDEV.P(Table2[1Y Return vs Nifty])</f>
        <v>-0.87165246098850346</v>
      </c>
      <c r="I493">
        <v>-12.394343115392299</v>
      </c>
      <c r="J493">
        <f>(Table2[[#This Row],[1M Return vs Nifty]]-AVERAGE(Table2[1M Return vs Nifty]))/_xlfn.STDEV.P(Table2[1M Return vs Nifty])</f>
        <v>-1.3622249483132598</v>
      </c>
      <c r="K493">
        <v>-7.4431349472844497</v>
      </c>
      <c r="L493">
        <f>(Table2[[#This Row],[6M Return vs Nifty]]-AVERAGE(Table2[6M Return vs Nifty]))/_xlfn.STDEV.P(Table2[6M Return vs Nifty])</f>
        <v>-0.33108383483714859</v>
      </c>
      <c r="M493">
        <v>-13.3954833658527</v>
      </c>
      <c r="N493">
        <f>(Table2[[#This Row],[1W Return vs Nifty]]-AVERAGE(Table2[1W Return vs Nifty]))/_xlfn.STDEV.P(Table2[1W Return vs Nifty])</f>
        <v>-2.5292290804627258</v>
      </c>
      <c r="O493">
        <v>4986.79</v>
      </c>
      <c r="P493">
        <v>5191.8797461366003</v>
      </c>
      <c r="Q493">
        <v>4972.3917181576398</v>
      </c>
      <c r="R493">
        <v>17.385212143575099</v>
      </c>
      <c r="S493" s="1">
        <f>(Table2[[#This Row],[Close Price]]-Table2[[#This Row],[20D EMA]])/Table2[[#This Row],[20D EMA]]</f>
        <v>-0.13967702670455343</v>
      </c>
      <c r="T493" s="1">
        <f>(Table2[[#This Row],[Close Price]]-Table2[[#This Row],[50D EMA]])/Table2[[#This Row],[50D EMA]]</f>
        <v>-0.17366152342174801</v>
      </c>
      <c r="U493" s="1">
        <f>(Table2[[#This Row],[Close Price]]-Table2[[#This Row],[200D EMA]])/Table2[[#This Row],[200D EMA]]</f>
        <v>-0.13718583668029791</v>
      </c>
      <c r="V493">
        <v>1.4029394865613101</v>
      </c>
      <c r="W493">
        <v>4212.6499999999996</v>
      </c>
      <c r="X493">
        <v>4418</v>
      </c>
      <c r="Y493">
        <v>4180</v>
      </c>
      <c r="Z493">
        <v>5136.25</v>
      </c>
      <c r="AA493">
        <v>4180</v>
      </c>
      <c r="AB493">
        <v>5580</v>
      </c>
      <c r="AC493" s="1">
        <f>(Table2[[#This Row],[Close Price]]/Table2[[#This Row],[Day Low]])-1</f>
        <v>1.8420709054870477E-2</v>
      </c>
      <c r="AD493" s="1">
        <f>(Table2[[#This Row],[Day High]]/Table2[[#This Row],[Close Price]])-1</f>
        <v>2.9776819532661314E-2</v>
      </c>
      <c r="AE493" s="1">
        <f>(Table2[[#This Row],[Close Price]]/Table2[[#This Row],[Current Week Low]])-1</f>
        <v>2.6375598086124441E-2</v>
      </c>
      <c r="AF493" s="1">
        <f>(Table2[[#This Row],[Current Week High]]/Table2[[#This Row],[Close Price]])-1</f>
        <v>0.19719130586795641</v>
      </c>
      <c r="AG493" s="1">
        <f>(Table2[[#This Row],[Close Price]]/Table2[[#This Row],[Current Month Low]])-1</f>
        <v>2.6375598086124441E-2</v>
      </c>
      <c r="AH493" s="1">
        <f>(Table2[[#This Row],[Current Month High]]/Table2[[#This Row],[Close Price]])-1</f>
        <v>0.30062350678864869</v>
      </c>
      <c r="AI493">
        <v>50.573975875531701</v>
      </c>
      <c r="AJ493">
        <v>19.140516523188001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-0.17</v>
      </c>
      <c r="AM493" t="s">
        <v>3143</v>
      </c>
      <c r="AN493">
        <v>-21.26</v>
      </c>
      <c r="AO493" t="s">
        <v>3143</v>
      </c>
      <c r="AP493">
        <v>6.4583685255821005E-2</v>
      </c>
      <c r="AQ493">
        <f>(Table2[[#This Row],[Sharpe Ratio]]-AVERAGE(Table2[Sharpe Ratio]))/_xlfn.STDEV.P(Table2[Sharpe Ratio])</f>
        <v>9.2836812855142073E-2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612</v>
      </c>
      <c r="AT493">
        <f>_xlfn.RANK.AVG(Table2[[#This Row],[6M Return vs Nifty Z-Score]],Table2[6M Return vs Nifty Z-Score])</f>
        <v>434</v>
      </c>
      <c r="AU493">
        <f>_xlfn.RANK.AVG(Table2[[#This Row],[Sharpe Ratio Z-Score]],Table2[Sharpe Ratio Z-Score])</f>
        <v>316</v>
      </c>
      <c r="AV493">
        <f>(Table2[[#This Row],[Rank 1Y]]+Table2[[#This Row],[Rank 6M]]+Table2[[#This Row],[Rank Sharpe]])/3</f>
        <v>454</v>
      </c>
    </row>
    <row r="494" spans="1:48" x14ac:dyDescent="0.3">
      <c r="A494" t="s">
        <v>1103</v>
      </c>
      <c r="B494" t="s">
        <v>1104</v>
      </c>
      <c r="C494" t="s">
        <v>3105</v>
      </c>
      <c r="D494" t="s">
        <v>128</v>
      </c>
      <c r="E494">
        <v>10934.43</v>
      </c>
      <c r="F494">
        <v>343.85</v>
      </c>
      <c r="G494">
        <v>-30.993544660104</v>
      </c>
      <c r="H494">
        <f>(Table2[[#This Row],[1Y Return vs Nifty]]-AVERAGE(Table2[1Y Return vs Nifty]))/_xlfn.STDEV.P(Table2[1Y Return vs Nifty])</f>
        <v>-0.91231913398015607</v>
      </c>
      <c r="I494">
        <v>5.01450140786089</v>
      </c>
      <c r="J494">
        <f>(Table2[[#This Row],[1M Return vs Nifty]]-AVERAGE(Table2[1M Return vs Nifty]))/_xlfn.STDEV.P(Table2[1M Return vs Nifty])</f>
        <v>0.66934329012618099</v>
      </c>
      <c r="K494">
        <v>-24.933476954403201</v>
      </c>
      <c r="L494">
        <f>(Table2[[#This Row],[6M Return vs Nifty]]-AVERAGE(Table2[6M Return vs Nifty]))/_xlfn.STDEV.P(Table2[6M Return vs Nifty])</f>
        <v>-0.97034769504278673</v>
      </c>
      <c r="M494">
        <v>4.9786213369755297</v>
      </c>
      <c r="N494">
        <f>(Table2[[#This Row],[1W Return vs Nifty]]-AVERAGE(Table2[1W Return vs Nifty]))/_xlfn.STDEV.P(Table2[1W Return vs Nifty])</f>
        <v>1.4790628733588491</v>
      </c>
      <c r="O494">
        <v>348.32</v>
      </c>
      <c r="P494">
        <v>358.00204334904299</v>
      </c>
      <c r="Q494">
        <v>367.61993760315801</v>
      </c>
      <c r="R494">
        <v>47.4371758112908</v>
      </c>
      <c r="S494" s="1">
        <f>(Table2[[#This Row],[Close Price]]-Table2[[#This Row],[20D EMA]])/Table2[[#This Row],[20D EMA]]</f>
        <v>-1.2833027101515763E-2</v>
      </c>
      <c r="T494" s="1">
        <f>(Table2[[#This Row],[Close Price]]-Table2[[#This Row],[50D EMA]])/Table2[[#This Row],[50D EMA]]</f>
        <v>-3.9530621715600331E-2</v>
      </c>
      <c r="U494" s="1">
        <f>(Table2[[#This Row],[Close Price]]-Table2[[#This Row],[200D EMA]])/Table2[[#This Row],[200D EMA]]</f>
        <v>-6.4659000156888635E-2</v>
      </c>
      <c r="V494">
        <v>2.2105601075947701</v>
      </c>
      <c r="W494">
        <v>338.45</v>
      </c>
      <c r="X494">
        <v>360.75</v>
      </c>
      <c r="Y494">
        <v>326</v>
      </c>
      <c r="Z494">
        <v>373.5</v>
      </c>
      <c r="AA494">
        <v>308.8</v>
      </c>
      <c r="AB494">
        <v>373.5</v>
      </c>
      <c r="AC494" s="1">
        <f>(Table2[[#This Row],[Close Price]]/Table2[[#This Row],[Day Low]])-1</f>
        <v>1.5955089378047127E-2</v>
      </c>
      <c r="AD494" s="1">
        <f>(Table2[[#This Row],[Day High]]/Table2[[#This Row],[Close Price]])-1</f>
        <v>4.914933837429114E-2</v>
      </c>
      <c r="AE494" s="1">
        <f>(Table2[[#This Row],[Close Price]]/Table2[[#This Row],[Current Week Low]])-1</f>
        <v>5.4754601226993938E-2</v>
      </c>
      <c r="AF494" s="1">
        <f>(Table2[[#This Row],[Current Week High]]/Table2[[#This Row],[Close Price]])-1</f>
        <v>8.6229460520575785E-2</v>
      </c>
      <c r="AG494" s="1">
        <f>(Table2[[#This Row],[Close Price]]/Table2[[#This Row],[Current Month Low]])-1</f>
        <v>0.11350388601036276</v>
      </c>
      <c r="AH494" s="1">
        <f>(Table2[[#This Row],[Current Month High]]/Table2[[#This Row],[Close Price]])-1</f>
        <v>8.6229460520575785E-2</v>
      </c>
      <c r="AI494">
        <v>47.157190635451499</v>
      </c>
      <c r="AJ494">
        <v>11.9667860631716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-7.0000000000000007E-2</v>
      </c>
      <c r="AM494" t="s">
        <v>3143</v>
      </c>
      <c r="AN494">
        <v>4.6900000000000004</v>
      </c>
      <c r="AO494" t="s">
        <v>3142</v>
      </c>
      <c r="AP494">
        <v>0.14218278832919701</v>
      </c>
      <c r="AQ494">
        <f>(Table2[[#This Row],[Sharpe Ratio]]-AVERAGE(Table2[Sharpe Ratio]))/_xlfn.STDEV.P(Table2[Sharpe Ratio])</f>
        <v>1.0090195348519484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627</v>
      </c>
      <c r="AT494">
        <f>_xlfn.RANK.AVG(Table2[[#This Row],[6M Return vs Nifty Z-Score]],Table2[6M Return vs Nifty Z-Score])</f>
        <v>629</v>
      </c>
      <c r="AU494">
        <f>_xlfn.RANK.AVG(Table2[[#This Row],[Sharpe Ratio Z-Score]],Table2[Sharpe Ratio Z-Score])</f>
        <v>108</v>
      </c>
      <c r="AV494">
        <f>(Table2[[#This Row],[Rank 1Y]]+Table2[[#This Row],[Rank 6M]]+Table2[[#This Row],[Rank Sharpe]])/3</f>
        <v>454.66666666666669</v>
      </c>
    </row>
    <row r="495" spans="1:48" x14ac:dyDescent="0.3">
      <c r="A495" t="s">
        <v>75</v>
      </c>
      <c r="B495" t="s">
        <v>76</v>
      </c>
      <c r="C495" t="s">
        <v>3105</v>
      </c>
      <c r="D495" t="s">
        <v>77</v>
      </c>
      <c r="E495">
        <v>310872.80845250498</v>
      </c>
      <c r="F495">
        <v>2693.45</v>
      </c>
      <c r="G495">
        <v>-7.1167834357855098</v>
      </c>
      <c r="H495">
        <f>(Table2[[#This Row],[1Y Return vs Nifty]]-AVERAGE(Table2[1Y Return vs Nifty]))/_xlfn.STDEV.P(Table2[1Y Return vs Nifty])</f>
        <v>-0.49123197120409051</v>
      </c>
      <c r="I495">
        <v>-1.84287927340572</v>
      </c>
      <c r="J495">
        <f>(Table2[[#This Row],[1M Return vs Nifty]]-AVERAGE(Table2[1M Return vs Nifty]))/_xlfn.STDEV.P(Table2[1M Return vs Nifty])</f>
        <v>-0.1308957362113424</v>
      </c>
      <c r="K495">
        <v>-20.675090333927798</v>
      </c>
      <c r="L495">
        <f>(Table2[[#This Row],[6M Return vs Nifty]]-AVERAGE(Table2[6M Return vs Nifty]))/_xlfn.STDEV.P(Table2[6M Return vs Nifty])</f>
        <v>-0.81470564595391415</v>
      </c>
      <c r="M495">
        <v>-2.6673143286938399</v>
      </c>
      <c r="N495">
        <f>(Table2[[#This Row],[1W Return vs Nifty]]-AVERAGE(Table2[1W Return vs Nifty]))/_xlfn.STDEV.P(Table2[1W Return vs Nifty])</f>
        <v>-0.18889009108804369</v>
      </c>
      <c r="O495">
        <v>2975.73</v>
      </c>
      <c r="P495">
        <v>3030.4064842623202</v>
      </c>
      <c r="Q495">
        <v>3008.20350124373</v>
      </c>
      <c r="R495">
        <v>12.986676269303601</v>
      </c>
      <c r="S495" s="1">
        <f>(Table2[[#This Row],[Close Price]]-Table2[[#This Row],[20D EMA]])/Table2[[#This Row],[20D EMA]]</f>
        <v>-9.4860756856300868E-2</v>
      </c>
      <c r="T495" s="1">
        <f>(Table2[[#This Row],[Close Price]]-Table2[[#This Row],[50D EMA]])/Table2[[#This Row],[50D EMA]]</f>
        <v>-0.11119184373852881</v>
      </c>
      <c r="U495" s="1">
        <f>(Table2[[#This Row],[Close Price]]-Table2[[#This Row],[200D EMA]])/Table2[[#This Row],[200D EMA]]</f>
        <v>-0.10463171827092035</v>
      </c>
      <c r="V495">
        <v>0.68591760657085898</v>
      </c>
      <c r="W495">
        <v>2654.7</v>
      </c>
      <c r="X495">
        <v>2847</v>
      </c>
      <c r="Y495">
        <v>2654.7</v>
      </c>
      <c r="Z495">
        <v>3014.95</v>
      </c>
      <c r="AA495">
        <v>2654.7</v>
      </c>
      <c r="AB495">
        <v>3211</v>
      </c>
      <c r="AC495" s="1">
        <f>(Table2[[#This Row],[Close Price]]/Table2[[#This Row],[Day Low]])-1</f>
        <v>1.4596752928767831E-2</v>
      </c>
      <c r="AD495" s="1">
        <f>(Table2[[#This Row],[Day High]]/Table2[[#This Row],[Close Price]])-1</f>
        <v>5.7008669178934213E-2</v>
      </c>
      <c r="AE495" s="1">
        <f>(Table2[[#This Row],[Close Price]]/Table2[[#This Row],[Current Week Low]])-1</f>
        <v>1.4596752928767831E-2</v>
      </c>
      <c r="AF495" s="1">
        <f>(Table2[[#This Row],[Current Week High]]/Table2[[#This Row],[Close Price]])-1</f>
        <v>0.11936364142642342</v>
      </c>
      <c r="AG495" s="1">
        <f>(Table2[[#This Row],[Close Price]]/Table2[[#This Row],[Current Month Low]])-1</f>
        <v>1.4596752928767831E-2</v>
      </c>
      <c r="AH495" s="1">
        <f>(Table2[[#This Row],[Current Month High]]/Table2[[#This Row],[Close Price]])-1</f>
        <v>0.19215133007852381</v>
      </c>
      <c r="AI495">
        <v>39.0001670719709</v>
      </c>
      <c r="AJ495">
        <v>25.744631185807599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-0.18</v>
      </c>
      <c r="AM495" t="s">
        <v>3143</v>
      </c>
      <c r="AN495">
        <v>-14.6</v>
      </c>
      <c r="AO495" t="s">
        <v>3143</v>
      </c>
      <c r="AP495">
        <v>6.9436040095075993E-2</v>
      </c>
      <c r="AQ495">
        <f>(Table2[[#This Row],[Sharpe Ratio]]-AVERAGE(Table2[Sharpe Ratio]))/_xlfn.STDEV.P(Table2[Sharpe Ratio])</f>
        <v>0.15012669751423804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477</v>
      </c>
      <c r="AT495">
        <f>_xlfn.RANK.AVG(Table2[[#This Row],[6M Return vs Nifty Z-Score]],Table2[6M Return vs Nifty Z-Score])</f>
        <v>592</v>
      </c>
      <c r="AU495">
        <f>_xlfn.RANK.AVG(Table2[[#This Row],[Sharpe Ratio Z-Score]],Table2[Sharpe Ratio Z-Score])</f>
        <v>298</v>
      </c>
      <c r="AV495">
        <f>(Table2[[#This Row],[Rank 1Y]]+Table2[[#This Row],[Rank 6M]]+Table2[[#This Row],[Rank Sharpe]])/3</f>
        <v>455.66666666666669</v>
      </c>
    </row>
    <row r="496" spans="1:48" x14ac:dyDescent="0.3">
      <c r="A496" t="s">
        <v>526</v>
      </c>
      <c r="B496" t="s">
        <v>527</v>
      </c>
      <c r="C496" t="s">
        <v>3097</v>
      </c>
      <c r="D496" t="s">
        <v>34</v>
      </c>
      <c r="E496">
        <v>37704.0023649</v>
      </c>
      <c r="F496">
        <v>49.02</v>
      </c>
      <c r="G496">
        <v>-8.3339178129040707</v>
      </c>
      <c r="H496">
        <f>(Table2[[#This Row],[1Y Return vs Nifty]]-AVERAGE(Table2[1Y Return vs Nifty]))/_xlfn.STDEV.P(Table2[1Y Return vs Nifty])</f>
        <v>-0.51269717985458652</v>
      </c>
      <c r="I496">
        <v>-11.1417785217981</v>
      </c>
      <c r="J496">
        <f>(Table2[[#This Row],[1M Return vs Nifty]]-AVERAGE(Table2[1M Return vs Nifty]))/_xlfn.STDEV.P(Table2[1M Return vs Nifty])</f>
        <v>-1.2160538200950235</v>
      </c>
      <c r="K496">
        <v>-32.008809238058198</v>
      </c>
      <c r="L496">
        <f>(Table2[[#This Row],[6M Return vs Nifty]]-AVERAGE(Table2[6M Return vs Nifty]))/_xlfn.STDEV.P(Table2[6M Return vs Nifty])</f>
        <v>-1.2289477970903029</v>
      </c>
      <c r="M496">
        <v>-4.5268074648741798</v>
      </c>
      <c r="N496">
        <f>(Table2[[#This Row],[1W Return vs Nifty]]-AVERAGE(Table2[1W Return vs Nifty]))/_xlfn.STDEV.P(Table2[1W Return vs Nifty])</f>
        <v>-0.5945365972163581</v>
      </c>
      <c r="O496">
        <v>54</v>
      </c>
      <c r="P496">
        <v>57.534635104208299</v>
      </c>
      <c r="Q496">
        <v>58.054936802666397</v>
      </c>
      <c r="R496">
        <v>22.661251229995699</v>
      </c>
      <c r="S496" s="1">
        <f>(Table2[[#This Row],[Close Price]]-Table2[[#This Row],[20D EMA]])/Table2[[#This Row],[20D EMA]]</f>
        <v>-9.2222222222222164E-2</v>
      </c>
      <c r="T496" s="1">
        <f>(Table2[[#This Row],[Close Price]]-Table2[[#This Row],[50D EMA]])/Table2[[#This Row],[50D EMA]]</f>
        <v>-0.14799146790079326</v>
      </c>
      <c r="U496" s="1">
        <f>(Table2[[#This Row],[Close Price]]-Table2[[#This Row],[200D EMA]])/Table2[[#This Row],[200D EMA]]</f>
        <v>-0.1556273643596737</v>
      </c>
      <c r="V496">
        <v>1.2928559739169201</v>
      </c>
      <c r="W496">
        <v>47.8</v>
      </c>
      <c r="X496">
        <v>50.48</v>
      </c>
      <c r="Y496">
        <v>47.37</v>
      </c>
      <c r="Z496">
        <v>54.79</v>
      </c>
      <c r="AA496">
        <v>47.37</v>
      </c>
      <c r="AB496">
        <v>60.61</v>
      </c>
      <c r="AC496" s="1">
        <f>(Table2[[#This Row],[Close Price]]/Table2[[#This Row],[Day Low]])-1</f>
        <v>2.5523012552301383E-2</v>
      </c>
      <c r="AD496" s="1">
        <f>(Table2[[#This Row],[Day High]]/Table2[[#This Row],[Close Price]])-1</f>
        <v>2.9783761729905933E-2</v>
      </c>
      <c r="AE496" s="1">
        <f>(Table2[[#This Row],[Close Price]]/Table2[[#This Row],[Current Week Low]])-1</f>
        <v>3.4832172260924832E-2</v>
      </c>
      <c r="AF496" s="1">
        <f>(Table2[[#This Row],[Current Week High]]/Table2[[#This Row],[Close Price]])-1</f>
        <v>0.11770705834353312</v>
      </c>
      <c r="AG496" s="1">
        <f>(Table2[[#This Row],[Close Price]]/Table2[[#This Row],[Current Month Low]])-1</f>
        <v>3.4832172260924832E-2</v>
      </c>
      <c r="AH496" s="1">
        <f>(Table2[[#This Row],[Current Month High]]/Table2[[#This Row],[Close Price]])-1</f>
        <v>0.23643410852713176</v>
      </c>
      <c r="AI496">
        <v>49.938800489595998</v>
      </c>
      <c r="AJ496">
        <v>26.830530401034899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-0.23</v>
      </c>
      <c r="AM496" t="s">
        <v>3143</v>
      </c>
      <c r="AN496">
        <v>-10.32</v>
      </c>
      <c r="AO496" t="s">
        <v>3143</v>
      </c>
      <c r="AP496">
        <v>0.101551298774666</v>
      </c>
      <c r="AQ496">
        <f>(Table2[[#This Row],[Sharpe Ratio]]-AVERAGE(Table2[Sharpe Ratio]))/_xlfn.STDEV.P(Table2[Sharpe Ratio])</f>
        <v>0.52929918726423131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488</v>
      </c>
      <c r="AT496">
        <f>_xlfn.RANK.AVG(Table2[[#This Row],[6M Return vs Nifty Z-Score]],Table2[6M Return vs Nifty Z-Score])</f>
        <v>678</v>
      </c>
      <c r="AU496">
        <f>_xlfn.RANK.AVG(Table2[[#This Row],[Sharpe Ratio Z-Score]],Table2[Sharpe Ratio Z-Score])</f>
        <v>206</v>
      </c>
      <c r="AV496">
        <f>(Table2[[#This Row],[Rank 1Y]]+Table2[[#This Row],[Rank 6M]]+Table2[[#This Row],[Rank Sharpe]])/3</f>
        <v>457.33333333333331</v>
      </c>
    </row>
    <row r="497" spans="1:48" x14ac:dyDescent="0.3">
      <c r="A497" t="s">
        <v>691</v>
      </c>
      <c r="B497" t="s">
        <v>692</v>
      </c>
      <c r="C497" t="s">
        <v>3101</v>
      </c>
      <c r="D497" t="s">
        <v>51</v>
      </c>
      <c r="E497">
        <v>25105.029665639999</v>
      </c>
      <c r="F497">
        <v>465.8</v>
      </c>
      <c r="G497">
        <v>4.1498341020880103</v>
      </c>
      <c r="H497">
        <f>(Table2[[#This Row],[1Y Return vs Nifty]]-AVERAGE(Table2[1Y Return vs Nifty]))/_xlfn.STDEV.P(Table2[1Y Return vs Nifty])</f>
        <v>-0.29253550778784532</v>
      </c>
      <c r="I497">
        <v>2.04044611808524</v>
      </c>
      <c r="J497">
        <f>(Table2[[#This Row],[1M Return vs Nifty]]-AVERAGE(Table2[1M Return vs Nifty]))/_xlfn.STDEV.P(Table2[1M Return vs Nifty])</f>
        <v>0.32227854048121429</v>
      </c>
      <c r="K497">
        <v>2.2331503175009502</v>
      </c>
      <c r="L497">
        <f>(Table2[[#This Row],[6M Return vs Nifty]]-AVERAGE(Table2[6M Return vs Nifty]))/_xlfn.STDEV.P(Table2[6M Return vs Nifty])</f>
        <v>2.2579888164951985E-2</v>
      </c>
      <c r="M497">
        <v>-1.0769463221144</v>
      </c>
      <c r="N497">
        <f>(Table2[[#This Row],[1W Return vs Nifty]]-AVERAGE(Table2[1W Return vs Nifty]))/_xlfn.STDEV.P(Table2[1W Return vs Nifty])</f>
        <v>0.15804704612149928</v>
      </c>
      <c r="O497">
        <v>463.31</v>
      </c>
      <c r="P497">
        <v>462.74540675965898</v>
      </c>
      <c r="Q497">
        <v>439.19426970194701</v>
      </c>
      <c r="R497">
        <v>53.268000663500402</v>
      </c>
      <c r="S497" s="1">
        <f>(Table2[[#This Row],[Close Price]]-Table2[[#This Row],[20D EMA]])/Table2[[#This Row],[20D EMA]]</f>
        <v>5.3743713712201529E-3</v>
      </c>
      <c r="T497" s="1">
        <f>(Table2[[#This Row],[Close Price]]-Table2[[#This Row],[50D EMA]])/Table2[[#This Row],[50D EMA]]</f>
        <v>6.6010233612702968E-3</v>
      </c>
      <c r="U497" s="1">
        <f>(Table2[[#This Row],[Close Price]]-Table2[[#This Row],[200D EMA]])/Table2[[#This Row],[200D EMA]]</f>
        <v>6.0578500525766438E-2</v>
      </c>
      <c r="V497">
        <v>1.37415642030846</v>
      </c>
      <c r="W497">
        <v>443.05</v>
      </c>
      <c r="X497">
        <v>478.6</v>
      </c>
      <c r="Y497">
        <v>440.45</v>
      </c>
      <c r="Z497">
        <v>478.8</v>
      </c>
      <c r="AA497">
        <v>427.05</v>
      </c>
      <c r="AB497">
        <v>487.3</v>
      </c>
      <c r="AC497" s="1">
        <f>(Table2[[#This Row],[Close Price]]/Table2[[#This Row],[Day Low]])-1</f>
        <v>5.1348606252116014E-2</v>
      </c>
      <c r="AD497" s="1">
        <f>(Table2[[#This Row],[Day High]]/Table2[[#This Row],[Close Price]])-1</f>
        <v>2.7479604980678474E-2</v>
      </c>
      <c r="AE497" s="1">
        <f>(Table2[[#This Row],[Close Price]]/Table2[[#This Row],[Current Week Low]])-1</f>
        <v>5.7554773527074721E-2</v>
      </c>
      <c r="AF497" s="1">
        <f>(Table2[[#This Row],[Current Week High]]/Table2[[#This Row],[Close Price]])-1</f>
        <v>2.7908973808501436E-2</v>
      </c>
      <c r="AG497" s="1">
        <f>(Table2[[#This Row],[Close Price]]/Table2[[#This Row],[Current Month Low]])-1</f>
        <v>9.0738789368926431E-2</v>
      </c>
      <c r="AH497" s="1">
        <f>(Table2[[#This Row],[Current Month High]]/Table2[[#This Row],[Close Price]])-1</f>
        <v>4.6157148990983332E-2</v>
      </c>
      <c r="AI497">
        <v>11.206526406182901</v>
      </c>
      <c r="AJ497">
        <v>33.314253005151699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0.05</v>
      </c>
      <c r="AM497" t="s">
        <v>3142</v>
      </c>
      <c r="AN497">
        <v>2.62</v>
      </c>
      <c r="AO497" t="s">
        <v>3142</v>
      </c>
      <c r="AP497">
        <v>-4.4908142040730001E-2</v>
      </c>
      <c r="AQ497">
        <f>(Table2[[#This Row],[Sharpe Ratio]]-AVERAGE(Table2[Sharpe Ratio]))/_xlfn.STDEV.P(Table2[Sharpe Ratio])</f>
        <v>-1.1998910202759074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-0.98952105329608719</v>
      </c>
      <c r="AS497">
        <f>_xlfn.RANK.AVG(Table2[[#This Row],[1Y Return vs Nifty Z-Score]],Table2[1Y Return vs Nifty Z-Score])</f>
        <v>404</v>
      </c>
      <c r="AT497">
        <f>_xlfn.RANK.AVG(Table2[[#This Row],[6M Return vs Nifty Z-Score]],Table2[6M Return vs Nifty Z-Score])</f>
        <v>326</v>
      </c>
      <c r="AU497">
        <f>_xlfn.RANK.AVG(Table2[[#This Row],[Sharpe Ratio Z-Score]],Table2[Sharpe Ratio Z-Score])</f>
        <v>643</v>
      </c>
      <c r="AV497">
        <f>(Table2[[#This Row],[Rank 1Y]]+Table2[[#This Row],[Rank 6M]]+Table2[[#This Row],[Rank Sharpe]])/3</f>
        <v>457.66666666666669</v>
      </c>
    </row>
    <row r="498" spans="1:48" x14ac:dyDescent="0.3">
      <c r="A498" t="s">
        <v>426</v>
      </c>
      <c r="B498" t="s">
        <v>427</v>
      </c>
      <c r="C498" t="s">
        <v>3097</v>
      </c>
      <c r="D498" t="s">
        <v>34</v>
      </c>
      <c r="E498">
        <v>51446.488031328001</v>
      </c>
      <c r="F498">
        <v>43.03</v>
      </c>
      <c r="G498">
        <v>-9.0464870530296508</v>
      </c>
      <c r="H498">
        <f>(Table2[[#This Row],[1Y Return vs Nifty]]-AVERAGE(Table2[1Y Return vs Nifty]))/_xlfn.STDEV.P(Table2[1Y Return vs Nifty])</f>
        <v>-0.52526394955953182</v>
      </c>
      <c r="I498">
        <v>-2.2872621229255001</v>
      </c>
      <c r="J498">
        <f>(Table2[[#This Row],[1M Return vs Nifty]]-AVERAGE(Table2[1M Return vs Nifty]))/_xlfn.STDEV.P(Table2[1M Return vs Nifty])</f>
        <v>-0.18275409370231357</v>
      </c>
      <c r="K498">
        <v>-31.3782037661462</v>
      </c>
      <c r="L498">
        <f>(Table2[[#This Row],[6M Return vs Nifty]]-AVERAGE(Table2[6M Return vs Nifty]))/_xlfn.STDEV.P(Table2[6M Return vs Nifty])</f>
        <v>-1.2058994605810918</v>
      </c>
      <c r="M498">
        <v>1.3211488582237401</v>
      </c>
      <c r="N498">
        <f>(Table2[[#This Row],[1W Return vs Nifty]]-AVERAGE(Table2[1W Return vs Nifty]))/_xlfn.STDEV.P(Table2[1W Return vs Nifty])</f>
        <v>0.68118903161198685</v>
      </c>
      <c r="O498">
        <v>45.64</v>
      </c>
      <c r="P498">
        <v>47.943242565197899</v>
      </c>
      <c r="Q498">
        <v>48.970508974457502</v>
      </c>
      <c r="R498">
        <v>32.767452231574097</v>
      </c>
      <c r="S498" s="1">
        <f>(Table2[[#This Row],[Close Price]]-Table2[[#This Row],[20D EMA]])/Table2[[#This Row],[20D EMA]]</f>
        <v>-5.7186678352322509E-2</v>
      </c>
      <c r="T498" s="1">
        <f>(Table2[[#This Row],[Close Price]]-Table2[[#This Row],[50D EMA]])/Table2[[#This Row],[50D EMA]]</f>
        <v>-0.10248039770185322</v>
      </c>
      <c r="U498" s="1">
        <f>(Table2[[#This Row],[Close Price]]-Table2[[#This Row],[200D EMA]])/Table2[[#This Row],[200D EMA]]</f>
        <v>-0.12130788711132259</v>
      </c>
      <c r="V498">
        <v>1.0318319353837</v>
      </c>
      <c r="W498">
        <v>42.52</v>
      </c>
      <c r="X498">
        <v>44.81</v>
      </c>
      <c r="Y498">
        <v>41.83</v>
      </c>
      <c r="Z498">
        <v>48.43</v>
      </c>
      <c r="AA498">
        <v>41.83</v>
      </c>
      <c r="AB498">
        <v>48.54</v>
      </c>
      <c r="AC498" s="1">
        <f>(Table2[[#This Row],[Close Price]]/Table2[[#This Row],[Day Low]])-1</f>
        <v>1.1994355597365836E-2</v>
      </c>
      <c r="AD498" s="1">
        <f>(Table2[[#This Row],[Day High]]/Table2[[#This Row],[Close Price]])-1</f>
        <v>4.1366488496397791E-2</v>
      </c>
      <c r="AE498" s="1">
        <f>(Table2[[#This Row],[Close Price]]/Table2[[#This Row],[Current Week Low]])-1</f>
        <v>2.8687544824288924E-2</v>
      </c>
      <c r="AF498" s="1">
        <f>(Table2[[#This Row],[Current Week High]]/Table2[[#This Row],[Close Price]])-1</f>
        <v>0.12549384150592613</v>
      </c>
      <c r="AG498" s="1">
        <f>(Table2[[#This Row],[Close Price]]/Table2[[#This Row],[Current Month Low]])-1</f>
        <v>2.8687544824288924E-2</v>
      </c>
      <c r="AH498" s="1">
        <f>(Table2[[#This Row],[Current Month High]]/Table2[[#This Row],[Close Price]])-1</f>
        <v>0.12805019753660241</v>
      </c>
      <c r="AI498">
        <v>64.187775970253298</v>
      </c>
      <c r="AJ498">
        <v>23.8273381294964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-0.18</v>
      </c>
      <c r="AM498" t="s">
        <v>3143</v>
      </c>
      <c r="AN498">
        <v>-6.01</v>
      </c>
      <c r="AO498" t="s">
        <v>3143</v>
      </c>
      <c r="AP498">
        <v>0.10276603816386901</v>
      </c>
      <c r="AQ498">
        <f>(Table2[[#This Row],[Sharpe Ratio]]-AVERAGE(Table2[Sharpe Ratio]))/_xlfn.STDEV.P(Table2[Sharpe Ratio])</f>
        <v>0.54364114736478031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497</v>
      </c>
      <c r="AT498">
        <f>_xlfn.RANK.AVG(Table2[[#This Row],[6M Return vs Nifty Z-Score]],Table2[6M Return vs Nifty Z-Score])</f>
        <v>674</v>
      </c>
      <c r="AU498">
        <f>_xlfn.RANK.AVG(Table2[[#This Row],[Sharpe Ratio Z-Score]],Table2[Sharpe Ratio Z-Score])</f>
        <v>203</v>
      </c>
      <c r="AV498">
        <f>(Table2[[#This Row],[Rank 1Y]]+Table2[[#This Row],[Rank 6M]]+Table2[[#This Row],[Rank Sharpe]])/3</f>
        <v>458</v>
      </c>
    </row>
    <row r="499" spans="1:48" x14ac:dyDescent="0.3">
      <c r="A499" t="s">
        <v>433</v>
      </c>
      <c r="B499" t="s">
        <v>434</v>
      </c>
      <c r="C499" t="s">
        <v>3098</v>
      </c>
      <c r="D499" t="s">
        <v>27</v>
      </c>
      <c r="E499">
        <v>50661.599999999999</v>
      </c>
      <c r="F499">
        <v>1777.6</v>
      </c>
      <c r="G499">
        <v>-14.281748765666901</v>
      </c>
      <c r="H499">
        <f>(Table2[[#This Row],[1Y Return vs Nifty]]-AVERAGE(Table2[1Y Return vs Nifty]))/_xlfn.STDEV.P(Table2[1Y Return vs Nifty])</f>
        <v>-0.61759228003340272</v>
      </c>
      <c r="I499">
        <v>-4.6235013457049599</v>
      </c>
      <c r="J499">
        <f>(Table2[[#This Row],[1M Return vs Nifty]]-AVERAGE(Table2[1M Return vs Nifty]))/_xlfn.STDEV.P(Table2[1M Return vs Nifty])</f>
        <v>-0.4553873173522579</v>
      </c>
      <c r="K499">
        <v>-5.1735619540485001</v>
      </c>
      <c r="L499">
        <f>(Table2[[#This Row],[6M Return vs Nifty]]-AVERAGE(Table2[6M Return vs Nifty]))/_xlfn.STDEV.P(Table2[6M Return vs Nifty])</f>
        <v>-0.24813199821302975</v>
      </c>
      <c r="M499">
        <v>0.77439232508557698</v>
      </c>
      <c r="N499">
        <f>(Table2[[#This Row],[1W Return vs Nifty]]-AVERAGE(Table2[1W Return vs Nifty]))/_xlfn.STDEV.P(Table2[1W Return vs Nifty])</f>
        <v>0.56191465890528602</v>
      </c>
      <c r="O499">
        <v>1902.84</v>
      </c>
      <c r="P499">
        <v>1935.7778043313001</v>
      </c>
      <c r="Q499">
        <v>1859.87056437313</v>
      </c>
      <c r="R499">
        <v>23.3213766735288</v>
      </c>
      <c r="S499" s="1">
        <f>(Table2[[#This Row],[Close Price]]-Table2[[#This Row],[20D EMA]])/Table2[[#This Row],[20D EMA]]</f>
        <v>-6.5817409766454366E-2</v>
      </c>
      <c r="T499" s="1">
        <f>(Table2[[#This Row],[Close Price]]-Table2[[#This Row],[50D EMA]])/Table2[[#This Row],[50D EMA]]</f>
        <v>-8.1712789545048806E-2</v>
      </c>
      <c r="U499" s="1">
        <f>(Table2[[#This Row],[Close Price]]-Table2[[#This Row],[200D EMA]])/Table2[[#This Row],[200D EMA]]</f>
        <v>-4.4234564463285352E-2</v>
      </c>
      <c r="V499">
        <v>0.85770980670258301</v>
      </c>
      <c r="W499">
        <v>1738.05</v>
      </c>
      <c r="X499">
        <v>1792.45</v>
      </c>
      <c r="Y499">
        <v>1738.05</v>
      </c>
      <c r="Z499">
        <v>1906</v>
      </c>
      <c r="AA499">
        <v>1738.05</v>
      </c>
      <c r="AB499">
        <v>2175</v>
      </c>
      <c r="AC499" s="1">
        <f>(Table2[[#This Row],[Close Price]]/Table2[[#This Row],[Day Low]])-1</f>
        <v>2.2755386784039544E-2</v>
      </c>
      <c r="AD499" s="1">
        <f>(Table2[[#This Row],[Day High]]/Table2[[#This Row],[Close Price]])-1</f>
        <v>8.3539603960396391E-3</v>
      </c>
      <c r="AE499" s="1">
        <f>(Table2[[#This Row],[Close Price]]/Table2[[#This Row],[Current Week Low]])-1</f>
        <v>2.2755386784039544E-2</v>
      </c>
      <c r="AF499" s="1">
        <f>(Table2[[#This Row],[Current Week High]]/Table2[[#This Row],[Close Price]])-1</f>
        <v>7.2232223222322256E-2</v>
      </c>
      <c r="AG499" s="1">
        <f>(Table2[[#This Row],[Close Price]]/Table2[[#This Row],[Current Month Low]])-1</f>
        <v>2.2755386784039544E-2</v>
      </c>
      <c r="AH499" s="1">
        <f>(Table2[[#This Row],[Current Month High]]/Table2[[#This Row],[Close Price]])-1</f>
        <v>0.22355985598559869</v>
      </c>
      <c r="AI499">
        <v>22.355985598559801</v>
      </c>
      <c r="AJ499">
        <v>15.174290527407001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-0.08</v>
      </c>
      <c r="AM499" t="s">
        <v>3143</v>
      </c>
      <c r="AN499">
        <v>-8.81</v>
      </c>
      <c r="AO499" t="s">
        <v>3143</v>
      </c>
      <c r="AP499">
        <v>2.1224687877290999E-2</v>
      </c>
      <c r="AQ499">
        <f>(Table2[[#This Row],[Sharpe Ratio]]-AVERAGE(Table2[Sharpe Ratio]))/_xlfn.STDEV.P(Table2[Sharpe Ratio])</f>
        <v>-0.41908616908642948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528</v>
      </c>
      <c r="AT499">
        <f>_xlfn.RANK.AVG(Table2[[#This Row],[6M Return vs Nifty Z-Score]],Table2[6M Return vs Nifty Z-Score])</f>
        <v>405</v>
      </c>
      <c r="AU499">
        <f>_xlfn.RANK.AVG(Table2[[#This Row],[Sharpe Ratio Z-Score]],Table2[Sharpe Ratio Z-Score])</f>
        <v>444</v>
      </c>
      <c r="AV499">
        <f>(Table2[[#This Row],[Rank 1Y]]+Table2[[#This Row],[Rank 6M]]+Table2[[#This Row],[Rank Sharpe]])/3</f>
        <v>459</v>
      </c>
    </row>
    <row r="500" spans="1:48" x14ac:dyDescent="0.3">
      <c r="A500" t="s">
        <v>774</v>
      </c>
      <c r="B500" t="s">
        <v>775</v>
      </c>
      <c r="C500" t="s">
        <v>3111</v>
      </c>
      <c r="D500" t="s">
        <v>465</v>
      </c>
      <c r="E500">
        <v>20004.875335199999</v>
      </c>
      <c r="F500">
        <v>1929.75</v>
      </c>
      <c r="G500">
        <v>-17.778947806166499</v>
      </c>
      <c r="H500">
        <f>(Table2[[#This Row],[1Y Return vs Nifty]]-AVERAGE(Table2[1Y Return vs Nifty]))/_xlfn.STDEV.P(Table2[1Y Return vs Nifty])</f>
        <v>-0.6792683845851073</v>
      </c>
      <c r="I500">
        <v>4.9281683766587596</v>
      </c>
      <c r="J500">
        <f>(Table2[[#This Row],[1M Return vs Nifty]]-AVERAGE(Table2[1M Return vs Nifty]))/_xlfn.STDEV.P(Table2[1M Return vs Nifty])</f>
        <v>0.65926844317788547</v>
      </c>
      <c r="K500">
        <v>13.2784567133913</v>
      </c>
      <c r="L500">
        <f>(Table2[[#This Row],[6M Return vs Nifty]]-AVERAGE(Table2[6M Return vs Nifty]))/_xlfn.STDEV.P(Table2[6M Return vs Nifty])</f>
        <v>0.42628069635481153</v>
      </c>
      <c r="M500">
        <v>0.81895839577315699</v>
      </c>
      <c r="N500">
        <f>(Table2[[#This Row],[1W Return vs Nifty]]-AVERAGE(Table2[1W Return vs Nifty]))/_xlfn.STDEV.P(Table2[1W Return vs Nifty])</f>
        <v>0.57163670117290055</v>
      </c>
      <c r="O500">
        <v>1968.77</v>
      </c>
      <c r="P500">
        <v>1974.9732978281399</v>
      </c>
      <c r="Q500">
        <v>1878.2990017716199</v>
      </c>
      <c r="R500">
        <v>38.174876483376501</v>
      </c>
      <c r="S500" s="1">
        <f>(Table2[[#This Row],[Close Price]]-Table2[[#This Row],[20D EMA]])/Table2[[#This Row],[20D EMA]]</f>
        <v>-1.9819481198921143E-2</v>
      </c>
      <c r="T500" s="1">
        <f>(Table2[[#This Row],[Close Price]]-Table2[[#This Row],[50D EMA]])/Table2[[#This Row],[50D EMA]]</f>
        <v>-2.2898181903457427E-2</v>
      </c>
      <c r="U500" s="1">
        <f>(Table2[[#This Row],[Close Price]]-Table2[[#This Row],[200D EMA]])/Table2[[#This Row],[200D EMA]]</f>
        <v>2.7392336459664435E-2</v>
      </c>
      <c r="V500">
        <v>0.83619542784274403</v>
      </c>
      <c r="W500">
        <v>1850</v>
      </c>
      <c r="X500">
        <v>1955.55</v>
      </c>
      <c r="Y500">
        <v>1850</v>
      </c>
      <c r="Z500">
        <v>1993.95</v>
      </c>
      <c r="AA500">
        <v>1850</v>
      </c>
      <c r="AB500">
        <v>2134.9499999999998</v>
      </c>
      <c r="AC500" s="1">
        <f>(Table2[[#This Row],[Close Price]]/Table2[[#This Row],[Day Low]])-1</f>
        <v>4.3108108108108167E-2</v>
      </c>
      <c r="AD500" s="1">
        <f>(Table2[[#This Row],[Day High]]/Table2[[#This Row],[Close Price]])-1</f>
        <v>1.3369607462106359E-2</v>
      </c>
      <c r="AE500" s="1">
        <f>(Table2[[#This Row],[Close Price]]/Table2[[#This Row],[Current Week Low]])-1</f>
        <v>4.3108108108108167E-2</v>
      </c>
      <c r="AF500" s="1">
        <f>(Table2[[#This Row],[Current Week High]]/Table2[[#This Row],[Close Price]])-1</f>
        <v>3.3268558103381363E-2</v>
      </c>
      <c r="AG500" s="1">
        <f>(Table2[[#This Row],[Close Price]]/Table2[[#This Row],[Current Month Low]])-1</f>
        <v>4.3108108108108167E-2</v>
      </c>
      <c r="AH500" s="1">
        <f>(Table2[[#This Row],[Current Month High]]/Table2[[#This Row],[Close Price]])-1</f>
        <v>0.10633501748931207</v>
      </c>
      <c r="AI500">
        <v>20.741028630651599</v>
      </c>
      <c r="AJ500">
        <v>31.9757899056216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</v>
      </c>
      <c r="AM500" t="s">
        <v>3143</v>
      </c>
      <c r="AN500">
        <v>-3.41</v>
      </c>
      <c r="AO500" t="s">
        <v>3143</v>
      </c>
      <c r="AP500">
        <v>-3.5530678153091001E-2</v>
      </c>
      <c r="AQ500">
        <f>(Table2[[#This Row],[Sharpe Ratio]]-AVERAGE(Table2[Sharpe Ratio]))/_xlfn.STDEV.P(Table2[Sharpe Ratio])</f>
        <v>-1.0891749159688775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549</v>
      </c>
      <c r="AT500">
        <f>_xlfn.RANK.AVG(Table2[[#This Row],[6M Return vs Nifty Z-Score]],Table2[6M Return vs Nifty Z-Score])</f>
        <v>200</v>
      </c>
      <c r="AU500">
        <f>_xlfn.RANK.AVG(Table2[[#This Row],[Sharpe Ratio Z-Score]],Table2[Sharpe Ratio Z-Score])</f>
        <v>628</v>
      </c>
      <c r="AV500">
        <f>(Table2[[#This Row],[Rank 1Y]]+Table2[[#This Row],[Rank 6M]]+Table2[[#This Row],[Rank Sharpe]])/3</f>
        <v>459</v>
      </c>
    </row>
    <row r="501" spans="1:48" x14ac:dyDescent="0.3">
      <c r="A501" t="s">
        <v>1053</v>
      </c>
      <c r="B501" t="s">
        <v>1054</v>
      </c>
      <c r="C501" t="s">
        <v>3108</v>
      </c>
      <c r="D501" t="s">
        <v>100</v>
      </c>
      <c r="E501">
        <v>12080.780670509999</v>
      </c>
      <c r="F501">
        <v>2157.9</v>
      </c>
      <c r="G501">
        <v>-8.2942354695676901</v>
      </c>
      <c r="H501">
        <f>(Table2[[#This Row],[1Y Return vs Nifty]]-AVERAGE(Table2[1Y Return vs Nifty]))/_xlfn.STDEV.P(Table2[1Y Return vs Nifty])</f>
        <v>-0.51199734769515604</v>
      </c>
      <c r="I501">
        <v>-2.8203736493115801</v>
      </c>
      <c r="J501">
        <f>(Table2[[#This Row],[1M Return vs Nifty]]-AVERAGE(Table2[1M Return vs Nifty]))/_xlfn.STDEV.P(Table2[1M Return vs Nifty])</f>
        <v>-0.24496686394707534</v>
      </c>
      <c r="K501">
        <v>-37.144003439147703</v>
      </c>
      <c r="L501">
        <f>(Table2[[#This Row],[6M Return vs Nifty]]-AVERAGE(Table2[6M Return vs Nifty]))/_xlfn.STDEV.P(Table2[6M Return vs Nifty])</f>
        <v>-1.4166367551768841</v>
      </c>
      <c r="M501">
        <v>-5.1969205571195998</v>
      </c>
      <c r="N501">
        <f>(Table2[[#This Row],[1W Return vs Nifty]]-AVERAGE(Table2[1W Return vs Nifty]))/_xlfn.STDEV.P(Table2[1W Return vs Nifty])</f>
        <v>-0.7407210758203342</v>
      </c>
      <c r="O501">
        <v>2387.04</v>
      </c>
      <c r="P501">
        <v>2555.21039496615</v>
      </c>
      <c r="Q501">
        <v>2584.7975238078302</v>
      </c>
      <c r="R501">
        <v>24.5641332366638</v>
      </c>
      <c r="S501" s="1">
        <f>(Table2[[#This Row],[Close Price]]-Table2[[#This Row],[20D EMA]])/Table2[[#This Row],[20D EMA]]</f>
        <v>-9.5993364166499048E-2</v>
      </c>
      <c r="T501" s="1">
        <f>(Table2[[#This Row],[Close Price]]-Table2[[#This Row],[50D EMA]])/Table2[[#This Row],[50D EMA]]</f>
        <v>-0.15549028594626285</v>
      </c>
      <c r="U501" s="1">
        <f>(Table2[[#This Row],[Close Price]]-Table2[[#This Row],[200D EMA]])/Table2[[#This Row],[200D EMA]]</f>
        <v>-0.16515704610353391</v>
      </c>
      <c r="V501">
        <v>0.61321321181436195</v>
      </c>
      <c r="W501">
        <v>2127</v>
      </c>
      <c r="X501">
        <v>2276.9499999999998</v>
      </c>
      <c r="Y501">
        <v>2127</v>
      </c>
      <c r="Z501">
        <v>2479.4499999999998</v>
      </c>
      <c r="AA501">
        <v>2127</v>
      </c>
      <c r="AB501">
        <v>2548</v>
      </c>
      <c r="AC501" s="1">
        <f>(Table2[[#This Row],[Close Price]]/Table2[[#This Row],[Day Low]])-1</f>
        <v>1.4527503526093222E-2</v>
      </c>
      <c r="AD501" s="1">
        <f>(Table2[[#This Row],[Day High]]/Table2[[#This Row],[Close Price]])-1</f>
        <v>5.5169377635664096E-2</v>
      </c>
      <c r="AE501" s="1">
        <f>(Table2[[#This Row],[Close Price]]/Table2[[#This Row],[Current Week Low]])-1</f>
        <v>1.4527503526093222E-2</v>
      </c>
      <c r="AF501" s="1">
        <f>(Table2[[#This Row],[Current Week High]]/Table2[[#This Row],[Close Price]])-1</f>
        <v>0.1490106121692385</v>
      </c>
      <c r="AG501" s="1">
        <f>(Table2[[#This Row],[Close Price]]/Table2[[#This Row],[Current Month Low]])-1</f>
        <v>1.4527503526093222E-2</v>
      </c>
      <c r="AH501" s="1">
        <f>(Table2[[#This Row],[Current Month High]]/Table2[[#This Row],[Close Price]])-1</f>
        <v>0.18077760785949293</v>
      </c>
      <c r="AI501">
        <v>69.377635664303199</v>
      </c>
      <c r="AJ501">
        <v>24.374639769452401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</v>
      </c>
      <c r="AM501">
        <v>0</v>
      </c>
      <c r="AN501">
        <v>-10.01</v>
      </c>
      <c r="AO501" t="s">
        <v>3143</v>
      </c>
      <c r="AP501">
        <v>0.109413295174579</v>
      </c>
      <c r="AQ501">
        <f>(Table2[[#This Row],[Sharpe Ratio]]-AVERAGE(Table2[Sharpe Ratio]))/_xlfn.STDEV.P(Table2[Sharpe Ratio])</f>
        <v>0.62212275063957545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487</v>
      </c>
      <c r="AT501">
        <f>_xlfn.RANK.AVG(Table2[[#This Row],[6M Return vs Nifty Z-Score]],Table2[6M Return vs Nifty Z-Score])</f>
        <v>706</v>
      </c>
      <c r="AU501">
        <f>_xlfn.RANK.AVG(Table2[[#This Row],[Sharpe Ratio Z-Score]],Table2[Sharpe Ratio Z-Score])</f>
        <v>184</v>
      </c>
      <c r="AV501">
        <f>(Table2[[#This Row],[Rank 1Y]]+Table2[[#This Row],[Rank 6M]]+Table2[[#This Row],[Rank Sharpe]])/3</f>
        <v>459</v>
      </c>
    </row>
    <row r="502" spans="1:48" x14ac:dyDescent="0.3">
      <c r="A502" t="s">
        <v>2180</v>
      </c>
      <c r="B502" t="s">
        <v>2181</v>
      </c>
      <c r="C502" t="s">
        <v>3095</v>
      </c>
      <c r="D502" t="s">
        <v>67</v>
      </c>
      <c r="E502">
        <v>2557.0562361040002</v>
      </c>
      <c r="F502">
        <v>193.36</v>
      </c>
      <c r="G502">
        <v>-4.8443368475331496</v>
      </c>
      <c r="H502">
        <f>(Table2[[#This Row],[1Y Return vs Nifty]]-AVERAGE(Table2[1Y Return vs Nifty]))/_xlfn.STDEV.P(Table2[1Y Return vs Nifty])</f>
        <v>-0.45115542659163549</v>
      </c>
      <c r="I502">
        <v>-12.2668000414773</v>
      </c>
      <c r="J502">
        <f>(Table2[[#This Row],[1M Return vs Nifty]]-AVERAGE(Table2[1M Return vs Nifty]))/_xlfn.STDEV.P(Table2[1M Return vs Nifty])</f>
        <v>-1.3473409933412599</v>
      </c>
      <c r="K502">
        <v>-9.7982211014695597</v>
      </c>
      <c r="L502">
        <f>(Table2[[#This Row],[6M Return vs Nifty]]-AVERAGE(Table2[6M Return vs Nifty]))/_xlfn.STDEV.P(Table2[6M Return vs Nifty])</f>
        <v>-0.41716113769540381</v>
      </c>
      <c r="M502">
        <v>-7.6256310056098897</v>
      </c>
      <c r="N502">
        <f>(Table2[[#This Row],[1W Return vs Nifty]]-AVERAGE(Table2[1W Return vs Nifty]))/_xlfn.STDEV.P(Table2[1W Return vs Nifty])</f>
        <v>-1.2705417504215606</v>
      </c>
      <c r="O502">
        <v>216.48</v>
      </c>
      <c r="P502">
        <v>228.58252902182301</v>
      </c>
      <c r="Q502">
        <v>214.69031639497999</v>
      </c>
      <c r="R502">
        <v>24.273693157027299</v>
      </c>
      <c r="S502" s="1">
        <f>(Table2[[#This Row],[Close Price]]-Table2[[#This Row],[20D EMA]])/Table2[[#This Row],[20D EMA]]</f>
        <v>-0.10679970436067987</v>
      </c>
      <c r="T502" s="1">
        <f>(Table2[[#This Row],[Close Price]]-Table2[[#This Row],[50D EMA]])/Table2[[#This Row],[50D EMA]]</f>
        <v>-0.15409108111871606</v>
      </c>
      <c r="U502" s="1">
        <f>(Table2[[#This Row],[Close Price]]-Table2[[#This Row],[200D EMA]])/Table2[[#This Row],[200D EMA]]</f>
        <v>-9.935388215524904E-2</v>
      </c>
      <c r="V502">
        <v>0.457993812589295</v>
      </c>
      <c r="W502">
        <v>188</v>
      </c>
      <c r="X502">
        <v>197.28</v>
      </c>
      <c r="Y502">
        <v>188</v>
      </c>
      <c r="Z502">
        <v>216.95</v>
      </c>
      <c r="AA502">
        <v>188</v>
      </c>
      <c r="AB502">
        <v>246.5</v>
      </c>
      <c r="AC502" s="1">
        <f>(Table2[[#This Row],[Close Price]]/Table2[[#This Row],[Day Low]])-1</f>
        <v>2.851063829787237E-2</v>
      </c>
      <c r="AD502" s="1">
        <f>(Table2[[#This Row],[Day High]]/Table2[[#This Row],[Close Price]])-1</f>
        <v>2.0273065784029765E-2</v>
      </c>
      <c r="AE502" s="1">
        <f>(Table2[[#This Row],[Close Price]]/Table2[[#This Row],[Current Week Low]])-1</f>
        <v>2.851063829787237E-2</v>
      </c>
      <c r="AF502" s="1">
        <f>(Table2[[#This Row],[Current Week High]]/Table2[[#This Row],[Close Price]])-1</f>
        <v>0.12200041373603621</v>
      </c>
      <c r="AG502" s="1">
        <f>(Table2[[#This Row],[Close Price]]/Table2[[#This Row],[Current Month Low]])-1</f>
        <v>2.851063829787237E-2</v>
      </c>
      <c r="AH502" s="1">
        <f>(Table2[[#This Row],[Current Month High]]/Table2[[#This Row],[Close Price]])-1</f>
        <v>0.27482416218452621</v>
      </c>
      <c r="AI502">
        <v>51.815266859743403</v>
      </c>
      <c r="AJ502">
        <v>24.427284427284398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-0.18</v>
      </c>
      <c r="AM502" t="s">
        <v>3143</v>
      </c>
      <c r="AN502">
        <v>-13.55</v>
      </c>
      <c r="AO502" t="s">
        <v>3143</v>
      </c>
      <c r="AP502">
        <v>1.9794815231162999E-2</v>
      </c>
      <c r="AQ502">
        <f>(Table2[[#This Row],[Sharpe Ratio]]-AVERAGE(Table2[Sharpe Ratio]))/_xlfn.STDEV.P(Table2[Sharpe Ratio])</f>
        <v>-0.43596812469098839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461</v>
      </c>
      <c r="AT502">
        <f>_xlfn.RANK.AVG(Table2[[#This Row],[6M Return vs Nifty Z-Score]],Table2[6M Return vs Nifty Z-Score])</f>
        <v>462</v>
      </c>
      <c r="AU502">
        <f>_xlfn.RANK.AVG(Table2[[#This Row],[Sharpe Ratio Z-Score]],Table2[Sharpe Ratio Z-Score])</f>
        <v>454</v>
      </c>
      <c r="AV502">
        <f>(Table2[[#This Row],[Rank 1Y]]+Table2[[#This Row],[Rank 6M]]+Table2[[#This Row],[Rank Sharpe]])/3</f>
        <v>459</v>
      </c>
    </row>
    <row r="503" spans="1:48" x14ac:dyDescent="0.3">
      <c r="A503" t="s">
        <v>1268</v>
      </c>
      <c r="B503" t="s">
        <v>1269</v>
      </c>
      <c r="C503" t="s">
        <v>3110</v>
      </c>
      <c r="D503" t="s">
        <v>141</v>
      </c>
      <c r="E503">
        <v>8528.2164464580001</v>
      </c>
      <c r="F503">
        <v>158.38</v>
      </c>
      <c r="G503">
        <v>-14.406292206126</v>
      </c>
      <c r="H503">
        <f>(Table2[[#This Row],[1Y Return vs Nifty]]-AVERAGE(Table2[1Y Return vs Nifty]))/_xlfn.STDEV.P(Table2[1Y Return vs Nifty])</f>
        <v>-0.61978871042413253</v>
      </c>
      <c r="I503">
        <v>-6.5870363469272402</v>
      </c>
      <c r="J503">
        <f>(Table2[[#This Row],[1M Return vs Nifty]]-AVERAGE(Table2[1M Return vs Nifty]))/_xlfn.STDEV.P(Table2[1M Return vs Nifty])</f>
        <v>-0.68452689857024784</v>
      </c>
      <c r="K503">
        <v>-35.583405043837203</v>
      </c>
      <c r="L503">
        <f>(Table2[[#This Row],[6M Return vs Nifty]]-AVERAGE(Table2[6M Return vs Nifty]))/_xlfn.STDEV.P(Table2[6M Return vs Nifty])</f>
        <v>-1.3595976101441074</v>
      </c>
      <c r="M503">
        <v>-3.4398535452214101</v>
      </c>
      <c r="N503">
        <f>(Table2[[#This Row],[1W Return vs Nifty]]-AVERAGE(Table2[1W Return vs Nifty]))/_xlfn.STDEV.P(Table2[1W Return vs Nifty])</f>
        <v>-0.35741872286091286</v>
      </c>
      <c r="O503">
        <v>178.52</v>
      </c>
      <c r="P503">
        <v>186.985170754606</v>
      </c>
      <c r="Q503">
        <v>194.192961720081</v>
      </c>
      <c r="R503">
        <v>28.000190716555799</v>
      </c>
      <c r="S503" s="1">
        <f>(Table2[[#This Row],[Close Price]]-Table2[[#This Row],[20D EMA]])/Table2[[#This Row],[20D EMA]]</f>
        <v>-0.11281649114945112</v>
      </c>
      <c r="T503" s="1">
        <f>(Table2[[#This Row],[Close Price]]-Table2[[#This Row],[50D EMA]])/Table2[[#This Row],[50D EMA]]</f>
        <v>-0.15298095907373646</v>
      </c>
      <c r="U503" s="1">
        <f>(Table2[[#This Row],[Close Price]]-Table2[[#This Row],[200D EMA]])/Table2[[#This Row],[200D EMA]]</f>
        <v>-0.18441946300661255</v>
      </c>
      <c r="V503">
        <v>1.0834830960614801</v>
      </c>
      <c r="W503">
        <v>156.80000000000001</v>
      </c>
      <c r="X503">
        <v>168</v>
      </c>
      <c r="Y503">
        <v>156.80000000000001</v>
      </c>
      <c r="Z503">
        <v>180.65</v>
      </c>
      <c r="AA503">
        <v>156.80000000000001</v>
      </c>
      <c r="AB503">
        <v>205.9</v>
      </c>
      <c r="AC503" s="1">
        <f>(Table2[[#This Row],[Close Price]]/Table2[[#This Row],[Day Low]])-1</f>
        <v>1.0076530612244783E-2</v>
      </c>
      <c r="AD503" s="1">
        <f>(Table2[[#This Row],[Day High]]/Table2[[#This Row],[Close Price]])-1</f>
        <v>6.0739992423285871E-2</v>
      </c>
      <c r="AE503" s="1">
        <f>(Table2[[#This Row],[Close Price]]/Table2[[#This Row],[Current Week Low]])-1</f>
        <v>1.0076530612244783E-2</v>
      </c>
      <c r="AF503" s="1">
        <f>(Table2[[#This Row],[Current Week High]]/Table2[[#This Row],[Close Price]])-1</f>
        <v>0.14061118828134878</v>
      </c>
      <c r="AG503" s="1">
        <f>(Table2[[#This Row],[Close Price]]/Table2[[#This Row],[Current Month Low]])-1</f>
        <v>1.0076530612244783E-2</v>
      </c>
      <c r="AH503" s="1">
        <f>(Table2[[#This Row],[Current Month High]]/Table2[[#This Row],[Close Price]])-1</f>
        <v>0.30003788357115813</v>
      </c>
      <c r="AI503">
        <v>79.883823715115497</v>
      </c>
      <c r="AJ503">
        <v>16.842493544817302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</v>
      </c>
      <c r="AM503" t="s">
        <v>3143</v>
      </c>
      <c r="AN503">
        <v>-9.3800000000000008</v>
      </c>
      <c r="AO503" t="s">
        <v>3143</v>
      </c>
      <c r="AP503">
        <v>0.125901240526402</v>
      </c>
      <c r="AQ503">
        <f>(Table2[[#This Row],[Sharpe Ratio]]-AVERAGE(Table2[Sharpe Ratio]))/_xlfn.STDEV.P(Table2[Sharpe Ratio])</f>
        <v>0.81678957092851512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530</v>
      </c>
      <c r="AT503">
        <f>_xlfn.RANK.AVG(Table2[[#This Row],[6M Return vs Nifty Z-Score]],Table2[6M Return vs Nifty Z-Score])</f>
        <v>701</v>
      </c>
      <c r="AU503">
        <f>_xlfn.RANK.AVG(Table2[[#This Row],[Sharpe Ratio Z-Score]],Table2[Sharpe Ratio Z-Score])</f>
        <v>149</v>
      </c>
      <c r="AV503">
        <f>(Table2[[#This Row],[Rank 1Y]]+Table2[[#This Row],[Rank 6M]]+Table2[[#This Row],[Rank Sharpe]])/3</f>
        <v>460</v>
      </c>
    </row>
    <row r="504" spans="1:48" x14ac:dyDescent="0.3">
      <c r="A504" t="s">
        <v>990</v>
      </c>
      <c r="B504" t="s">
        <v>991</v>
      </c>
      <c r="C504" t="s">
        <v>3100</v>
      </c>
      <c r="D504" t="s">
        <v>454</v>
      </c>
      <c r="E504">
        <v>13353.575860589999</v>
      </c>
      <c r="F504">
        <v>277.85000000000002</v>
      </c>
      <c r="G504">
        <v>-4.6304383244140999</v>
      </c>
      <c r="H504">
        <f>(Table2[[#This Row],[1Y Return vs Nifty]]-AVERAGE(Table2[1Y Return vs Nifty]))/_xlfn.STDEV.P(Table2[1Y Return vs Nifty])</f>
        <v>-0.44738314268026252</v>
      </c>
      <c r="I504">
        <v>-11.653408769215799</v>
      </c>
      <c r="J504">
        <f>(Table2[[#This Row],[1M Return vs Nifty]]-AVERAGE(Table2[1M Return vs Nifty]))/_xlfn.STDEV.P(Table2[1M Return vs Nifty])</f>
        <v>-1.2757597792751607</v>
      </c>
      <c r="K504">
        <v>-26.158925436789399</v>
      </c>
      <c r="L504">
        <f>(Table2[[#This Row],[6M Return vs Nifty]]-AVERAGE(Table2[6M Return vs Nifty]))/_xlfn.STDEV.P(Table2[6M Return vs Nifty])</f>
        <v>-1.0151372667398122</v>
      </c>
      <c r="M504">
        <v>-2.66315403730363</v>
      </c>
      <c r="N504">
        <f>(Table2[[#This Row],[1W Return vs Nifty]]-AVERAGE(Table2[1W Return vs Nifty]))/_xlfn.STDEV.P(Table2[1W Return vs Nifty])</f>
        <v>-0.18798252782035618</v>
      </c>
      <c r="O504">
        <v>308.39</v>
      </c>
      <c r="P504">
        <v>324.18148378957</v>
      </c>
      <c r="Q504">
        <v>322.09083538659399</v>
      </c>
      <c r="R504">
        <v>22.129558918105701</v>
      </c>
      <c r="S504" s="1">
        <f>(Table2[[#This Row],[Close Price]]-Table2[[#This Row],[20D EMA]])/Table2[[#This Row],[20D EMA]]</f>
        <v>-9.903044845812109E-2</v>
      </c>
      <c r="T504" s="1">
        <f>(Table2[[#This Row],[Close Price]]-Table2[[#This Row],[50D EMA]])/Table2[[#This Row],[50D EMA]]</f>
        <v>-0.1429183531643167</v>
      </c>
      <c r="U504" s="1">
        <f>(Table2[[#This Row],[Close Price]]-Table2[[#This Row],[200D EMA]])/Table2[[#This Row],[200D EMA]]</f>
        <v>-0.1373551511749575</v>
      </c>
      <c r="V504">
        <v>0.45874791519936797</v>
      </c>
      <c r="W504">
        <v>273.5</v>
      </c>
      <c r="X504">
        <v>291.60000000000002</v>
      </c>
      <c r="Y504">
        <v>273.5</v>
      </c>
      <c r="Z504">
        <v>311.89999999999998</v>
      </c>
      <c r="AA504">
        <v>273.5</v>
      </c>
      <c r="AB504">
        <v>349.9</v>
      </c>
      <c r="AC504" s="1">
        <f>(Table2[[#This Row],[Close Price]]/Table2[[#This Row],[Day Low]])-1</f>
        <v>1.5904936014625282E-2</v>
      </c>
      <c r="AD504" s="1">
        <f>(Table2[[#This Row],[Day High]]/Table2[[#This Row],[Close Price]])-1</f>
        <v>4.948713334533017E-2</v>
      </c>
      <c r="AE504" s="1">
        <f>(Table2[[#This Row],[Close Price]]/Table2[[#This Row],[Current Week Low]])-1</f>
        <v>1.5904936014625282E-2</v>
      </c>
      <c r="AF504" s="1">
        <f>(Table2[[#This Row],[Current Week High]]/Table2[[#This Row],[Close Price]])-1</f>
        <v>0.12254813748425386</v>
      </c>
      <c r="AG504" s="1">
        <f>(Table2[[#This Row],[Close Price]]/Table2[[#This Row],[Current Month Low]])-1</f>
        <v>1.5904936014625282E-2</v>
      </c>
      <c r="AH504" s="1">
        <f>(Table2[[#This Row],[Current Month High]]/Table2[[#This Row],[Close Price]])-1</f>
        <v>0.25931257872953006</v>
      </c>
      <c r="AI504">
        <v>48.632355587547202</v>
      </c>
      <c r="AJ504">
        <v>28.544991903770502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-0.16</v>
      </c>
      <c r="AM504" t="s">
        <v>3143</v>
      </c>
      <c r="AN504">
        <v>-14.53</v>
      </c>
      <c r="AO504" t="s">
        <v>3143</v>
      </c>
      <c r="AP504">
        <v>7.1505930888935004E-2</v>
      </c>
      <c r="AQ504">
        <f>(Table2[[#This Row],[Sharpe Ratio]]-AVERAGE(Table2[Sharpe Ratio]))/_xlfn.STDEV.P(Table2[Sharpe Ratio])</f>
        <v>0.17456510088032703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458</v>
      </c>
      <c r="AT504">
        <f>_xlfn.RANK.AVG(Table2[[#This Row],[6M Return vs Nifty Z-Score]],Table2[6M Return vs Nifty Z-Score])</f>
        <v>633</v>
      </c>
      <c r="AU504">
        <f>_xlfn.RANK.AVG(Table2[[#This Row],[Sharpe Ratio Z-Score]],Table2[Sharpe Ratio Z-Score])</f>
        <v>291</v>
      </c>
      <c r="AV504">
        <f>(Table2[[#This Row],[Rank 1Y]]+Table2[[#This Row],[Rank 6M]]+Table2[[#This Row],[Rank Sharpe]])/3</f>
        <v>460.66666666666669</v>
      </c>
    </row>
    <row r="505" spans="1:48" x14ac:dyDescent="0.3">
      <c r="A505" t="s">
        <v>776</v>
      </c>
      <c r="B505" t="s">
        <v>777</v>
      </c>
      <c r="C505" t="s">
        <v>3096</v>
      </c>
      <c r="D505" t="s">
        <v>273</v>
      </c>
      <c r="E505">
        <v>19788.846421239999</v>
      </c>
      <c r="F505">
        <v>1798.1</v>
      </c>
      <c r="G505">
        <v>-14.174903034504799</v>
      </c>
      <c r="H505">
        <f>(Table2[[#This Row],[1Y Return vs Nifty]]-AVERAGE(Table2[1Y Return vs Nifty]))/_xlfn.STDEV.P(Table2[1Y Return vs Nifty])</f>
        <v>-0.61570796392507054</v>
      </c>
      <c r="I505">
        <v>-3.8879839436848602</v>
      </c>
      <c r="J505">
        <f>(Table2[[#This Row],[1M Return vs Nifty]]-AVERAGE(Table2[1M Return vs Nifty]))/_xlfn.STDEV.P(Table2[1M Return vs Nifty])</f>
        <v>-0.3695542920318447</v>
      </c>
      <c r="K505">
        <v>-13.2372330167169</v>
      </c>
      <c r="L505">
        <f>(Table2[[#This Row],[6M Return vs Nifty]]-AVERAGE(Table2[6M Return vs Nifty]))/_xlfn.STDEV.P(Table2[6M Return vs Nifty])</f>
        <v>-0.54285542265217668</v>
      </c>
      <c r="M505">
        <v>-1.5154376744578499</v>
      </c>
      <c r="N505">
        <f>(Table2[[#This Row],[1W Return vs Nifty]]-AVERAGE(Table2[1W Return vs Nifty]))/_xlfn.STDEV.P(Table2[1W Return vs Nifty])</f>
        <v>6.2390610728048336E-2</v>
      </c>
      <c r="O505">
        <v>1841.6</v>
      </c>
      <c r="P505">
        <v>1884.21434251644</v>
      </c>
      <c r="Q505">
        <v>1863.3281960239001</v>
      </c>
      <c r="R505">
        <v>45.355831274060002</v>
      </c>
      <c r="S505" s="1">
        <f>(Table2[[#This Row],[Close Price]]-Table2[[#This Row],[20D EMA]])/Table2[[#This Row],[20D EMA]]</f>
        <v>-2.3620764552562991E-2</v>
      </c>
      <c r="T505" s="1">
        <f>(Table2[[#This Row],[Close Price]]-Table2[[#This Row],[50D EMA]])/Table2[[#This Row],[50D EMA]]</f>
        <v>-4.5703050111289924E-2</v>
      </c>
      <c r="U505" s="1">
        <f>(Table2[[#This Row],[Close Price]]-Table2[[#This Row],[200D EMA]])/Table2[[#This Row],[200D EMA]]</f>
        <v>-3.5006284004658259E-2</v>
      </c>
      <c r="V505">
        <v>0.829747710907075</v>
      </c>
      <c r="W505">
        <v>1764.75</v>
      </c>
      <c r="X505">
        <v>1900</v>
      </c>
      <c r="Y505">
        <v>1695.1</v>
      </c>
      <c r="Z505">
        <v>1900</v>
      </c>
      <c r="AA505">
        <v>1695.1</v>
      </c>
      <c r="AB505">
        <v>1936</v>
      </c>
      <c r="AC505" s="1">
        <f>(Table2[[#This Row],[Close Price]]/Table2[[#This Row],[Day Low]])-1</f>
        <v>1.8897860886811113E-2</v>
      </c>
      <c r="AD505" s="1">
        <f>(Table2[[#This Row],[Day High]]/Table2[[#This Row],[Close Price]])-1</f>
        <v>5.667093042656135E-2</v>
      </c>
      <c r="AE505" s="1">
        <f>(Table2[[#This Row],[Close Price]]/Table2[[#This Row],[Current Week Low]])-1</f>
        <v>6.076337679192978E-2</v>
      </c>
      <c r="AF505" s="1">
        <f>(Table2[[#This Row],[Current Week High]]/Table2[[#This Row],[Close Price]])-1</f>
        <v>5.667093042656135E-2</v>
      </c>
      <c r="AG505" s="1">
        <f>(Table2[[#This Row],[Close Price]]/Table2[[#This Row],[Current Month Low]])-1</f>
        <v>6.076337679192978E-2</v>
      </c>
      <c r="AH505" s="1">
        <f>(Table2[[#This Row],[Current Month High]]/Table2[[#This Row],[Close Price]])-1</f>
        <v>7.6692063845170022E-2</v>
      </c>
      <c r="AI505">
        <v>36.7526833880206</v>
      </c>
      <c r="AJ505">
        <v>16.6007392516698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-0.02</v>
      </c>
      <c r="AM505" t="s">
        <v>3143</v>
      </c>
      <c r="AN505">
        <v>-3.59</v>
      </c>
      <c r="AO505" t="s">
        <v>3143</v>
      </c>
      <c r="AP505">
        <v>5.2917649955079998E-2</v>
      </c>
      <c r="AQ505">
        <f>(Table2[[#This Row],[Sharpe Ratio]]-AVERAGE(Table2[Sharpe Ratio]))/_xlfn.STDEV.P(Table2[Sharpe Ratio])</f>
        <v>-4.4899572662576874E-2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527</v>
      </c>
      <c r="AT505">
        <f>_xlfn.RANK.AVG(Table2[[#This Row],[6M Return vs Nifty Z-Score]],Table2[6M Return vs Nifty Z-Score])</f>
        <v>509</v>
      </c>
      <c r="AU505">
        <f>_xlfn.RANK.AVG(Table2[[#This Row],[Sharpe Ratio Z-Score]],Table2[Sharpe Ratio Z-Score])</f>
        <v>348</v>
      </c>
      <c r="AV505">
        <f>(Table2[[#This Row],[Rank 1Y]]+Table2[[#This Row],[Rank 6M]]+Table2[[#This Row],[Rank Sharpe]])/3</f>
        <v>461.33333333333331</v>
      </c>
    </row>
    <row r="506" spans="1:48" x14ac:dyDescent="0.3">
      <c r="A506" t="s">
        <v>1760</v>
      </c>
      <c r="B506" t="s">
        <v>1761</v>
      </c>
      <c r="C506" t="s">
        <v>3108</v>
      </c>
      <c r="D506" t="s">
        <v>276</v>
      </c>
      <c r="E506">
        <v>4258.588011375</v>
      </c>
      <c r="F506">
        <v>467.75</v>
      </c>
      <c r="G506">
        <v>-4.5969033227433602</v>
      </c>
      <c r="H506">
        <f>(Table2[[#This Row],[1Y Return vs Nifty]]-AVERAGE(Table2[1Y Return vs Nifty]))/_xlfn.STDEV.P(Table2[1Y Return vs Nifty])</f>
        <v>-0.44679172416354845</v>
      </c>
      <c r="I506">
        <v>1.0481003428608799</v>
      </c>
      <c r="J506">
        <f>(Table2[[#This Row],[1M Return vs Nifty]]-AVERAGE(Table2[1M Return vs Nifty]))/_xlfn.STDEV.P(Table2[1M Return vs Nifty])</f>
        <v>0.2064742919107502</v>
      </c>
      <c r="K506">
        <v>6.6586963231132801</v>
      </c>
      <c r="L506">
        <f>(Table2[[#This Row],[6M Return vs Nifty]]-AVERAGE(Table2[6M Return vs Nifty]))/_xlfn.STDEV.P(Table2[6M Return vs Nifty])</f>
        <v>0.18433153498317378</v>
      </c>
      <c r="M506">
        <v>-1.16684197906522</v>
      </c>
      <c r="N506">
        <f>(Table2[[#This Row],[1W Return vs Nifty]]-AVERAGE(Table2[1W Return vs Nifty]))/_xlfn.STDEV.P(Table2[1W Return vs Nifty])</f>
        <v>0.13843640145242797</v>
      </c>
      <c r="O506">
        <v>494.97</v>
      </c>
      <c r="P506">
        <v>506.89982370209998</v>
      </c>
      <c r="Q506">
        <v>483.71434587396902</v>
      </c>
      <c r="R506">
        <v>27.851961284791201</v>
      </c>
      <c r="S506" s="1">
        <f>(Table2[[#This Row],[Close Price]]-Table2[[#This Row],[20D EMA]])/Table2[[#This Row],[20D EMA]]</f>
        <v>-5.4993231913045289E-2</v>
      </c>
      <c r="T506" s="1">
        <f>(Table2[[#This Row],[Close Price]]-Table2[[#This Row],[50D EMA]])/Table2[[#This Row],[50D EMA]]</f>
        <v>-7.7233847540471717E-2</v>
      </c>
      <c r="U506" s="1">
        <f>(Table2[[#This Row],[Close Price]]-Table2[[#This Row],[200D EMA]])/Table2[[#This Row],[200D EMA]]</f>
        <v>-3.300366427033468E-2</v>
      </c>
      <c r="V506">
        <v>0.45807179384497498</v>
      </c>
      <c r="W506">
        <v>459.3</v>
      </c>
      <c r="X506">
        <v>477.9</v>
      </c>
      <c r="Y506">
        <v>459.3</v>
      </c>
      <c r="Z506">
        <v>515.45000000000005</v>
      </c>
      <c r="AA506">
        <v>459.3</v>
      </c>
      <c r="AB506">
        <v>528.95000000000005</v>
      </c>
      <c r="AC506" s="1">
        <f>(Table2[[#This Row],[Close Price]]/Table2[[#This Row],[Day Low]])-1</f>
        <v>1.8397561506640514E-2</v>
      </c>
      <c r="AD506" s="1">
        <f>(Table2[[#This Row],[Day High]]/Table2[[#This Row],[Close Price]])-1</f>
        <v>2.1699625868519368E-2</v>
      </c>
      <c r="AE506" s="1">
        <f>(Table2[[#This Row],[Close Price]]/Table2[[#This Row],[Current Week Low]])-1</f>
        <v>1.8397561506640514E-2</v>
      </c>
      <c r="AF506" s="1">
        <f>(Table2[[#This Row],[Current Week High]]/Table2[[#This Row],[Close Price]])-1</f>
        <v>0.10197755211117054</v>
      </c>
      <c r="AG506" s="1">
        <f>(Table2[[#This Row],[Close Price]]/Table2[[#This Row],[Current Month Low]])-1</f>
        <v>1.8397561506640514E-2</v>
      </c>
      <c r="AH506" s="1">
        <f>(Table2[[#This Row],[Current Month High]]/Table2[[#This Row],[Close Price]])-1</f>
        <v>0.13083912346338855</v>
      </c>
      <c r="AI506">
        <v>31.2346338856226</v>
      </c>
      <c r="AJ506">
        <v>29.8944737572896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-0.13</v>
      </c>
      <c r="AM506" t="s">
        <v>3143</v>
      </c>
      <c r="AN506">
        <v>-5.22</v>
      </c>
      <c r="AO506" t="s">
        <v>3143</v>
      </c>
      <c r="AP506">
        <v>-5.2984772885929003E-2</v>
      </c>
      <c r="AQ506">
        <f>(Table2[[#This Row],[Sharpe Ratio]]-AVERAGE(Table2[Sharpe Ratio]))/_xlfn.STDEV.P(Table2[Sharpe Ratio])</f>
        <v>-1.2952486898783617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457</v>
      </c>
      <c r="AT506">
        <f>_xlfn.RANK.AVG(Table2[[#This Row],[6M Return vs Nifty Z-Score]],Table2[6M Return vs Nifty Z-Score])</f>
        <v>268</v>
      </c>
      <c r="AU506">
        <f>_xlfn.RANK.AVG(Table2[[#This Row],[Sharpe Ratio Z-Score]],Table2[Sharpe Ratio Z-Score])</f>
        <v>659</v>
      </c>
      <c r="AV506">
        <f>(Table2[[#This Row],[Rank 1Y]]+Table2[[#This Row],[Rank 6M]]+Table2[[#This Row],[Rank Sharpe]])/3</f>
        <v>461.33333333333331</v>
      </c>
    </row>
    <row r="507" spans="1:48" x14ac:dyDescent="0.3">
      <c r="A507" t="s">
        <v>1369</v>
      </c>
      <c r="B507" t="s">
        <v>1370</v>
      </c>
      <c r="C507" t="s">
        <v>3097</v>
      </c>
      <c r="D507" t="s">
        <v>24</v>
      </c>
      <c r="E507">
        <v>7643.7622808610004</v>
      </c>
      <c r="F507">
        <v>202.39</v>
      </c>
      <c r="G507">
        <v>-36.861659590105802</v>
      </c>
      <c r="H507">
        <f>(Table2[[#This Row],[1Y Return vs Nifty]]-AVERAGE(Table2[1Y Return vs Nifty]))/_xlfn.STDEV.P(Table2[1Y Return vs Nifty])</f>
        <v>-1.0158083737268611</v>
      </c>
      <c r="I507">
        <v>-5.2645138745114197</v>
      </c>
      <c r="J507">
        <f>(Table2[[#This Row],[1M Return vs Nifty]]-AVERAGE(Table2[1M Return vs Nifty]))/_xlfn.STDEV.P(Table2[1M Return vs Nifty])</f>
        <v>-0.53019186237680027</v>
      </c>
      <c r="K507">
        <v>-17.937361489037102</v>
      </c>
      <c r="L507">
        <f>(Table2[[#This Row],[6M Return vs Nifty]]-AVERAGE(Table2[6M Return vs Nifty]))/_xlfn.STDEV.P(Table2[6M Return vs Nifty])</f>
        <v>-0.71464293083554609</v>
      </c>
      <c r="M507">
        <v>-5.2236344641962402</v>
      </c>
      <c r="N507">
        <f>(Table2[[#This Row],[1W Return vs Nifty]]-AVERAGE(Table2[1W Return vs Nifty]))/_xlfn.STDEV.P(Table2[1W Return vs Nifty])</f>
        <v>-0.7465486870439686</v>
      </c>
      <c r="O507">
        <v>221.4</v>
      </c>
      <c r="P507">
        <v>224.71975205471901</v>
      </c>
      <c r="Q507">
        <v>223.50831046412699</v>
      </c>
      <c r="R507">
        <v>14.5504379239269</v>
      </c>
      <c r="S507" s="1">
        <f>(Table2[[#This Row],[Close Price]]-Table2[[#This Row],[20D EMA]])/Table2[[#This Row],[20D EMA]]</f>
        <v>-8.5862691960253021E-2</v>
      </c>
      <c r="T507" s="1">
        <f>(Table2[[#This Row],[Close Price]]-Table2[[#This Row],[50D EMA]])/Table2[[#This Row],[50D EMA]]</f>
        <v>-9.9367108812409843E-2</v>
      </c>
      <c r="U507" s="1">
        <f>(Table2[[#This Row],[Close Price]]-Table2[[#This Row],[200D EMA]])/Table2[[#This Row],[200D EMA]]</f>
        <v>-9.4485571566773965E-2</v>
      </c>
      <c r="V507">
        <v>0.57377324506220495</v>
      </c>
      <c r="W507">
        <v>201.44</v>
      </c>
      <c r="X507">
        <v>210.98</v>
      </c>
      <c r="Y507">
        <v>201.44</v>
      </c>
      <c r="Z507">
        <v>223.9</v>
      </c>
      <c r="AA507">
        <v>201.44</v>
      </c>
      <c r="AB507">
        <v>240.55</v>
      </c>
      <c r="AC507" s="1">
        <f>(Table2[[#This Row],[Close Price]]/Table2[[#This Row],[Day Low]])-1</f>
        <v>4.716044479745829E-3</v>
      </c>
      <c r="AD507" s="1">
        <f>(Table2[[#This Row],[Day High]]/Table2[[#This Row],[Close Price]])-1</f>
        <v>4.2442808439152158E-2</v>
      </c>
      <c r="AE507" s="1">
        <f>(Table2[[#This Row],[Close Price]]/Table2[[#This Row],[Current Week Low]])-1</f>
        <v>4.716044479745829E-3</v>
      </c>
      <c r="AF507" s="1">
        <f>(Table2[[#This Row],[Current Week High]]/Table2[[#This Row],[Close Price]])-1</f>
        <v>0.10627995454320871</v>
      </c>
      <c r="AG507" s="1">
        <f>(Table2[[#This Row],[Close Price]]/Table2[[#This Row],[Current Month Low]])-1</f>
        <v>4.716044479745829E-3</v>
      </c>
      <c r="AH507" s="1">
        <f>(Table2[[#This Row],[Current Month High]]/Table2[[#This Row],[Close Price]])-1</f>
        <v>0.18854686496368411</v>
      </c>
      <c r="AI507">
        <v>41.583082168091302</v>
      </c>
      <c r="AJ507">
        <v>5.4114583333333099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-0.09</v>
      </c>
      <c r="AM507" t="s">
        <v>3143</v>
      </c>
      <c r="AN507">
        <v>-9.92</v>
      </c>
      <c r="AO507" t="s">
        <v>3143</v>
      </c>
      <c r="AP507">
        <v>0.11542795891912699</v>
      </c>
      <c r="AQ507">
        <f>(Table2[[#This Row],[Sharpe Ratio]]-AVERAGE(Table2[Sharpe Ratio]))/_xlfn.STDEV.P(Table2[Sharpe Ratio])</f>
        <v>0.69313556886976624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660</v>
      </c>
      <c r="AT507">
        <f>_xlfn.RANK.AVG(Table2[[#This Row],[6M Return vs Nifty Z-Score]],Table2[6M Return vs Nifty Z-Score])</f>
        <v>557</v>
      </c>
      <c r="AU507">
        <f>_xlfn.RANK.AVG(Table2[[#This Row],[Sharpe Ratio Z-Score]],Table2[Sharpe Ratio Z-Score])</f>
        <v>168</v>
      </c>
      <c r="AV507">
        <f>(Table2[[#This Row],[Rank 1Y]]+Table2[[#This Row],[Rank 6M]]+Table2[[#This Row],[Rank Sharpe]])/3</f>
        <v>461.66666666666669</v>
      </c>
    </row>
    <row r="508" spans="1:48" x14ac:dyDescent="0.3">
      <c r="A508" t="s">
        <v>697</v>
      </c>
      <c r="B508" t="s">
        <v>698</v>
      </c>
      <c r="C508" t="s">
        <v>3108</v>
      </c>
      <c r="D508" t="s">
        <v>276</v>
      </c>
      <c r="E508">
        <v>24383.865600000001</v>
      </c>
      <c r="F508">
        <v>2202.3000000000002</v>
      </c>
      <c r="G508">
        <v>-17.865079687363099</v>
      </c>
      <c r="H508">
        <f>(Table2[[#This Row],[1Y Return vs Nifty]]-AVERAGE(Table2[1Y Return vs Nifty]))/_xlfn.STDEV.P(Table2[1Y Return vs Nifty])</f>
        <v>-0.68078739418347378</v>
      </c>
      <c r="I508">
        <v>-1.9303159421409899</v>
      </c>
      <c r="J508">
        <f>(Table2[[#This Row],[1M Return vs Nifty]]-AVERAGE(Table2[1M Return vs Nifty]))/_xlfn.STDEV.P(Table2[1M Return vs Nifty])</f>
        <v>-0.14109937487560059</v>
      </c>
      <c r="K508">
        <v>-2.1212985194885801</v>
      </c>
      <c r="L508">
        <f>(Table2[[#This Row],[6M Return vs Nifty]]-AVERAGE(Table2[6M Return vs Nifty]))/_xlfn.STDEV.P(Table2[6M Return vs Nifty])</f>
        <v>-0.13657319022933598</v>
      </c>
      <c r="M508">
        <v>-7.5849686809558303</v>
      </c>
      <c r="N508">
        <f>(Table2[[#This Row],[1W Return vs Nifty]]-AVERAGE(Table2[1W Return vs Nifty]))/_xlfn.STDEV.P(Table2[1W Return vs Nifty])</f>
        <v>-1.2616713063171761</v>
      </c>
      <c r="O508">
        <v>2363.75</v>
      </c>
      <c r="P508">
        <v>2414.6687334321</v>
      </c>
      <c r="Q508">
        <v>2370.5427430702198</v>
      </c>
      <c r="R508">
        <v>26.330508917344499</v>
      </c>
      <c r="S508" s="1">
        <f>(Table2[[#This Row],[Close Price]]-Table2[[#This Row],[20D EMA]])/Table2[[#This Row],[20D EMA]]</f>
        <v>-6.8302485457429854E-2</v>
      </c>
      <c r="T508" s="1">
        <f>(Table2[[#This Row],[Close Price]]-Table2[[#This Row],[50D EMA]])/Table2[[#This Row],[50D EMA]]</f>
        <v>-8.7949427800081123E-2</v>
      </c>
      <c r="U508" s="1">
        <f>(Table2[[#This Row],[Close Price]]-Table2[[#This Row],[200D EMA]])/Table2[[#This Row],[200D EMA]]</f>
        <v>-7.097224614997627E-2</v>
      </c>
      <c r="V508">
        <v>1.29199530485103</v>
      </c>
      <c r="W508">
        <v>2118.4499999999998</v>
      </c>
      <c r="X508">
        <v>2238.75</v>
      </c>
      <c r="Y508">
        <v>2118.4499999999998</v>
      </c>
      <c r="Z508">
        <v>2467.4499999999998</v>
      </c>
      <c r="AA508">
        <v>2118.4499999999998</v>
      </c>
      <c r="AB508">
        <v>2632</v>
      </c>
      <c r="AC508" s="1">
        <f>(Table2[[#This Row],[Close Price]]/Table2[[#This Row],[Day Low]])-1</f>
        <v>3.9580825603625414E-2</v>
      </c>
      <c r="AD508" s="1">
        <f>(Table2[[#This Row],[Day High]]/Table2[[#This Row],[Close Price]])-1</f>
        <v>1.6550878626889975E-2</v>
      </c>
      <c r="AE508" s="1">
        <f>(Table2[[#This Row],[Close Price]]/Table2[[#This Row],[Current Week Low]])-1</f>
        <v>3.9580825603625414E-2</v>
      </c>
      <c r="AF508" s="1">
        <f>(Table2[[#This Row],[Current Week High]]/Table2[[#This Row],[Close Price]])-1</f>
        <v>0.12039685783044973</v>
      </c>
      <c r="AG508" s="1">
        <f>(Table2[[#This Row],[Close Price]]/Table2[[#This Row],[Current Month Low]])-1</f>
        <v>3.9580825603625414E-2</v>
      </c>
      <c r="AH508" s="1">
        <f>(Table2[[#This Row],[Current Month High]]/Table2[[#This Row],[Close Price]])-1</f>
        <v>0.19511419879217162</v>
      </c>
      <c r="AI508">
        <v>34.404940289697102</v>
      </c>
      <c r="AJ508">
        <v>17.443472696245699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-0.04</v>
      </c>
      <c r="AM508" t="s">
        <v>3143</v>
      </c>
      <c r="AN508">
        <v>-7.85</v>
      </c>
      <c r="AO508" t="s">
        <v>3143</v>
      </c>
      <c r="AP508">
        <v>1.8104712102929001E-2</v>
      </c>
      <c r="AQ508">
        <f>(Table2[[#This Row],[Sharpe Ratio]]-AVERAGE(Table2[Sharpe Ratio]))/_xlfn.STDEV.P(Table2[Sharpe Ratio])</f>
        <v>-0.45592252136766864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551</v>
      </c>
      <c r="AT508">
        <f>_xlfn.RANK.AVG(Table2[[#This Row],[6M Return vs Nifty Z-Score]],Table2[6M Return vs Nifty Z-Score])</f>
        <v>377</v>
      </c>
      <c r="AU508">
        <f>_xlfn.RANK.AVG(Table2[[#This Row],[Sharpe Ratio Z-Score]],Table2[Sharpe Ratio Z-Score])</f>
        <v>459</v>
      </c>
      <c r="AV508">
        <f>(Table2[[#This Row],[Rank 1Y]]+Table2[[#This Row],[Rank 6M]]+Table2[[#This Row],[Rank Sharpe]])/3</f>
        <v>462.33333333333331</v>
      </c>
    </row>
    <row r="509" spans="1:48" x14ac:dyDescent="0.3">
      <c r="A509" t="s">
        <v>567</v>
      </c>
      <c r="B509" t="s">
        <v>568</v>
      </c>
      <c r="C509" t="s">
        <v>3097</v>
      </c>
      <c r="D509" t="s">
        <v>54</v>
      </c>
      <c r="E509">
        <v>33118.662722499997</v>
      </c>
      <c r="F509">
        <v>268.25</v>
      </c>
      <c r="G509">
        <v>-28.409809097339998</v>
      </c>
      <c r="H509">
        <f>(Table2[[#This Row],[1Y Return vs Nifty]]-AVERAGE(Table2[1Y Return vs Nifty]))/_xlfn.STDEV.P(Table2[1Y Return vs Nifty])</f>
        <v>-0.86675274131632152</v>
      </c>
      <c r="I509">
        <v>-11.019022559887</v>
      </c>
      <c r="J509">
        <f>(Table2[[#This Row],[1M Return vs Nifty]]-AVERAGE(Table2[1M Return vs Nifty]))/_xlfn.STDEV.P(Table2[1M Return vs Nifty])</f>
        <v>-1.201728509017395</v>
      </c>
      <c r="K509">
        <v>-3.0615311797061899</v>
      </c>
      <c r="L509">
        <f>(Table2[[#This Row],[6M Return vs Nifty]]-AVERAGE(Table2[6M Return vs Nifty]))/_xlfn.STDEV.P(Table2[6M Return vs Nifty])</f>
        <v>-0.17093825636797919</v>
      </c>
      <c r="M509">
        <v>-2.7246306419734099</v>
      </c>
      <c r="N509">
        <f>(Table2[[#This Row],[1W Return vs Nifty]]-AVERAGE(Table2[1W Return vs Nifty]))/_xlfn.STDEV.P(Table2[1W Return vs Nifty])</f>
        <v>-0.20139358560148546</v>
      </c>
      <c r="O509">
        <v>290.20999999999998</v>
      </c>
      <c r="P509">
        <v>300.975986208216</v>
      </c>
      <c r="Q509">
        <v>293.50061736129601</v>
      </c>
      <c r="R509">
        <v>25.2348284608196</v>
      </c>
      <c r="S509" s="1">
        <f>(Table2[[#This Row],[Close Price]]-Table2[[#This Row],[20D EMA]])/Table2[[#This Row],[20D EMA]]</f>
        <v>-7.5669342889631577E-2</v>
      </c>
      <c r="T509" s="1">
        <f>(Table2[[#This Row],[Close Price]]-Table2[[#This Row],[50D EMA]])/Table2[[#This Row],[50D EMA]]</f>
        <v>-0.10873288138534772</v>
      </c>
      <c r="U509" s="1">
        <f>(Table2[[#This Row],[Close Price]]-Table2[[#This Row],[200D EMA]])/Table2[[#This Row],[200D EMA]]</f>
        <v>-8.6032586876002307E-2</v>
      </c>
      <c r="V509">
        <v>1.2179594896094601</v>
      </c>
      <c r="W509">
        <v>260</v>
      </c>
      <c r="X509">
        <v>269.85000000000002</v>
      </c>
      <c r="Y509">
        <v>259.2</v>
      </c>
      <c r="Z509">
        <v>295.39999999999998</v>
      </c>
      <c r="AA509">
        <v>259.2</v>
      </c>
      <c r="AB509">
        <v>339.9</v>
      </c>
      <c r="AC509" s="1">
        <f>(Table2[[#This Row],[Close Price]]/Table2[[#This Row],[Day Low]])-1</f>
        <v>3.173076923076934E-2</v>
      </c>
      <c r="AD509" s="1">
        <f>(Table2[[#This Row],[Day High]]/Table2[[#This Row],[Close Price]])-1</f>
        <v>5.9645852749301564E-3</v>
      </c>
      <c r="AE509" s="1">
        <f>(Table2[[#This Row],[Close Price]]/Table2[[#This Row],[Current Week Low]])-1</f>
        <v>3.4915123456790154E-2</v>
      </c>
      <c r="AF509" s="1">
        <f>(Table2[[#This Row],[Current Week High]]/Table2[[#This Row],[Close Price]])-1</f>
        <v>0.10121155638397017</v>
      </c>
      <c r="AG509" s="1">
        <f>(Table2[[#This Row],[Close Price]]/Table2[[#This Row],[Current Month Low]])-1</f>
        <v>3.4915123456790154E-2</v>
      </c>
      <c r="AH509" s="1">
        <f>(Table2[[#This Row],[Current Month High]]/Table2[[#This Row],[Close Price]])-1</f>
        <v>0.2671015843429636</v>
      </c>
      <c r="AI509">
        <v>27.865796831314</v>
      </c>
      <c r="AJ509">
        <v>13.018748683378901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-0.15</v>
      </c>
      <c r="AM509" t="s">
        <v>3143</v>
      </c>
      <c r="AN509">
        <v>-6.12</v>
      </c>
      <c r="AO509" t="s">
        <v>3143</v>
      </c>
      <c r="AP509">
        <v>4.0316227112660002E-2</v>
      </c>
      <c r="AQ509">
        <f>(Table2[[#This Row],[Sharpe Ratio]]-AVERAGE(Table2[Sharpe Ratio]))/_xlfn.STDEV.P(Table2[Sharpe Ratio])</f>
        <v>-0.19367971861199837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607</v>
      </c>
      <c r="AT509">
        <f>_xlfn.RANK.AVG(Table2[[#This Row],[6M Return vs Nifty Z-Score]],Table2[6M Return vs Nifty Z-Score])</f>
        <v>389</v>
      </c>
      <c r="AU509">
        <f>_xlfn.RANK.AVG(Table2[[#This Row],[Sharpe Ratio Z-Score]],Table2[Sharpe Ratio Z-Score])</f>
        <v>394</v>
      </c>
      <c r="AV509">
        <f>(Table2[[#This Row],[Rank 1Y]]+Table2[[#This Row],[Rank 6M]]+Table2[[#This Row],[Rank Sharpe]])/3</f>
        <v>463.33333333333331</v>
      </c>
    </row>
    <row r="510" spans="1:48" x14ac:dyDescent="0.3">
      <c r="A510" t="s">
        <v>420</v>
      </c>
      <c r="B510" t="s">
        <v>421</v>
      </c>
      <c r="C510" t="s">
        <v>3103</v>
      </c>
      <c r="D510" t="s">
        <v>394</v>
      </c>
      <c r="E510">
        <v>52060.793730739999</v>
      </c>
      <c r="F510">
        <v>122751.8</v>
      </c>
      <c r="G510">
        <v>-13.457040295992201</v>
      </c>
      <c r="H510">
        <f>(Table2[[#This Row],[1Y Return vs Nifty]]-AVERAGE(Table2[1Y Return vs Nifty]))/_xlfn.STDEV.P(Table2[1Y Return vs Nifty])</f>
        <v>-0.60304783883595037</v>
      </c>
      <c r="I510">
        <v>-2.7109982066149101</v>
      </c>
      <c r="J510">
        <f>(Table2[[#This Row],[1M Return vs Nifty]]-AVERAGE(Table2[1M Return vs Nifty]))/_xlfn.STDEV.P(Table2[1M Return vs Nifty])</f>
        <v>-0.23220302570663337</v>
      </c>
      <c r="K510">
        <v>-12.4432431531067</v>
      </c>
      <c r="L510">
        <f>(Table2[[#This Row],[6M Return vs Nifty]]-AVERAGE(Table2[6M Return vs Nifty]))/_xlfn.STDEV.P(Table2[6M Return vs Nifty])</f>
        <v>-0.51383546266688773</v>
      </c>
      <c r="M510">
        <v>-1.58478656034639</v>
      </c>
      <c r="N510">
        <f>(Table2[[#This Row],[1W Return vs Nifty]]-AVERAGE(Table2[1W Return vs Nifty]))/_xlfn.STDEV.P(Table2[1W Return vs Nifty])</f>
        <v>4.7262222933962289E-2</v>
      </c>
      <c r="O510">
        <v>130046.29</v>
      </c>
      <c r="P510">
        <v>132715.76816292299</v>
      </c>
      <c r="Q510">
        <v>129899.52061312299</v>
      </c>
      <c r="R510">
        <v>9.3946766936731603</v>
      </c>
      <c r="S510" s="1">
        <f>(Table2[[#This Row],[Close Price]]-Table2[[#This Row],[20D EMA]])/Table2[[#This Row],[20D EMA]]</f>
        <v>-5.6091488653770831E-2</v>
      </c>
      <c r="T510" s="1">
        <f>(Table2[[#This Row],[Close Price]]-Table2[[#This Row],[50D EMA]])/Table2[[#This Row],[50D EMA]]</f>
        <v>-7.5077500592779137E-2</v>
      </c>
      <c r="U510" s="1">
        <f>(Table2[[#This Row],[Close Price]]-Table2[[#This Row],[200D EMA]])/Table2[[#This Row],[200D EMA]]</f>
        <v>-5.5024996084557513E-2</v>
      </c>
      <c r="V510">
        <v>0.71829947231271296</v>
      </c>
      <c r="W510">
        <v>121875.05</v>
      </c>
      <c r="X510">
        <v>124862.3</v>
      </c>
      <c r="Y510">
        <v>121875.05</v>
      </c>
      <c r="Z510">
        <v>132000</v>
      </c>
      <c r="AA510">
        <v>121875.05</v>
      </c>
      <c r="AB510">
        <v>140447.1</v>
      </c>
      <c r="AC510" s="1">
        <f>(Table2[[#This Row],[Close Price]]/Table2[[#This Row],[Day Low]])-1</f>
        <v>7.193843202525807E-3</v>
      </c>
      <c r="AD510" s="1">
        <f>(Table2[[#This Row],[Day High]]/Table2[[#This Row],[Close Price]])-1</f>
        <v>1.7193230567698503E-2</v>
      </c>
      <c r="AE510" s="1">
        <f>(Table2[[#This Row],[Close Price]]/Table2[[#This Row],[Current Week Low]])-1</f>
        <v>7.193843202525807E-3</v>
      </c>
      <c r="AF510" s="1">
        <f>(Table2[[#This Row],[Current Week High]]/Table2[[#This Row],[Close Price]])-1</f>
        <v>7.5340646735933881E-2</v>
      </c>
      <c r="AG510" s="1">
        <f>(Table2[[#This Row],[Close Price]]/Table2[[#This Row],[Current Month Low]])-1</f>
        <v>7.193843202525807E-3</v>
      </c>
      <c r="AH510" s="1">
        <f>(Table2[[#This Row],[Current Month High]]/Table2[[#This Row],[Close Price]])-1</f>
        <v>0.14415511625898758</v>
      </c>
      <c r="AI510">
        <v>23.374972912820802</v>
      </c>
      <c r="AJ510">
        <v>14.712678158325399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-0.04</v>
      </c>
      <c r="AM510" t="s">
        <v>3143</v>
      </c>
      <c r="AN510">
        <v>-7.42</v>
      </c>
      <c r="AO510" t="s">
        <v>3143</v>
      </c>
      <c r="AP510">
        <v>4.6258044484217997E-2</v>
      </c>
      <c r="AQ510">
        <f>(Table2[[#This Row],[Sharpe Ratio]]-AVERAGE(Table2[Sharpe Ratio]))/_xlfn.STDEV.P(Table2[Sharpe Ratio])</f>
        <v>-0.12352696945026664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525</v>
      </c>
      <c r="AT510">
        <f>_xlfn.RANK.AVG(Table2[[#This Row],[6M Return vs Nifty Z-Score]],Table2[6M Return vs Nifty Z-Score])</f>
        <v>501</v>
      </c>
      <c r="AU510">
        <f>_xlfn.RANK.AVG(Table2[[#This Row],[Sharpe Ratio Z-Score]],Table2[Sharpe Ratio Z-Score])</f>
        <v>375</v>
      </c>
      <c r="AV510">
        <f>(Table2[[#This Row],[Rank 1Y]]+Table2[[#This Row],[Rank 6M]]+Table2[[#This Row],[Rank Sharpe]])/3</f>
        <v>467</v>
      </c>
    </row>
    <row r="511" spans="1:48" x14ac:dyDescent="0.3">
      <c r="A511" t="s">
        <v>1373</v>
      </c>
      <c r="B511" t="s">
        <v>1374</v>
      </c>
      <c r="C511" t="s">
        <v>3106</v>
      </c>
      <c r="D511" t="s">
        <v>97</v>
      </c>
      <c r="E511">
        <v>7628.4601525149901</v>
      </c>
      <c r="F511">
        <v>1601.45</v>
      </c>
      <c r="G511">
        <v>-9.2994196755064706</v>
      </c>
      <c r="H511">
        <f>(Table2[[#This Row],[1Y Return vs Nifty]]-AVERAGE(Table2[1Y Return vs Nifty]))/_xlfn.STDEV.P(Table2[1Y Return vs Nifty])</f>
        <v>-0.52972463329178754</v>
      </c>
      <c r="I511">
        <v>20.445212528724799</v>
      </c>
      <c r="J511">
        <f>(Table2[[#This Row],[1M Return vs Nifty]]-AVERAGE(Table2[1M Return vs Nifty]))/_xlfn.STDEV.P(Table2[1M Return vs Nifty])</f>
        <v>2.4700683507589405</v>
      </c>
      <c r="K511">
        <v>14.1361939106646</v>
      </c>
      <c r="L511">
        <f>(Table2[[#This Row],[6M Return vs Nifty]]-AVERAGE(Table2[6M Return vs Nifty]))/_xlfn.STDEV.P(Table2[6M Return vs Nifty])</f>
        <v>0.45763059171693327</v>
      </c>
      <c r="M511">
        <v>8.8941175708386098</v>
      </c>
      <c r="N511">
        <f>(Table2[[#This Row],[1W Return vs Nifty]]-AVERAGE(Table2[1W Return vs Nifty]))/_xlfn.STDEV.P(Table2[1W Return vs Nifty])</f>
        <v>2.3332243306513121</v>
      </c>
      <c r="O511">
        <v>1554.84</v>
      </c>
      <c r="P511">
        <v>1508.8687613654399</v>
      </c>
      <c r="Q511">
        <v>1450.48029213059</v>
      </c>
      <c r="R511">
        <v>57.356750461056102</v>
      </c>
      <c r="S511" s="1">
        <f>(Table2[[#This Row],[Close Price]]-Table2[[#This Row],[20D EMA]])/Table2[[#This Row],[20D EMA]]</f>
        <v>2.9977361014638246E-2</v>
      </c>
      <c r="T511" s="1">
        <f>(Table2[[#This Row],[Close Price]]-Table2[[#This Row],[50D EMA]])/Table2[[#This Row],[50D EMA]]</f>
        <v>6.1358045845405003E-2</v>
      </c>
      <c r="U511" s="1">
        <f>(Table2[[#This Row],[Close Price]]-Table2[[#This Row],[200D EMA]])/Table2[[#This Row],[200D EMA]]</f>
        <v>0.10408256402274366</v>
      </c>
      <c r="V511">
        <v>0.64838422355842995</v>
      </c>
      <c r="W511">
        <v>1591</v>
      </c>
      <c r="X511">
        <v>1674.75</v>
      </c>
      <c r="Y511">
        <v>1590.6</v>
      </c>
      <c r="Z511">
        <v>1689</v>
      </c>
      <c r="AA511">
        <v>1406.2</v>
      </c>
      <c r="AB511">
        <v>1689</v>
      </c>
      <c r="AC511" s="1">
        <f>(Table2[[#This Row],[Close Price]]/Table2[[#This Row],[Day Low]])-1</f>
        <v>6.5681961030799041E-3</v>
      </c>
      <c r="AD511" s="1">
        <f>(Table2[[#This Row],[Day High]]/Table2[[#This Row],[Close Price]])-1</f>
        <v>4.5771020013113173E-2</v>
      </c>
      <c r="AE511" s="1">
        <f>(Table2[[#This Row],[Close Price]]/Table2[[#This Row],[Current Week Low]])-1</f>
        <v>6.8213252860556128E-3</v>
      </c>
      <c r="AF511" s="1">
        <f>(Table2[[#This Row],[Current Week High]]/Table2[[#This Row],[Close Price]])-1</f>
        <v>5.4669206032033513E-2</v>
      </c>
      <c r="AG511" s="1">
        <f>(Table2[[#This Row],[Close Price]]/Table2[[#This Row],[Current Month Low]])-1</f>
        <v>0.13884938131133562</v>
      </c>
      <c r="AH511" s="1">
        <f>(Table2[[#This Row],[Current Month High]]/Table2[[#This Row],[Close Price]])-1</f>
        <v>5.4669206032033513E-2</v>
      </c>
      <c r="AI511">
        <v>5.4669206032033504</v>
      </c>
      <c r="AJ511">
        <v>28.116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0.16</v>
      </c>
      <c r="AM511" t="s">
        <v>3142</v>
      </c>
      <c r="AN511">
        <v>9.33</v>
      </c>
      <c r="AO511" t="s">
        <v>3142</v>
      </c>
      <c r="AP511">
        <v>-9.9934933986069993E-2</v>
      </c>
      <c r="AQ511">
        <f>(Table2[[#This Row],[Sharpe Ratio]]-AVERAGE(Table2[Sharpe Ratio]))/_xlfn.STDEV.P(Table2[Sharpe Ratio])</f>
        <v>-1.8495711587120773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2.8816274811233207</v>
      </c>
      <c r="AS511">
        <f>_xlfn.RANK.AVG(Table2[[#This Row],[1Y Return vs Nifty Z-Score]],Table2[1Y Return vs Nifty Z-Score])</f>
        <v>499</v>
      </c>
      <c r="AT511">
        <f>_xlfn.RANK.AVG(Table2[[#This Row],[6M Return vs Nifty Z-Score]],Table2[6M Return vs Nifty Z-Score])</f>
        <v>190</v>
      </c>
      <c r="AU511">
        <f>_xlfn.RANK.AVG(Table2[[#This Row],[Sharpe Ratio Z-Score]],Table2[Sharpe Ratio Z-Score])</f>
        <v>713</v>
      </c>
      <c r="AV511">
        <f>(Table2[[#This Row],[Rank 1Y]]+Table2[[#This Row],[Rank 6M]]+Table2[[#This Row],[Rank Sharpe]])/3</f>
        <v>467.33333333333331</v>
      </c>
    </row>
    <row r="512" spans="1:48" x14ac:dyDescent="0.3">
      <c r="A512" t="s">
        <v>1400</v>
      </c>
      <c r="B512" t="s">
        <v>1401</v>
      </c>
      <c r="C512" t="s">
        <v>3097</v>
      </c>
      <c r="D512" t="s">
        <v>21</v>
      </c>
      <c r="E512">
        <v>7291.9587417039902</v>
      </c>
      <c r="F512">
        <v>26.26</v>
      </c>
      <c r="G512">
        <v>21.6901682979464</v>
      </c>
      <c r="H512">
        <f>(Table2[[#This Row],[1Y Return vs Nifty]]-AVERAGE(Table2[1Y Return vs Nifty]))/_xlfn.STDEV.P(Table2[1Y Return vs Nifty])</f>
        <v>1.6803329723975826E-2</v>
      </c>
      <c r="I512">
        <v>0.11756747753029299</v>
      </c>
      <c r="J512">
        <f>(Table2[[#This Row],[1M Return vs Nifty]]-AVERAGE(Table2[1M Return vs Nifty]))/_xlfn.STDEV.P(Table2[1M Return vs Nifty])</f>
        <v>9.7883453988992536E-2</v>
      </c>
      <c r="K512">
        <v>-28.854309499291201</v>
      </c>
      <c r="L512">
        <f>(Table2[[#This Row],[6M Return vs Nifty]]-AVERAGE(Table2[6M Return vs Nifty]))/_xlfn.STDEV.P(Table2[6M Return vs Nifty])</f>
        <v>-1.1136522997694895</v>
      </c>
      <c r="M512">
        <v>-2.9620019877983998</v>
      </c>
      <c r="N512">
        <f>(Table2[[#This Row],[1W Return vs Nifty]]-AVERAGE(Table2[1W Return vs Nifty]))/_xlfn.STDEV.P(Table2[1W Return vs Nifty])</f>
        <v>-0.25317589940269358</v>
      </c>
      <c r="O512">
        <v>28.29</v>
      </c>
      <c r="P512">
        <v>28.674529020280801</v>
      </c>
      <c r="Q512">
        <v>28.087844029229402</v>
      </c>
      <c r="R512">
        <v>26.216670273988701</v>
      </c>
      <c r="S512" s="1">
        <f>(Table2[[#This Row],[Close Price]]-Table2[[#This Row],[20D EMA]])/Table2[[#This Row],[20D EMA]]</f>
        <v>-7.1756804524566897E-2</v>
      </c>
      <c r="T512" s="1">
        <f>(Table2[[#This Row],[Close Price]]-Table2[[#This Row],[50D EMA]])/Table2[[#This Row],[50D EMA]]</f>
        <v>-8.4204661864648631E-2</v>
      </c>
      <c r="U512" s="1">
        <f>(Table2[[#This Row],[Close Price]]-Table2[[#This Row],[200D EMA]])/Table2[[#This Row],[200D EMA]]</f>
        <v>-6.50759818848064E-2</v>
      </c>
      <c r="V512">
        <v>0.46883868028558101</v>
      </c>
      <c r="W512">
        <v>26.13</v>
      </c>
      <c r="X512">
        <v>27.38</v>
      </c>
      <c r="Y512">
        <v>26.13</v>
      </c>
      <c r="Z512">
        <v>29.29</v>
      </c>
      <c r="AA512">
        <v>26.13</v>
      </c>
      <c r="AB512">
        <v>32.299999999999997</v>
      </c>
      <c r="AC512" s="1">
        <f>(Table2[[#This Row],[Close Price]]/Table2[[#This Row],[Day Low]])-1</f>
        <v>4.9751243781095411E-3</v>
      </c>
      <c r="AD512" s="1">
        <f>(Table2[[#This Row],[Day High]]/Table2[[#This Row],[Close Price]])-1</f>
        <v>4.2650418888042552E-2</v>
      </c>
      <c r="AE512" s="1">
        <f>(Table2[[#This Row],[Close Price]]/Table2[[#This Row],[Current Week Low]])-1</f>
        <v>4.9751243781095411E-3</v>
      </c>
      <c r="AF512" s="1">
        <f>(Table2[[#This Row],[Current Week High]]/Table2[[#This Row],[Close Price]])-1</f>
        <v>0.1153846153846152</v>
      </c>
      <c r="AG512" s="1">
        <f>(Table2[[#This Row],[Close Price]]/Table2[[#This Row],[Current Month Low]])-1</f>
        <v>4.9751243781095411E-3</v>
      </c>
      <c r="AH512" s="1">
        <f>(Table2[[#This Row],[Current Month High]]/Table2[[#This Row],[Close Price]])-1</f>
        <v>0.23000761614622989</v>
      </c>
      <c r="AI512">
        <v>54.237598233394401</v>
      </c>
      <c r="AJ512">
        <v>55.238814958717803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-0.25</v>
      </c>
      <c r="AM512" t="s">
        <v>3143</v>
      </c>
      <c r="AN512">
        <v>-8.85</v>
      </c>
      <c r="AO512" t="s">
        <v>3143</v>
      </c>
      <c r="AP512">
        <v>2.0457555517573001E-2</v>
      </c>
      <c r="AQ512">
        <f>(Table2[[#This Row],[Sharpe Ratio]]-AVERAGE(Table2[Sharpe Ratio]))/_xlfn.STDEV.P(Table2[Sharpe Ratio])</f>
        <v>-0.42814340538971102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290</v>
      </c>
      <c r="AT512">
        <f>_xlfn.RANK.AVG(Table2[[#This Row],[6M Return vs Nifty Z-Score]],Table2[6M Return vs Nifty Z-Score])</f>
        <v>663</v>
      </c>
      <c r="AU512">
        <f>_xlfn.RANK.AVG(Table2[[#This Row],[Sharpe Ratio Z-Score]],Table2[Sharpe Ratio Z-Score])</f>
        <v>451</v>
      </c>
      <c r="AV512">
        <f>(Table2[[#This Row],[Rank 1Y]]+Table2[[#This Row],[Rank 6M]]+Table2[[#This Row],[Rank Sharpe]])/3</f>
        <v>468</v>
      </c>
    </row>
    <row r="513" spans="1:48" x14ac:dyDescent="0.3">
      <c r="A513" t="s">
        <v>22</v>
      </c>
      <c r="B513" t="s">
        <v>23</v>
      </c>
      <c r="C513" t="s">
        <v>3097</v>
      </c>
      <c r="D513" t="s">
        <v>24</v>
      </c>
      <c r="E513">
        <v>1330347.7787849801</v>
      </c>
      <c r="F513">
        <v>1743.4</v>
      </c>
      <c r="G513">
        <v>-9.9559032488006896</v>
      </c>
      <c r="H513">
        <f>(Table2[[#This Row],[1Y Return vs Nifty]]-AVERAGE(Table2[1Y Return vs Nifty]))/_xlfn.STDEV.P(Table2[1Y Return vs Nifty])</f>
        <v>-0.54130228415869019</v>
      </c>
      <c r="I513">
        <v>6.1589292536281297</v>
      </c>
      <c r="J513">
        <f>(Table2[[#This Row],[1M Return vs Nifty]]-AVERAGE(Table2[1M Return vs Nifty]))/_xlfn.STDEV.P(Table2[1M Return vs Nifty])</f>
        <v>0.80289513267040546</v>
      </c>
      <c r="K513">
        <v>8.2643899227453108</v>
      </c>
      <c r="L513">
        <f>(Table2[[#This Row],[6M Return vs Nifty]]-AVERAGE(Table2[6M Return vs Nifty]))/_xlfn.STDEV.P(Table2[6M Return vs Nifty])</f>
        <v>0.24301888874620928</v>
      </c>
      <c r="M513">
        <v>8.0713336277009393</v>
      </c>
      <c r="N513">
        <f>(Table2[[#This Row],[1W Return vs Nifty]]-AVERAGE(Table2[1W Return vs Nifty]))/_xlfn.STDEV.P(Table2[1W Return vs Nifty])</f>
        <v>2.1537348636894378</v>
      </c>
      <c r="O513">
        <v>1703.07</v>
      </c>
      <c r="P513">
        <v>1680.7282339604201</v>
      </c>
      <c r="Q513">
        <v>1610.98767412042</v>
      </c>
      <c r="R513">
        <v>63.912222230681898</v>
      </c>
      <c r="S513" s="1">
        <f>(Table2[[#This Row],[Close Price]]-Table2[[#This Row],[20D EMA]])/Table2[[#This Row],[20D EMA]]</f>
        <v>2.368076473662278E-2</v>
      </c>
      <c r="T513" s="1">
        <f>(Table2[[#This Row],[Close Price]]-Table2[[#This Row],[50D EMA]])/Table2[[#This Row],[50D EMA]]</f>
        <v>3.7288459117451753E-2</v>
      </c>
      <c r="U513" s="1">
        <f>(Table2[[#This Row],[Close Price]]-Table2[[#This Row],[200D EMA]])/Table2[[#This Row],[200D EMA]]</f>
        <v>8.2193258214638798E-2</v>
      </c>
      <c r="V513">
        <v>0.69127361224334805</v>
      </c>
      <c r="W513">
        <v>1728.7</v>
      </c>
      <c r="X513">
        <v>1757.85</v>
      </c>
      <c r="Y513">
        <v>1705.05</v>
      </c>
      <c r="Z513">
        <v>1768.65</v>
      </c>
      <c r="AA513">
        <v>1613</v>
      </c>
      <c r="AB513">
        <v>1768.65</v>
      </c>
      <c r="AC513" s="1">
        <f>(Table2[[#This Row],[Close Price]]/Table2[[#This Row],[Day Low]])-1</f>
        <v>8.5034997396888912E-3</v>
      </c>
      <c r="AD513" s="1">
        <f>(Table2[[#This Row],[Day High]]/Table2[[#This Row],[Close Price]])-1</f>
        <v>8.2884019731557235E-3</v>
      </c>
      <c r="AE513" s="1">
        <f>(Table2[[#This Row],[Close Price]]/Table2[[#This Row],[Current Week Low]])-1</f>
        <v>2.2492009031993332E-2</v>
      </c>
      <c r="AF513" s="1">
        <f>(Table2[[#This Row],[Current Week High]]/Table2[[#This Row],[Close Price]])-1</f>
        <v>1.4483193759320834E-2</v>
      </c>
      <c r="AG513" s="1">
        <f>(Table2[[#This Row],[Close Price]]/Table2[[#This Row],[Current Month Low]])-1</f>
        <v>8.084314941103532E-2</v>
      </c>
      <c r="AH513" s="1">
        <f>(Table2[[#This Row],[Current Month High]]/Table2[[#This Row],[Close Price]])-1</f>
        <v>1.4483193759320834E-2</v>
      </c>
      <c r="AI513">
        <v>2.9023746701846802</v>
      </c>
      <c r="AJ513">
        <v>27.857430970628101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0.06</v>
      </c>
      <c r="AM513" t="s">
        <v>3142</v>
      </c>
      <c r="AN513">
        <v>6.75</v>
      </c>
      <c r="AO513" t="s">
        <v>3142</v>
      </c>
      <c r="AP513">
        <v>-5.3718783656750001E-2</v>
      </c>
      <c r="AQ513">
        <f>(Table2[[#This Row],[Sharpe Ratio]]-AVERAGE(Table2[Sharpe Ratio]))/_xlfn.STDEV.P(Table2[Sharpe Ratio])</f>
        <v>-1.3039148723386136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1.3544317286087486</v>
      </c>
      <c r="AS513">
        <f>_xlfn.RANK.AVG(Table2[[#This Row],[1Y Return vs Nifty Z-Score]],Table2[1Y Return vs Nifty Z-Score])</f>
        <v>502</v>
      </c>
      <c r="AT513">
        <f>_xlfn.RANK.AVG(Table2[[#This Row],[6M Return vs Nifty Z-Score]],Table2[6M Return vs Nifty Z-Score])</f>
        <v>246</v>
      </c>
      <c r="AU513">
        <f>_xlfn.RANK.AVG(Table2[[#This Row],[Sharpe Ratio Z-Score]],Table2[Sharpe Ratio Z-Score])</f>
        <v>661</v>
      </c>
      <c r="AV513">
        <f>(Table2[[#This Row],[Rank 1Y]]+Table2[[#This Row],[Rank 6M]]+Table2[[#This Row],[Rank Sharpe]])/3</f>
        <v>469.66666666666669</v>
      </c>
    </row>
    <row r="514" spans="1:48" x14ac:dyDescent="0.3">
      <c r="A514" t="s">
        <v>599</v>
      </c>
      <c r="B514" t="s">
        <v>600</v>
      </c>
      <c r="C514" t="s">
        <v>3097</v>
      </c>
      <c r="D514" t="s">
        <v>43</v>
      </c>
      <c r="E514">
        <v>31366.383999999998</v>
      </c>
      <c r="F514">
        <v>190.33</v>
      </c>
      <c r="G514">
        <v>12.981497695282499</v>
      </c>
      <c r="H514">
        <f>(Table2[[#This Row],[1Y Return vs Nifty]]-AVERAGE(Table2[1Y Return vs Nifty]))/_xlfn.STDEV.P(Table2[1Y Return vs Nifty])</f>
        <v>-0.13678154559370828</v>
      </c>
      <c r="I514">
        <v>-8.2725441042401595</v>
      </c>
      <c r="J514">
        <f>(Table2[[#This Row],[1M Return vs Nifty]]-AVERAGE(Table2[1M Return vs Nifty]))/_xlfn.STDEV.P(Table2[1M Return vs Nifty])</f>
        <v>-0.88122140180545372</v>
      </c>
      <c r="K514">
        <v>-23.2524782805752</v>
      </c>
      <c r="L514">
        <f>(Table2[[#This Row],[6M Return vs Nifty]]-AVERAGE(Table2[6M Return vs Nifty]))/_xlfn.STDEV.P(Table2[6M Return vs Nifty])</f>
        <v>-0.90890797586551331</v>
      </c>
      <c r="M514">
        <v>-1.4600692438237199</v>
      </c>
      <c r="N514">
        <f>(Table2[[#This Row],[1W Return vs Nifty]]-AVERAGE(Table2[1W Return vs Nifty]))/_xlfn.STDEV.P(Table2[1W Return vs Nifty])</f>
        <v>7.4469176655255126E-2</v>
      </c>
      <c r="O514">
        <v>211.35</v>
      </c>
      <c r="P514">
        <v>228.039849126218</v>
      </c>
      <c r="Q514">
        <v>229.214533037259</v>
      </c>
      <c r="R514">
        <v>22.1122868677658</v>
      </c>
      <c r="S514" s="1">
        <f>(Table2[[#This Row],[Close Price]]-Table2[[#This Row],[20D EMA]])/Table2[[#This Row],[20D EMA]]</f>
        <v>-9.9455878873905765E-2</v>
      </c>
      <c r="T514" s="1">
        <f>(Table2[[#This Row],[Close Price]]-Table2[[#This Row],[50D EMA]])/Table2[[#This Row],[50D EMA]]</f>
        <v>-0.16536517310773138</v>
      </c>
      <c r="U514" s="1">
        <f>(Table2[[#This Row],[Close Price]]-Table2[[#This Row],[200D EMA]])/Table2[[#This Row],[200D EMA]]</f>
        <v>-0.16964252886590869</v>
      </c>
      <c r="V514">
        <v>0.31778814942160399</v>
      </c>
      <c r="W514">
        <v>187.16</v>
      </c>
      <c r="X514">
        <v>198.7</v>
      </c>
      <c r="Y514">
        <v>187.16</v>
      </c>
      <c r="Z514">
        <v>215.59</v>
      </c>
      <c r="AA514">
        <v>187.16</v>
      </c>
      <c r="AB514">
        <v>234.2</v>
      </c>
      <c r="AC514" s="1">
        <f>(Table2[[#This Row],[Close Price]]/Table2[[#This Row],[Day Low]])-1</f>
        <v>1.6937379782004713E-2</v>
      </c>
      <c r="AD514" s="1">
        <f>(Table2[[#This Row],[Day High]]/Table2[[#This Row],[Close Price]])-1</f>
        <v>4.397625177323583E-2</v>
      </c>
      <c r="AE514" s="1">
        <f>(Table2[[#This Row],[Close Price]]/Table2[[#This Row],[Current Week Low]])-1</f>
        <v>1.6937379782004713E-2</v>
      </c>
      <c r="AF514" s="1">
        <f>(Table2[[#This Row],[Current Week High]]/Table2[[#This Row],[Close Price]])-1</f>
        <v>0.13271686019019602</v>
      </c>
      <c r="AG514" s="1">
        <f>(Table2[[#This Row],[Close Price]]/Table2[[#This Row],[Current Month Low]])-1</f>
        <v>1.6937379782004713E-2</v>
      </c>
      <c r="AH514" s="1">
        <f>(Table2[[#This Row],[Current Month High]]/Table2[[#This Row],[Close Price]])-1</f>
        <v>0.23049440445541935</v>
      </c>
      <c r="AI514">
        <v>70.598434298323895</v>
      </c>
      <c r="AJ514">
        <v>46.295157571099097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-0.31</v>
      </c>
      <c r="AM514" t="s">
        <v>3143</v>
      </c>
      <c r="AN514">
        <v>-11.17</v>
      </c>
      <c r="AO514" t="s">
        <v>3143</v>
      </c>
      <c r="AP514">
        <v>2.0835013662845001E-2</v>
      </c>
      <c r="AQ514">
        <f>(Table2[[#This Row],[Sharpe Ratio]]-AVERAGE(Table2[Sharpe Ratio]))/_xlfn.STDEV.P(Table2[Sharpe Ratio])</f>
        <v>-0.42368690244987461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346</v>
      </c>
      <c r="AT514">
        <f>_xlfn.RANK.AVG(Table2[[#This Row],[6M Return vs Nifty Z-Score]],Table2[6M Return vs Nifty Z-Score])</f>
        <v>617</v>
      </c>
      <c r="AU514">
        <f>_xlfn.RANK.AVG(Table2[[#This Row],[Sharpe Ratio Z-Score]],Table2[Sharpe Ratio Z-Score])</f>
        <v>448</v>
      </c>
      <c r="AV514">
        <f>(Table2[[#This Row],[Rank 1Y]]+Table2[[#This Row],[Rank 6M]]+Table2[[#This Row],[Rank Sharpe]])/3</f>
        <v>470.33333333333331</v>
      </c>
    </row>
    <row r="515" spans="1:48" x14ac:dyDescent="0.3">
      <c r="A515" t="s">
        <v>478</v>
      </c>
      <c r="B515" t="s">
        <v>479</v>
      </c>
      <c r="C515" t="s">
        <v>3097</v>
      </c>
      <c r="D515" t="s">
        <v>34</v>
      </c>
      <c r="E515">
        <v>43630.401585232001</v>
      </c>
      <c r="F515">
        <v>50.26</v>
      </c>
      <c r="G515">
        <v>-10.3804967383054</v>
      </c>
      <c r="H515">
        <f>(Table2[[#This Row],[1Y Return vs Nifty]]-AVERAGE(Table2[1Y Return vs Nifty]))/_xlfn.STDEV.P(Table2[1Y Return vs Nifty])</f>
        <v>-0.54879035451082103</v>
      </c>
      <c r="I515">
        <v>-5.7989737150971497</v>
      </c>
      <c r="J515">
        <f>(Table2[[#This Row],[1M Return vs Nifty]]-AVERAGE(Table2[1M Return vs Nifty]))/_xlfn.STDEV.P(Table2[1M Return vs Nifty])</f>
        <v>-0.5925619774872587</v>
      </c>
      <c r="K515">
        <v>-30.752267296263099</v>
      </c>
      <c r="L515">
        <f>(Table2[[#This Row],[6M Return vs Nifty]]-AVERAGE(Table2[6M Return vs Nifty]))/_xlfn.STDEV.P(Table2[6M Return vs Nifty])</f>
        <v>-1.1830217739230438</v>
      </c>
      <c r="M515">
        <v>-7.9096025252577098</v>
      </c>
      <c r="N515">
        <f>(Table2[[#This Row],[1W Return vs Nifty]]-AVERAGE(Table2[1W Return vs Nifty]))/_xlfn.STDEV.P(Table2[1W Return vs Nifty])</f>
        <v>-1.3324898439873734</v>
      </c>
      <c r="O515">
        <v>56.06</v>
      </c>
      <c r="P515">
        <v>58.122382814637</v>
      </c>
      <c r="Q515">
        <v>57.696382731364999</v>
      </c>
      <c r="R515">
        <v>17.229844188465599</v>
      </c>
      <c r="S515" s="1">
        <f>(Table2[[#This Row],[Close Price]]-Table2[[#This Row],[20D EMA]])/Table2[[#This Row],[20D EMA]]</f>
        <v>-0.10346057795219415</v>
      </c>
      <c r="T515" s="1">
        <f>(Table2[[#This Row],[Close Price]]-Table2[[#This Row],[50D EMA]])/Table2[[#This Row],[50D EMA]]</f>
        <v>-0.13527289202357018</v>
      </c>
      <c r="U515" s="1">
        <f>(Table2[[#This Row],[Close Price]]-Table2[[#This Row],[200D EMA]])/Table2[[#This Row],[200D EMA]]</f>
        <v>-0.12888819678677052</v>
      </c>
      <c r="V515">
        <v>1.0950717022999801</v>
      </c>
      <c r="W515">
        <v>49.16</v>
      </c>
      <c r="X515">
        <v>53.48</v>
      </c>
      <c r="Y515">
        <v>49.16</v>
      </c>
      <c r="Z515">
        <v>59.42</v>
      </c>
      <c r="AA515">
        <v>49.16</v>
      </c>
      <c r="AB515">
        <v>60.42</v>
      </c>
      <c r="AC515" s="1">
        <f>(Table2[[#This Row],[Close Price]]/Table2[[#This Row],[Day Low]])-1</f>
        <v>2.2375915378356481E-2</v>
      </c>
      <c r="AD515" s="1">
        <f>(Table2[[#This Row],[Day High]]/Table2[[#This Row],[Close Price]])-1</f>
        <v>6.4066852367687943E-2</v>
      </c>
      <c r="AE515" s="1">
        <f>(Table2[[#This Row],[Close Price]]/Table2[[#This Row],[Current Week Low]])-1</f>
        <v>2.2375915378356481E-2</v>
      </c>
      <c r="AF515" s="1">
        <f>(Table2[[#This Row],[Current Week High]]/Table2[[#This Row],[Close Price]])-1</f>
        <v>0.18225228810187044</v>
      </c>
      <c r="AG515" s="1">
        <f>(Table2[[#This Row],[Close Price]]/Table2[[#This Row],[Current Month Low]])-1</f>
        <v>2.2375915378356481E-2</v>
      </c>
      <c r="AH515" s="1">
        <f>(Table2[[#This Row],[Current Month High]]/Table2[[#This Row],[Close Price]])-1</f>
        <v>0.20214882610425788</v>
      </c>
      <c r="AI515">
        <v>53.004377238360497</v>
      </c>
      <c r="AJ515">
        <v>23.035495716034202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-0.17</v>
      </c>
      <c r="AM515" t="s">
        <v>3143</v>
      </c>
      <c r="AN515">
        <v>-12.98</v>
      </c>
      <c r="AO515" t="s">
        <v>3143</v>
      </c>
      <c r="AP515">
        <v>8.9783958239553999E-2</v>
      </c>
      <c r="AQ515">
        <f>(Table2[[#This Row],[Sharpe Ratio]]-AVERAGE(Table2[Sharpe Ratio]))/_xlfn.STDEV.P(Table2[Sharpe Ratio])</f>
        <v>0.39036672986291365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505</v>
      </c>
      <c r="AT515">
        <f>_xlfn.RANK.AVG(Table2[[#This Row],[6M Return vs Nifty Z-Score]],Table2[6M Return vs Nifty Z-Score])</f>
        <v>669</v>
      </c>
      <c r="AU515">
        <f>_xlfn.RANK.AVG(Table2[[#This Row],[Sharpe Ratio Z-Score]],Table2[Sharpe Ratio Z-Score])</f>
        <v>240</v>
      </c>
      <c r="AV515">
        <f>(Table2[[#This Row],[Rank 1Y]]+Table2[[#This Row],[Rank 6M]]+Table2[[#This Row],[Rank Sharpe]])/3</f>
        <v>471.33333333333331</v>
      </c>
    </row>
    <row r="516" spans="1:48" x14ac:dyDescent="0.3">
      <c r="A516" t="s">
        <v>181</v>
      </c>
      <c r="B516" t="s">
        <v>182</v>
      </c>
      <c r="C516" t="s">
        <v>3104</v>
      </c>
      <c r="D516" t="s">
        <v>74</v>
      </c>
      <c r="E516">
        <v>136136.83462906</v>
      </c>
      <c r="F516">
        <v>552.70000000000005</v>
      </c>
      <c r="G516">
        <v>5.7862989075487397</v>
      </c>
      <c r="H516">
        <f>(Table2[[#This Row],[1Y Return vs Nifty]]-AVERAGE(Table2[1Y Return vs Nifty]))/_xlfn.STDEV.P(Table2[1Y Return vs Nifty])</f>
        <v>-0.26367504738283437</v>
      </c>
      <c r="I516">
        <v>-2.1397300188858801</v>
      </c>
      <c r="J516">
        <f>(Table2[[#This Row],[1M Return vs Nifty]]-AVERAGE(Table2[1M Return vs Nifty]))/_xlfn.STDEV.P(Table2[1M Return vs Nifty])</f>
        <v>-0.16553746934124849</v>
      </c>
      <c r="K516">
        <v>-20.5526502649873</v>
      </c>
      <c r="L516">
        <f>(Table2[[#This Row],[6M Return vs Nifty]]-AVERAGE(Table2[6M Return vs Nifty]))/_xlfn.STDEV.P(Table2[6M Return vs Nifty])</f>
        <v>-0.81023051841879279</v>
      </c>
      <c r="M516">
        <v>1.6641964927222499</v>
      </c>
      <c r="N516">
        <f>(Table2[[#This Row],[1W Return vs Nifty]]-AVERAGE(Table2[1W Return vs Nifty]))/_xlfn.STDEV.P(Table2[1W Return vs Nifty])</f>
        <v>0.75602451858546915</v>
      </c>
      <c r="O516">
        <v>583.88</v>
      </c>
      <c r="P516">
        <v>606.35580686244305</v>
      </c>
      <c r="Q516">
        <v>597.59632350671302</v>
      </c>
      <c r="R516">
        <v>21.432726768493598</v>
      </c>
      <c r="S516" s="1">
        <f>(Table2[[#This Row],[Close Price]]-Table2[[#This Row],[20D EMA]])/Table2[[#This Row],[20D EMA]]</f>
        <v>-5.3401383845995666E-2</v>
      </c>
      <c r="T516" s="1">
        <f>(Table2[[#This Row],[Close Price]]-Table2[[#This Row],[50D EMA]])/Table2[[#This Row],[50D EMA]]</f>
        <v>-8.8488979993582018E-2</v>
      </c>
      <c r="U516" s="1">
        <f>(Table2[[#This Row],[Close Price]]-Table2[[#This Row],[200D EMA]])/Table2[[#This Row],[200D EMA]]</f>
        <v>-7.5128178907226215E-2</v>
      </c>
      <c r="V516">
        <v>1.5178665346857001</v>
      </c>
      <c r="W516">
        <v>545.20000000000005</v>
      </c>
      <c r="X516">
        <v>561</v>
      </c>
      <c r="Y516">
        <v>545.20000000000005</v>
      </c>
      <c r="Z516">
        <v>583.25</v>
      </c>
      <c r="AA516">
        <v>545.20000000000005</v>
      </c>
      <c r="AB516">
        <v>634.75</v>
      </c>
      <c r="AC516" s="1">
        <f>(Table2[[#This Row],[Close Price]]/Table2[[#This Row],[Day Low]])-1</f>
        <v>1.3756419662509067E-2</v>
      </c>
      <c r="AD516" s="1">
        <f>(Table2[[#This Row],[Day High]]/Table2[[#This Row],[Close Price]])-1</f>
        <v>1.5017188348109167E-2</v>
      </c>
      <c r="AE516" s="1">
        <f>(Table2[[#This Row],[Close Price]]/Table2[[#This Row],[Current Week Low]])-1</f>
        <v>1.3756419662509067E-2</v>
      </c>
      <c r="AF516" s="1">
        <f>(Table2[[#This Row],[Current Week High]]/Table2[[#This Row],[Close Price]])-1</f>
        <v>5.5274108919847853E-2</v>
      </c>
      <c r="AG516" s="1">
        <f>(Table2[[#This Row],[Close Price]]/Table2[[#This Row],[Current Month Low]])-1</f>
        <v>1.3756419662509067E-2</v>
      </c>
      <c r="AH516" s="1">
        <f>(Table2[[#This Row],[Current Month High]]/Table2[[#This Row],[Close Price]])-1</f>
        <v>0.14845304867016451</v>
      </c>
      <c r="AI516">
        <v>27.908449430070501</v>
      </c>
      <c r="AJ516">
        <v>36.790001237470598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-0.09</v>
      </c>
      <c r="AM516" t="s">
        <v>3143</v>
      </c>
      <c r="AN516">
        <v>-9.09</v>
      </c>
      <c r="AO516" t="s">
        <v>3143</v>
      </c>
      <c r="AP516">
        <v>2.4399039737334999E-2</v>
      </c>
      <c r="AQ516">
        <f>(Table2[[#This Row],[Sharpe Ratio]]-AVERAGE(Table2[Sharpe Ratio]))/_xlfn.STDEV.P(Table2[Sharpe Ratio])</f>
        <v>-0.38160781930498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396</v>
      </c>
      <c r="AT516">
        <f>_xlfn.RANK.AVG(Table2[[#This Row],[6M Return vs Nifty Z-Score]],Table2[6M Return vs Nifty Z-Score])</f>
        <v>589</v>
      </c>
      <c r="AU516">
        <f>_xlfn.RANK.AVG(Table2[[#This Row],[Sharpe Ratio Z-Score]],Table2[Sharpe Ratio Z-Score])</f>
        <v>431</v>
      </c>
      <c r="AV516">
        <f>(Table2[[#This Row],[Rank 1Y]]+Table2[[#This Row],[Rank 6M]]+Table2[[#This Row],[Rank Sharpe]])/3</f>
        <v>472</v>
      </c>
    </row>
    <row r="517" spans="1:48" x14ac:dyDescent="0.3">
      <c r="A517" t="s">
        <v>1772</v>
      </c>
      <c r="B517" t="s">
        <v>1773</v>
      </c>
      <c r="C517" t="s">
        <v>3101</v>
      </c>
      <c r="D517" t="s">
        <v>51</v>
      </c>
      <c r="E517">
        <v>4214.4196350000002</v>
      </c>
      <c r="F517">
        <v>341.8</v>
      </c>
      <c r="G517">
        <v>0.56157944927729897</v>
      </c>
      <c r="H517">
        <f>(Table2[[#This Row],[1Y Return vs Nifty]]-AVERAGE(Table2[1Y Return vs Nifty]))/_xlfn.STDEV.P(Table2[1Y Return vs Nifty])</f>
        <v>-0.35581745615909915</v>
      </c>
      <c r="I517">
        <v>-1.0134944044836101</v>
      </c>
      <c r="J517">
        <f>(Table2[[#This Row],[1M Return vs Nifty]]-AVERAGE(Table2[1M Return vs Nifty]))/_xlfn.STDEV.P(Table2[1M Return vs Nifty])</f>
        <v>-3.4108614303635792E-2</v>
      </c>
      <c r="K517">
        <v>3.6050747319930698</v>
      </c>
      <c r="L517">
        <f>(Table2[[#This Row],[6M Return vs Nifty]]-AVERAGE(Table2[6M Return vs Nifty]))/_xlfn.STDEV.P(Table2[6M Return vs Nifty])</f>
        <v>7.2723087009299081E-2</v>
      </c>
      <c r="M517">
        <v>-2.4207829037772002</v>
      </c>
      <c r="N517">
        <f>(Table2[[#This Row],[1W Return vs Nifty]]-AVERAGE(Table2[1W Return vs Nifty]))/_xlfn.STDEV.P(Table2[1W Return vs Nifty])</f>
        <v>-0.13510951549866923</v>
      </c>
      <c r="O517">
        <v>358.94</v>
      </c>
      <c r="P517">
        <v>355.63756546654997</v>
      </c>
      <c r="Q517">
        <v>328.004939287355</v>
      </c>
      <c r="R517">
        <v>35.455684488593803</v>
      </c>
      <c r="S517" s="1">
        <f>(Table2[[#This Row],[Close Price]]-Table2[[#This Row],[20D EMA]])/Table2[[#This Row],[20D EMA]]</f>
        <v>-4.7751713378280457E-2</v>
      </c>
      <c r="T517" s="1">
        <f>(Table2[[#This Row],[Close Price]]-Table2[[#This Row],[50D EMA]])/Table2[[#This Row],[50D EMA]]</f>
        <v>-3.8909178360831721E-2</v>
      </c>
      <c r="U517" s="1">
        <f>(Table2[[#This Row],[Close Price]]-Table2[[#This Row],[200D EMA]])/Table2[[#This Row],[200D EMA]]</f>
        <v>4.205747859351467E-2</v>
      </c>
      <c r="V517">
        <v>0.83021599923407297</v>
      </c>
      <c r="W517">
        <v>334.35</v>
      </c>
      <c r="X517">
        <v>354.75</v>
      </c>
      <c r="Y517">
        <v>334.35</v>
      </c>
      <c r="Z517">
        <v>392.95</v>
      </c>
      <c r="AA517">
        <v>334.35</v>
      </c>
      <c r="AB517">
        <v>392.95</v>
      </c>
      <c r="AC517" s="1">
        <f>(Table2[[#This Row],[Close Price]]/Table2[[#This Row],[Day Low]])-1</f>
        <v>2.2282039778674934E-2</v>
      </c>
      <c r="AD517" s="1">
        <f>(Table2[[#This Row],[Day High]]/Table2[[#This Row],[Close Price]])-1</f>
        <v>3.7887653598595694E-2</v>
      </c>
      <c r="AE517" s="1">
        <f>(Table2[[#This Row],[Close Price]]/Table2[[#This Row],[Current Week Low]])-1</f>
        <v>2.2282039778674934E-2</v>
      </c>
      <c r="AF517" s="1">
        <f>(Table2[[#This Row],[Current Week High]]/Table2[[#This Row],[Close Price]])-1</f>
        <v>0.14964891749561149</v>
      </c>
      <c r="AG517" s="1">
        <f>(Table2[[#This Row],[Close Price]]/Table2[[#This Row],[Current Month Low]])-1</f>
        <v>2.2282039778674934E-2</v>
      </c>
      <c r="AH517" s="1">
        <f>(Table2[[#This Row],[Current Month High]]/Table2[[#This Row],[Close Price]])-1</f>
        <v>0.14964891749561149</v>
      </c>
      <c r="AI517">
        <v>20.216500877706199</v>
      </c>
      <c r="AJ517">
        <v>36.665333866453402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0.04</v>
      </c>
      <c r="AM517" t="s">
        <v>3142</v>
      </c>
      <c r="AN517">
        <v>0.04</v>
      </c>
      <c r="AO517" t="s">
        <v>3142</v>
      </c>
      <c r="AP517">
        <v>-6.6185773338039003E-2</v>
      </c>
      <c r="AQ517">
        <f>(Table2[[#This Row],[Sharpe Ratio]]-AVERAGE(Table2[Sharpe Ratio]))/_xlfn.STDEV.P(Table2[Sharpe Ratio])</f>
        <v>-1.451107817732699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-1.903420316684804</v>
      </c>
      <c r="AS517">
        <f>_xlfn.RANK.AVG(Table2[[#This Row],[1Y Return vs Nifty Z-Score]],Table2[1Y Return vs Nifty Z-Score])</f>
        <v>426</v>
      </c>
      <c r="AT517">
        <f>_xlfn.RANK.AVG(Table2[[#This Row],[6M Return vs Nifty Z-Score]],Table2[6M Return vs Nifty Z-Score])</f>
        <v>306</v>
      </c>
      <c r="AU517">
        <f>_xlfn.RANK.AVG(Table2[[#This Row],[Sharpe Ratio Z-Score]],Table2[Sharpe Ratio Z-Score])</f>
        <v>684</v>
      </c>
      <c r="AV517">
        <f>(Table2[[#This Row],[Rank 1Y]]+Table2[[#This Row],[Rank 6M]]+Table2[[#This Row],[Rank Sharpe]])/3</f>
        <v>472</v>
      </c>
    </row>
    <row r="518" spans="1:48" x14ac:dyDescent="0.3">
      <c r="A518" t="s">
        <v>895</v>
      </c>
      <c r="B518" t="s">
        <v>896</v>
      </c>
      <c r="C518" t="s">
        <v>3096</v>
      </c>
      <c r="D518" t="s">
        <v>21</v>
      </c>
      <c r="E518">
        <v>16184.8073508</v>
      </c>
      <c r="F518">
        <v>583</v>
      </c>
      <c r="G518">
        <v>-15.2956219151704</v>
      </c>
      <c r="H518">
        <f>(Table2[[#This Row],[1Y Return vs Nifty]]-AVERAGE(Table2[1Y Return vs Nifty]))/_xlfn.STDEV.P(Table2[1Y Return vs Nifty])</f>
        <v>-0.63547280260211836</v>
      </c>
      <c r="I518">
        <v>0.63043044829011996</v>
      </c>
      <c r="J518">
        <f>(Table2[[#This Row],[1M Return vs Nifty]]-AVERAGE(Table2[1M Return vs Nifty]))/_xlfn.STDEV.P(Table2[1M Return vs Nifty])</f>
        <v>0.15773326887335556</v>
      </c>
      <c r="K518">
        <v>-20.4566852108657</v>
      </c>
      <c r="L518">
        <f>(Table2[[#This Row],[6M Return vs Nifty]]-AVERAGE(Table2[6M Return vs Nifty]))/_xlfn.STDEV.P(Table2[6M Return vs Nifty])</f>
        <v>-0.80672304035360409</v>
      </c>
      <c r="M518">
        <v>1.7444466161216401</v>
      </c>
      <c r="N518">
        <f>(Table2[[#This Row],[1W Return vs Nifty]]-AVERAGE(Table2[1W Return vs Nifty]))/_xlfn.STDEV.P(Table2[1W Return vs Nifty])</f>
        <v>0.77353100007762321</v>
      </c>
      <c r="O518">
        <v>609.78</v>
      </c>
      <c r="P518">
        <v>624.39857473752897</v>
      </c>
      <c r="Q518">
        <v>633.34077317253696</v>
      </c>
      <c r="R518">
        <v>37.163858540352898</v>
      </c>
      <c r="S518" s="1">
        <f>(Table2[[#This Row],[Close Price]]-Table2[[#This Row],[20D EMA]])/Table2[[#This Row],[20D EMA]]</f>
        <v>-4.3917478434845308E-2</v>
      </c>
      <c r="T518" s="1">
        <f>(Table2[[#This Row],[Close Price]]-Table2[[#This Row],[50D EMA]])/Table2[[#This Row],[50D EMA]]</f>
        <v>-6.6301520234781447E-2</v>
      </c>
      <c r="U518" s="1">
        <f>(Table2[[#This Row],[Close Price]]-Table2[[#This Row],[200D EMA]])/Table2[[#This Row],[200D EMA]]</f>
        <v>-7.9484497611561386E-2</v>
      </c>
      <c r="V518">
        <v>0.65732583526404598</v>
      </c>
      <c r="W518">
        <v>580.5</v>
      </c>
      <c r="X518">
        <v>610.15</v>
      </c>
      <c r="Y518">
        <v>576.5</v>
      </c>
      <c r="Z518">
        <v>615.95000000000005</v>
      </c>
      <c r="AA518">
        <v>570.29999999999995</v>
      </c>
      <c r="AB518">
        <v>637.29999999999995</v>
      </c>
      <c r="AC518" s="1">
        <f>(Table2[[#This Row],[Close Price]]/Table2[[#This Row],[Day Low]])-1</f>
        <v>4.3066322136089408E-3</v>
      </c>
      <c r="AD518" s="1">
        <f>(Table2[[#This Row],[Day High]]/Table2[[#This Row],[Close Price]])-1</f>
        <v>4.656946826758146E-2</v>
      </c>
      <c r="AE518" s="1">
        <f>(Table2[[#This Row],[Close Price]]/Table2[[#This Row],[Current Week Low]])-1</f>
        <v>1.1274934952298254E-2</v>
      </c>
      <c r="AF518" s="1">
        <f>(Table2[[#This Row],[Current Week High]]/Table2[[#This Row],[Close Price]])-1</f>
        <v>5.65180102915952E-2</v>
      </c>
      <c r="AG518" s="1">
        <f>(Table2[[#This Row],[Close Price]]/Table2[[#This Row],[Current Month Low]])-1</f>
        <v>2.2268981237945074E-2</v>
      </c>
      <c r="AH518" s="1">
        <f>(Table2[[#This Row],[Current Month High]]/Table2[[#This Row],[Close Price]])-1</f>
        <v>9.3138936535162919E-2</v>
      </c>
      <c r="AI518">
        <v>49.228130360205803</v>
      </c>
      <c r="AJ518">
        <v>24.148211243611499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-0.15</v>
      </c>
      <c r="AM518" t="s">
        <v>3143</v>
      </c>
      <c r="AN518">
        <v>0.87</v>
      </c>
      <c r="AO518" t="s">
        <v>3142</v>
      </c>
      <c r="AP518">
        <v>7.0018623787024004E-2</v>
      </c>
      <c r="AQ518">
        <f>(Table2[[#This Row],[Sharpe Ratio]]-AVERAGE(Table2[Sharpe Ratio]))/_xlfn.STDEV.P(Table2[Sharpe Ratio])</f>
        <v>0.15700503877773397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535</v>
      </c>
      <c r="AT518">
        <f>_xlfn.RANK.AVG(Table2[[#This Row],[6M Return vs Nifty Z-Score]],Table2[6M Return vs Nifty Z-Score])</f>
        <v>588</v>
      </c>
      <c r="AU518">
        <f>_xlfn.RANK.AVG(Table2[[#This Row],[Sharpe Ratio Z-Score]],Table2[Sharpe Ratio Z-Score])</f>
        <v>296</v>
      </c>
      <c r="AV518">
        <f>(Table2[[#This Row],[Rank 1Y]]+Table2[[#This Row],[Rank 6M]]+Table2[[#This Row],[Rank Sharpe]])/3</f>
        <v>473</v>
      </c>
    </row>
    <row r="519" spans="1:48" x14ac:dyDescent="0.3">
      <c r="A519" t="s">
        <v>661</v>
      </c>
      <c r="B519" t="s">
        <v>662</v>
      </c>
      <c r="C519" t="s">
        <v>3103</v>
      </c>
      <c r="D519" t="s">
        <v>192</v>
      </c>
      <c r="E519">
        <v>26340.947766239999</v>
      </c>
      <c r="F519">
        <v>13887.35</v>
      </c>
      <c r="G519">
        <v>-35.623587241636798</v>
      </c>
      <c r="H519">
        <f>(Table2[[#This Row],[1Y Return vs Nifty]]-AVERAGE(Table2[1Y Return vs Nifty]))/_xlfn.STDEV.P(Table2[1Y Return vs Nifty])</f>
        <v>-0.99397390599355173</v>
      </c>
      <c r="I519">
        <v>-7.6688647607739897</v>
      </c>
      <c r="J519">
        <f>(Table2[[#This Row],[1M Return vs Nifty]]-AVERAGE(Table2[1M Return vs Nifty]))/_xlfn.STDEV.P(Table2[1M Return vs Nifty])</f>
        <v>-0.81077354532941315</v>
      </c>
      <c r="K519">
        <v>-7.8576302809124199</v>
      </c>
      <c r="L519">
        <f>(Table2[[#This Row],[6M Return vs Nifty]]-AVERAGE(Table2[6M Return vs Nifty]))/_xlfn.STDEV.P(Table2[6M Return vs Nifty])</f>
        <v>-0.34623344637158254</v>
      </c>
      <c r="M519">
        <v>-0.94023204709639197</v>
      </c>
      <c r="N519">
        <f>(Table2[[#This Row],[1W Return vs Nifty]]-AVERAGE(Table2[1W Return vs Nifty]))/_xlfn.STDEV.P(Table2[1W Return vs Nifty])</f>
        <v>0.18787112394134983</v>
      </c>
      <c r="O519">
        <v>14821.9</v>
      </c>
      <c r="P519">
        <v>15351.473894614001</v>
      </c>
      <c r="Q519">
        <v>15197.4641915836</v>
      </c>
      <c r="R519">
        <v>28.4772627849215</v>
      </c>
      <c r="S519" s="1">
        <f>(Table2[[#This Row],[Close Price]]-Table2[[#This Row],[20D EMA]])/Table2[[#This Row],[20D EMA]]</f>
        <v>-6.3051970395158474E-2</v>
      </c>
      <c r="T519" s="1">
        <f>(Table2[[#This Row],[Close Price]]-Table2[[#This Row],[50D EMA]])/Table2[[#This Row],[50D EMA]]</f>
        <v>-9.5373506457101936E-2</v>
      </c>
      <c r="U519" s="1">
        <f>(Table2[[#This Row],[Close Price]]-Table2[[#This Row],[200D EMA]])/Table2[[#This Row],[200D EMA]]</f>
        <v>-8.6206104851962395E-2</v>
      </c>
      <c r="V519">
        <v>0.87479489790939702</v>
      </c>
      <c r="W519">
        <v>13486</v>
      </c>
      <c r="X519">
        <v>13950</v>
      </c>
      <c r="Y519">
        <v>13486</v>
      </c>
      <c r="Z519">
        <v>14480.95</v>
      </c>
      <c r="AA519">
        <v>13486</v>
      </c>
      <c r="AB519">
        <v>16158</v>
      </c>
      <c r="AC519" s="1">
        <f>(Table2[[#This Row],[Close Price]]/Table2[[#This Row],[Day Low]])-1</f>
        <v>2.9760492362449931E-2</v>
      </c>
      <c r="AD519" s="1">
        <f>(Table2[[#This Row],[Day High]]/Table2[[#This Row],[Close Price]])-1</f>
        <v>4.511299852023587E-3</v>
      </c>
      <c r="AE519" s="1">
        <f>(Table2[[#This Row],[Close Price]]/Table2[[#This Row],[Current Week Low]])-1</f>
        <v>2.9760492362449931E-2</v>
      </c>
      <c r="AF519" s="1">
        <f>(Table2[[#This Row],[Current Week High]]/Table2[[#This Row],[Close Price]])-1</f>
        <v>4.2743936028111884E-2</v>
      </c>
      <c r="AG519" s="1">
        <f>(Table2[[#This Row],[Close Price]]/Table2[[#This Row],[Current Month Low]])-1</f>
        <v>2.9760492362449931E-2</v>
      </c>
      <c r="AH519" s="1">
        <f>(Table2[[#This Row],[Current Month High]]/Table2[[#This Row],[Close Price]])-1</f>
        <v>0.16350491634473086</v>
      </c>
      <c r="AI519">
        <v>31.4145607333292</v>
      </c>
      <c r="AJ519">
        <v>7.0315992292870799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-7.0000000000000007E-2</v>
      </c>
      <c r="AM519" t="s">
        <v>3143</v>
      </c>
      <c r="AN519">
        <v>-8.73</v>
      </c>
      <c r="AO519" t="s">
        <v>3143</v>
      </c>
      <c r="AP519">
        <v>6.1801291302382003E-2</v>
      </c>
      <c r="AQ519">
        <f>(Table2[[#This Row],[Sharpe Ratio]]-AVERAGE(Table2[Sharpe Ratio]))/_xlfn.STDEV.P(Table2[Sharpe Ratio])</f>
        <v>5.9986159110874557E-2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655</v>
      </c>
      <c r="AT519">
        <f>_xlfn.RANK.AVG(Table2[[#This Row],[6M Return vs Nifty Z-Score]],Table2[6M Return vs Nifty Z-Score])</f>
        <v>441</v>
      </c>
      <c r="AU519">
        <f>_xlfn.RANK.AVG(Table2[[#This Row],[Sharpe Ratio Z-Score]],Table2[Sharpe Ratio Z-Score])</f>
        <v>324</v>
      </c>
      <c r="AV519">
        <f>(Table2[[#This Row],[Rank 1Y]]+Table2[[#This Row],[Rank 6M]]+Table2[[#This Row],[Rank Sharpe]])/3</f>
        <v>473.33333333333331</v>
      </c>
    </row>
    <row r="520" spans="1:48" x14ac:dyDescent="0.3">
      <c r="A520" t="s">
        <v>1723</v>
      </c>
      <c r="B520" t="s">
        <v>1724</v>
      </c>
      <c r="C520" t="s">
        <v>3106</v>
      </c>
      <c r="D520" t="s">
        <v>804</v>
      </c>
      <c r="E520">
        <v>4535.3742040750003</v>
      </c>
      <c r="F520">
        <v>369.85</v>
      </c>
      <c r="G520">
        <v>-19.884741189973798</v>
      </c>
      <c r="H520">
        <f>(Table2[[#This Row],[1Y Return vs Nifty]]-AVERAGE(Table2[1Y Return vs Nifty]))/_xlfn.STDEV.P(Table2[1Y Return vs Nifty])</f>
        <v>-0.71640585700230008</v>
      </c>
      <c r="I520">
        <v>4.8877548756589997</v>
      </c>
      <c r="J520">
        <f>(Table2[[#This Row],[1M Return vs Nifty]]-AVERAGE(Table2[1M Return vs Nifty]))/_xlfn.STDEV.P(Table2[1M Return vs Nifty])</f>
        <v>0.6545522895626591</v>
      </c>
      <c r="K520">
        <v>9.2063708409806093</v>
      </c>
      <c r="L520">
        <f>(Table2[[#This Row],[6M Return vs Nifty]]-AVERAGE(Table2[6M Return vs Nifty]))/_xlfn.STDEV.P(Table2[6M Return vs Nifty])</f>
        <v>0.27744785290174478</v>
      </c>
      <c r="M520">
        <v>-6.1710680363902597</v>
      </c>
      <c r="N520">
        <f>(Table2[[#This Row],[1W Return vs Nifty]]-AVERAGE(Table2[1W Return vs Nifty]))/_xlfn.STDEV.P(Table2[1W Return vs Nifty])</f>
        <v>-0.95323034177630384</v>
      </c>
      <c r="O520">
        <v>390.9</v>
      </c>
      <c r="P520">
        <v>383.79850656553702</v>
      </c>
      <c r="Q520">
        <v>358.10350299127401</v>
      </c>
      <c r="R520">
        <v>27.180440681047099</v>
      </c>
      <c r="S520" s="1">
        <f>(Table2[[#This Row],[Close Price]]-Table2[[#This Row],[20D EMA]])/Table2[[#This Row],[20D EMA]]</f>
        <v>-5.3850089536965864E-2</v>
      </c>
      <c r="T520" s="1">
        <f>(Table2[[#This Row],[Close Price]]-Table2[[#This Row],[50D EMA]])/Table2[[#This Row],[50D EMA]]</f>
        <v>-3.6343305997609897E-2</v>
      </c>
      <c r="U520" s="1">
        <f>(Table2[[#This Row],[Close Price]]-Table2[[#This Row],[200D EMA]])/Table2[[#This Row],[200D EMA]]</f>
        <v>3.2801960635979142E-2</v>
      </c>
      <c r="V520">
        <v>0.82721226948640203</v>
      </c>
      <c r="W520">
        <v>358.4</v>
      </c>
      <c r="X520">
        <v>376.25</v>
      </c>
      <c r="Y520">
        <v>358.4</v>
      </c>
      <c r="Z520">
        <v>404.7</v>
      </c>
      <c r="AA520">
        <v>358.4</v>
      </c>
      <c r="AB520">
        <v>427</v>
      </c>
      <c r="AC520" s="1">
        <f>(Table2[[#This Row],[Close Price]]/Table2[[#This Row],[Day Low]])-1</f>
        <v>3.1947544642857206E-2</v>
      </c>
      <c r="AD520" s="1">
        <f>(Table2[[#This Row],[Day High]]/Table2[[#This Row],[Close Price]])-1</f>
        <v>1.7304312559145441E-2</v>
      </c>
      <c r="AE520" s="1">
        <f>(Table2[[#This Row],[Close Price]]/Table2[[#This Row],[Current Week Low]])-1</f>
        <v>3.1947544642857206E-2</v>
      </c>
      <c r="AF520" s="1">
        <f>(Table2[[#This Row],[Current Week High]]/Table2[[#This Row],[Close Price]])-1</f>
        <v>9.4227389482222534E-2</v>
      </c>
      <c r="AG520" s="1">
        <f>(Table2[[#This Row],[Close Price]]/Table2[[#This Row],[Current Month Low]])-1</f>
        <v>3.1947544642857206E-2</v>
      </c>
      <c r="AH520" s="1">
        <f>(Table2[[#This Row],[Current Month High]]/Table2[[#This Row],[Close Price]])-1</f>
        <v>0.15452210355549534</v>
      </c>
      <c r="AI520">
        <v>21.6439096931188</v>
      </c>
      <c r="AJ520">
        <v>38.029483112521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7.0000000000000007E-2</v>
      </c>
      <c r="AM520" t="s">
        <v>3142</v>
      </c>
      <c r="AN520">
        <v>-8.27</v>
      </c>
      <c r="AO520" t="s">
        <v>3143</v>
      </c>
      <c r="AP520">
        <v>-2.6175352291377001E-2</v>
      </c>
      <c r="AQ520">
        <f>(Table2[[#This Row],[Sharpe Ratio]]-AVERAGE(Table2[Sharpe Ratio]))/_xlfn.STDEV.P(Table2[Sharpe Ratio])</f>
        <v>-0.97872018680728512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-1.7163562431214849</v>
      </c>
      <c r="AS520">
        <f>_xlfn.RANK.AVG(Table2[[#This Row],[1Y Return vs Nifty Z-Score]],Table2[1Y Return vs Nifty Z-Score])</f>
        <v>564</v>
      </c>
      <c r="AT520">
        <f>_xlfn.RANK.AVG(Table2[[#This Row],[6M Return vs Nifty Z-Score]],Table2[6M Return vs Nifty Z-Score])</f>
        <v>241</v>
      </c>
      <c r="AU520">
        <f>_xlfn.RANK.AVG(Table2[[#This Row],[Sharpe Ratio Z-Score]],Table2[Sharpe Ratio Z-Score])</f>
        <v>615</v>
      </c>
      <c r="AV520">
        <f>(Table2[[#This Row],[Rank 1Y]]+Table2[[#This Row],[Rank 6M]]+Table2[[#This Row],[Rank Sharpe]])/3</f>
        <v>473.33333333333331</v>
      </c>
    </row>
    <row r="521" spans="1:48" x14ac:dyDescent="0.3">
      <c r="A521" t="s">
        <v>1252</v>
      </c>
      <c r="B521" t="s">
        <v>1253</v>
      </c>
      <c r="C521" t="s">
        <v>3109</v>
      </c>
      <c r="D521" t="s">
        <v>903</v>
      </c>
      <c r="E521">
        <v>8678.8785911399991</v>
      </c>
      <c r="F521">
        <v>62.85</v>
      </c>
      <c r="G521">
        <v>-3.09816814100747</v>
      </c>
      <c r="H521">
        <f>(Table2[[#This Row],[1Y Return vs Nifty]]-AVERAGE(Table2[1Y Return vs Nifty]))/_xlfn.STDEV.P(Table2[1Y Return vs Nifty])</f>
        <v>-0.42036024380066472</v>
      </c>
      <c r="I521">
        <v>-12.805608706480299</v>
      </c>
      <c r="J521">
        <f>(Table2[[#This Row],[1M Return vs Nifty]]-AVERAGE(Table2[1M Return vs Nifty]))/_xlfn.STDEV.P(Table2[1M Return vs Nifty])</f>
        <v>-1.4102186052904013</v>
      </c>
      <c r="K521">
        <v>-23.223363509654</v>
      </c>
      <c r="L521">
        <f>(Table2[[#This Row],[6M Return vs Nifty]]-AVERAGE(Table2[6M Return vs Nifty]))/_xlfn.STDEV.P(Table2[6M Return vs Nifty])</f>
        <v>-0.90784384453860645</v>
      </c>
      <c r="M521">
        <v>-5.4077017806424399</v>
      </c>
      <c r="N521">
        <f>(Table2[[#This Row],[1W Return vs Nifty]]-AVERAGE(Table2[1W Return vs Nifty]))/_xlfn.STDEV.P(Table2[1W Return vs Nifty])</f>
        <v>-0.7867027819185487</v>
      </c>
      <c r="O521">
        <v>71.05</v>
      </c>
      <c r="P521">
        <v>74.663891475094204</v>
      </c>
      <c r="Q521">
        <v>74.243129804224793</v>
      </c>
      <c r="R521">
        <v>14.561789186854</v>
      </c>
      <c r="S521" s="1">
        <f>(Table2[[#This Row],[Close Price]]-Table2[[#This Row],[20D EMA]])/Table2[[#This Row],[20D EMA]]</f>
        <v>-0.11541168191414491</v>
      </c>
      <c r="T521" s="1">
        <f>(Table2[[#This Row],[Close Price]]-Table2[[#This Row],[50D EMA]])/Table2[[#This Row],[50D EMA]]</f>
        <v>-0.15822764179168169</v>
      </c>
      <c r="U521" s="1">
        <f>(Table2[[#This Row],[Close Price]]-Table2[[#This Row],[200D EMA]])/Table2[[#This Row],[200D EMA]]</f>
        <v>-0.15345702470070796</v>
      </c>
      <c r="V521">
        <v>0.39337239680185598</v>
      </c>
      <c r="W521">
        <v>61.5</v>
      </c>
      <c r="X521">
        <v>65.66</v>
      </c>
      <c r="Y521">
        <v>61.5</v>
      </c>
      <c r="Z521">
        <v>72.34</v>
      </c>
      <c r="AA521">
        <v>61.5</v>
      </c>
      <c r="AB521">
        <v>77.45</v>
      </c>
      <c r="AC521" s="1">
        <f>(Table2[[#This Row],[Close Price]]/Table2[[#This Row],[Day Low]])-1</f>
        <v>2.1951219512195141E-2</v>
      </c>
      <c r="AD521" s="1">
        <f>(Table2[[#This Row],[Day High]]/Table2[[#This Row],[Close Price]])-1</f>
        <v>4.4709626093874189E-2</v>
      </c>
      <c r="AE521" s="1">
        <f>(Table2[[#This Row],[Close Price]]/Table2[[#This Row],[Current Week Low]])-1</f>
        <v>2.1951219512195141E-2</v>
      </c>
      <c r="AF521" s="1">
        <f>(Table2[[#This Row],[Current Week High]]/Table2[[#This Row],[Close Price]])-1</f>
        <v>0.15099443118536193</v>
      </c>
      <c r="AG521" s="1">
        <f>(Table2[[#This Row],[Close Price]]/Table2[[#This Row],[Current Month Low]])-1</f>
        <v>2.1951219512195141E-2</v>
      </c>
      <c r="AH521" s="1">
        <f>(Table2[[#This Row],[Current Month High]]/Table2[[#This Row],[Close Price]])-1</f>
        <v>0.23229912490055682</v>
      </c>
      <c r="AI521">
        <v>50.914876690532999</v>
      </c>
      <c r="AJ521">
        <v>30.124223602484399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</v>
      </c>
      <c r="AM521">
        <v>0</v>
      </c>
      <c r="AN521">
        <v>-14.16</v>
      </c>
      <c r="AO521" t="s">
        <v>3143</v>
      </c>
      <c r="AP521">
        <v>4.9513716667366002E-2</v>
      </c>
      <c r="AQ521">
        <f>(Table2[[#This Row],[Sharpe Ratio]]-AVERAGE(Table2[Sharpe Ratio]))/_xlfn.STDEV.P(Table2[Sharpe Ratio])</f>
        <v>-8.5088501935179986E-2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446</v>
      </c>
      <c r="AT521">
        <f>_xlfn.RANK.AVG(Table2[[#This Row],[6M Return vs Nifty Z-Score]],Table2[6M Return vs Nifty Z-Score])</f>
        <v>616</v>
      </c>
      <c r="AU521">
        <f>_xlfn.RANK.AVG(Table2[[#This Row],[Sharpe Ratio Z-Score]],Table2[Sharpe Ratio Z-Score])</f>
        <v>359</v>
      </c>
      <c r="AV521">
        <f>(Table2[[#This Row],[Rank 1Y]]+Table2[[#This Row],[Rank 6M]]+Table2[[#This Row],[Rank Sharpe]])/3</f>
        <v>473.66666666666669</v>
      </c>
    </row>
    <row r="522" spans="1:48" x14ac:dyDescent="0.3">
      <c r="A522" t="s">
        <v>1479</v>
      </c>
      <c r="B522" t="s">
        <v>1480</v>
      </c>
      <c r="C522" t="s">
        <v>3095</v>
      </c>
      <c r="D522" t="s">
        <v>1464</v>
      </c>
      <c r="E522">
        <v>6600.4931994299995</v>
      </c>
      <c r="F522">
        <v>407.35</v>
      </c>
      <c r="G522">
        <v>36.485600259385002</v>
      </c>
      <c r="H522">
        <f>(Table2[[#This Row],[1Y Return vs Nifty]]-AVERAGE(Table2[1Y Return vs Nifty]))/_xlfn.STDEV.P(Table2[1Y Return vs Nifty])</f>
        <v>0.27773346208812039</v>
      </c>
      <c r="I522">
        <v>-6.7320219726247403</v>
      </c>
      <c r="J522">
        <f>(Table2[[#This Row],[1M Return vs Nifty]]-AVERAGE(Table2[1M Return vs Nifty]))/_xlfn.STDEV.P(Table2[1M Return vs Nifty])</f>
        <v>-0.70144635533280775</v>
      </c>
      <c r="K522">
        <v>-32.371549589457203</v>
      </c>
      <c r="L522">
        <f>(Table2[[#This Row],[6M Return vs Nifty]]-AVERAGE(Table2[6M Return vs Nifty]))/_xlfn.STDEV.P(Table2[6M Return vs Nifty])</f>
        <v>-1.242205788111479</v>
      </c>
      <c r="M522">
        <v>-5.1069041007199498</v>
      </c>
      <c r="N522">
        <f>(Table2[[#This Row],[1W Return vs Nifty]]-AVERAGE(Table2[1W Return vs Nifty]))/_xlfn.STDEV.P(Table2[1W Return vs Nifty])</f>
        <v>-0.7210840788763303</v>
      </c>
      <c r="O522">
        <v>456.64</v>
      </c>
      <c r="P522">
        <v>480.80464658609401</v>
      </c>
      <c r="Q522">
        <v>465.10938070849397</v>
      </c>
      <c r="R522">
        <v>17.044349126508699</v>
      </c>
      <c r="S522" s="1">
        <f>(Table2[[#This Row],[Close Price]]-Table2[[#This Row],[20D EMA]])/Table2[[#This Row],[20D EMA]]</f>
        <v>-0.10794060967063762</v>
      </c>
      <c r="T522" s="1">
        <f>(Table2[[#This Row],[Close Price]]-Table2[[#This Row],[50D EMA]])/Table2[[#This Row],[50D EMA]]</f>
        <v>-0.15277441078752349</v>
      </c>
      <c r="U522" s="1">
        <f>(Table2[[#This Row],[Close Price]]-Table2[[#This Row],[200D EMA]])/Table2[[#This Row],[200D EMA]]</f>
        <v>-0.12418451036293865</v>
      </c>
      <c r="V522">
        <v>0.56284870952638499</v>
      </c>
      <c r="W522">
        <v>403.15</v>
      </c>
      <c r="X522">
        <v>428</v>
      </c>
      <c r="Y522">
        <v>403.15</v>
      </c>
      <c r="Z522">
        <v>465</v>
      </c>
      <c r="AA522">
        <v>403.15</v>
      </c>
      <c r="AB522">
        <v>504.65</v>
      </c>
      <c r="AC522" s="1">
        <f>(Table2[[#This Row],[Close Price]]/Table2[[#This Row],[Day Low]])-1</f>
        <v>1.0417958576212527E-2</v>
      </c>
      <c r="AD522" s="1">
        <f>(Table2[[#This Row],[Day High]]/Table2[[#This Row],[Close Price]])-1</f>
        <v>5.0693506812323541E-2</v>
      </c>
      <c r="AE522" s="1">
        <f>(Table2[[#This Row],[Close Price]]/Table2[[#This Row],[Current Week Low]])-1</f>
        <v>1.0417958576212527E-2</v>
      </c>
      <c r="AF522" s="1">
        <f>(Table2[[#This Row],[Current Week High]]/Table2[[#This Row],[Close Price]])-1</f>
        <v>0.14152448754142632</v>
      </c>
      <c r="AG522" s="1">
        <f>(Table2[[#This Row],[Close Price]]/Table2[[#This Row],[Current Month Low]])-1</f>
        <v>1.0417958576212527E-2</v>
      </c>
      <c r="AH522" s="1">
        <f>(Table2[[#This Row],[Current Month High]]/Table2[[#This Row],[Close Price]])-1</f>
        <v>0.23886093040382961</v>
      </c>
      <c r="AI522">
        <v>55.836504234687602</v>
      </c>
      <c r="AJ522">
        <v>70.486886160714306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-0.26</v>
      </c>
      <c r="AM522" t="s">
        <v>3143</v>
      </c>
      <c r="AN522">
        <v>-13.74</v>
      </c>
      <c r="AO522" t="s">
        <v>3143</v>
      </c>
      <c r="AQ522">
        <f>(Table2[[#This Row],[Sharpe Ratio]]-AVERAGE(Table2[Sharpe Ratio]))/_xlfn.STDEV.P(Table2[Sharpe Ratio])</f>
        <v>-0.66967788397470163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226</v>
      </c>
      <c r="AT522">
        <f>_xlfn.RANK.AVG(Table2[[#This Row],[6M Return vs Nifty Z-Score]],Table2[6M Return vs Nifty Z-Score])</f>
        <v>682</v>
      </c>
      <c r="AU522">
        <f>_xlfn.RANK.AVG(Table2[[#This Row],[Sharpe Ratio Z-Score]],Table2[Sharpe Ratio Z-Score])</f>
        <v>520.5</v>
      </c>
      <c r="AV522">
        <f>(Table2[[#This Row],[Rank 1Y]]+Table2[[#This Row],[Rank 6M]]+Table2[[#This Row],[Rank Sharpe]])/3</f>
        <v>476.16666666666669</v>
      </c>
    </row>
    <row r="523" spans="1:48" x14ac:dyDescent="0.3">
      <c r="A523" t="s">
        <v>1225</v>
      </c>
      <c r="B523" t="s">
        <v>1226</v>
      </c>
      <c r="C523" t="s">
        <v>3104</v>
      </c>
      <c r="D523" t="s">
        <v>74</v>
      </c>
      <c r="E523">
        <v>9118.84176467</v>
      </c>
      <c r="F523">
        <v>774.95</v>
      </c>
      <c r="G523">
        <v>-8.9398042443680499</v>
      </c>
      <c r="H523">
        <f>(Table2[[#This Row],[1Y Return vs Nifty]]-AVERAGE(Table2[1Y Return vs Nifty]))/_xlfn.STDEV.P(Table2[1Y Return vs Nifty])</f>
        <v>-0.52338250672923115</v>
      </c>
      <c r="I523">
        <v>8.52100300456007</v>
      </c>
      <c r="J523">
        <f>(Table2[[#This Row],[1M Return vs Nifty]]-AVERAGE(Table2[1M Return vs Nifty]))/_xlfn.STDEV.P(Table2[1M Return vs Nifty])</f>
        <v>1.0785431805827841</v>
      </c>
      <c r="K523">
        <v>-10.0358850373343</v>
      </c>
      <c r="L523">
        <f>(Table2[[#This Row],[6M Return vs Nifty]]-AVERAGE(Table2[6M Return vs Nifty]))/_xlfn.STDEV.P(Table2[6M Return vs Nifty])</f>
        <v>-0.42584764394043445</v>
      </c>
      <c r="M523">
        <v>-1.0533667749186599</v>
      </c>
      <c r="N523">
        <f>(Table2[[#This Row],[1W Return vs Nifty]]-AVERAGE(Table2[1W Return vs Nifty]))/_xlfn.STDEV.P(Table2[1W Return vs Nifty])</f>
        <v>0.16319089997604344</v>
      </c>
      <c r="O523">
        <v>794.92</v>
      </c>
      <c r="P523">
        <v>799.12913897368901</v>
      </c>
      <c r="Q523">
        <v>808.93853431629896</v>
      </c>
      <c r="R523">
        <v>37.639553542115401</v>
      </c>
      <c r="S523" s="1">
        <f>(Table2[[#This Row],[Close Price]]-Table2[[#This Row],[20D EMA]])/Table2[[#This Row],[20D EMA]]</f>
        <v>-2.5122024857847224E-2</v>
      </c>
      <c r="T523" s="1">
        <f>(Table2[[#This Row],[Close Price]]-Table2[[#This Row],[50D EMA]])/Table2[[#This Row],[50D EMA]]</f>
        <v>-3.0256860617974602E-2</v>
      </c>
      <c r="U523" s="1">
        <f>(Table2[[#This Row],[Close Price]]-Table2[[#This Row],[200D EMA]])/Table2[[#This Row],[200D EMA]]</f>
        <v>-4.2016213685537235E-2</v>
      </c>
      <c r="V523">
        <v>0.70559391450203801</v>
      </c>
      <c r="W523">
        <v>769.8</v>
      </c>
      <c r="X523">
        <v>787.4</v>
      </c>
      <c r="Y523">
        <v>759.1</v>
      </c>
      <c r="Z523">
        <v>835.85</v>
      </c>
      <c r="AA523">
        <v>759.1</v>
      </c>
      <c r="AB523">
        <v>838</v>
      </c>
      <c r="AC523" s="1">
        <f>(Table2[[#This Row],[Close Price]]/Table2[[#This Row],[Day Low]])-1</f>
        <v>6.6900493634711733E-3</v>
      </c>
      <c r="AD523" s="1">
        <f>(Table2[[#This Row],[Day High]]/Table2[[#This Row],[Close Price]])-1</f>
        <v>1.6065552616297829E-2</v>
      </c>
      <c r="AE523" s="1">
        <f>(Table2[[#This Row],[Close Price]]/Table2[[#This Row],[Current Week Low]])-1</f>
        <v>2.0879989461204174E-2</v>
      </c>
      <c r="AF523" s="1">
        <f>(Table2[[#This Row],[Current Week High]]/Table2[[#This Row],[Close Price]])-1</f>
        <v>7.8585715207432738E-2</v>
      </c>
      <c r="AG523" s="1">
        <f>(Table2[[#This Row],[Close Price]]/Table2[[#This Row],[Current Month Low]])-1</f>
        <v>2.0879989461204174E-2</v>
      </c>
      <c r="AH523" s="1">
        <f>(Table2[[#This Row],[Current Month High]]/Table2[[#This Row],[Close Price]])-1</f>
        <v>8.1360087747596621E-2</v>
      </c>
      <c r="AI523">
        <v>29.027679205110001</v>
      </c>
      <c r="AJ523">
        <v>19.305673158340301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-0.01</v>
      </c>
      <c r="AM523" t="s">
        <v>3143</v>
      </c>
      <c r="AN523">
        <v>-4.1900000000000004</v>
      </c>
      <c r="AO523" t="s">
        <v>3143</v>
      </c>
      <c r="AP523">
        <v>1.5226994094153E-2</v>
      </c>
      <c r="AQ523">
        <f>(Table2[[#This Row],[Sharpe Ratio]]-AVERAGE(Table2[Sharpe Ratio]))/_xlfn.STDEV.P(Table2[Sharpe Ratio])</f>
        <v>-0.48989862951838525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496</v>
      </c>
      <c r="AT523">
        <f>_xlfn.RANK.AVG(Table2[[#This Row],[6M Return vs Nifty Z-Score]],Table2[6M Return vs Nifty Z-Score])</f>
        <v>467</v>
      </c>
      <c r="AU523">
        <f>_xlfn.RANK.AVG(Table2[[#This Row],[Sharpe Ratio Z-Score]],Table2[Sharpe Ratio Z-Score])</f>
        <v>466</v>
      </c>
      <c r="AV523">
        <f>(Table2[[#This Row],[Rank 1Y]]+Table2[[#This Row],[Rank 6M]]+Table2[[#This Row],[Rank Sharpe]])/3</f>
        <v>476.33333333333331</v>
      </c>
    </row>
    <row r="524" spans="1:48" x14ac:dyDescent="0.3">
      <c r="A524" t="s">
        <v>19</v>
      </c>
      <c r="B524" t="s">
        <v>20</v>
      </c>
      <c r="C524" t="s">
        <v>3096</v>
      </c>
      <c r="D524" t="s">
        <v>21</v>
      </c>
      <c r="E524">
        <v>1468057.10086609</v>
      </c>
      <c r="F524">
        <v>4057.55</v>
      </c>
      <c r="G524">
        <v>-6.7661899532930097</v>
      </c>
      <c r="H524">
        <f>(Table2[[#This Row],[1Y Return vs Nifty]]-AVERAGE(Table2[1Y Return vs Nifty]))/_xlfn.STDEV.P(Table2[1Y Return vs Nifty])</f>
        <v>-0.48504895444383644</v>
      </c>
      <c r="I524">
        <v>2.0250859315854099</v>
      </c>
      <c r="J524">
        <f>(Table2[[#This Row],[1M Return vs Nifty]]-AVERAGE(Table2[1M Return vs Nifty]))/_xlfn.STDEV.P(Table2[1M Return vs Nifty])</f>
        <v>0.32048604546594317</v>
      </c>
      <c r="K524">
        <v>-1.8045259116771399</v>
      </c>
      <c r="L524">
        <f>(Table2[[#This Row],[6M Return vs Nifty]]-AVERAGE(Table2[6M Return vs Nifty]))/_xlfn.STDEV.P(Table2[6M Return vs Nifty])</f>
        <v>-0.12499529884250503</v>
      </c>
      <c r="M524">
        <v>1.5622519113280999</v>
      </c>
      <c r="N524">
        <f>(Table2[[#This Row],[1W Return vs Nifty]]-AVERAGE(Table2[1W Return vs Nifty]))/_xlfn.STDEV.P(Table2[1W Return vs Nifty])</f>
        <v>0.73378541349998527</v>
      </c>
      <c r="O524">
        <v>4155.84</v>
      </c>
      <c r="P524">
        <v>4230.85691502384</v>
      </c>
      <c r="Q524">
        <v>4055.8315845065099</v>
      </c>
      <c r="R524">
        <v>33.299652025707502</v>
      </c>
      <c r="S524" s="1">
        <f>(Table2[[#This Row],[Close Price]]-Table2[[#This Row],[20D EMA]])/Table2[[#This Row],[20D EMA]]</f>
        <v>-2.3651054901054892E-2</v>
      </c>
      <c r="T524" s="1">
        <f>(Table2[[#This Row],[Close Price]]-Table2[[#This Row],[50D EMA]])/Table2[[#This Row],[50D EMA]]</f>
        <v>-4.0962603676910979E-2</v>
      </c>
      <c r="U524" s="1">
        <f>(Table2[[#This Row],[Close Price]]-Table2[[#This Row],[200D EMA]])/Table2[[#This Row],[200D EMA]]</f>
        <v>4.2369005164186825E-4</v>
      </c>
      <c r="V524">
        <v>1.12841981469275</v>
      </c>
      <c r="W524">
        <v>4032.7</v>
      </c>
      <c r="X524">
        <v>4092</v>
      </c>
      <c r="Y524">
        <v>3995.15</v>
      </c>
      <c r="Z524">
        <v>4139.95</v>
      </c>
      <c r="AA524">
        <v>3995.15</v>
      </c>
      <c r="AB524">
        <v>4298</v>
      </c>
      <c r="AC524" s="1">
        <f>(Table2[[#This Row],[Close Price]]/Table2[[#This Row],[Day Low]])-1</f>
        <v>6.1621246311405198E-3</v>
      </c>
      <c r="AD524" s="1">
        <f>(Table2[[#This Row],[Day High]]/Table2[[#This Row],[Close Price]])-1</f>
        <v>8.4903451590245815E-3</v>
      </c>
      <c r="AE524" s="1">
        <f>(Table2[[#This Row],[Close Price]]/Table2[[#This Row],[Current Week Low]])-1</f>
        <v>1.5618937962279311E-2</v>
      </c>
      <c r="AF524" s="1">
        <f>(Table2[[#This Row],[Current Week High]]/Table2[[#This Row],[Close Price]])-1</f>
        <v>2.03078212221659E-2</v>
      </c>
      <c r="AG524" s="1">
        <f>(Table2[[#This Row],[Close Price]]/Table2[[#This Row],[Current Month Low]])-1</f>
        <v>1.5618937962279311E-2</v>
      </c>
      <c r="AH524" s="1">
        <f>(Table2[[#This Row],[Current Month High]]/Table2[[#This Row],[Close Price]])-1</f>
        <v>5.9259898214439666E-2</v>
      </c>
      <c r="AI524">
        <v>13.1779029217138</v>
      </c>
      <c r="AJ524">
        <v>22.5475687103594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</v>
      </c>
      <c r="AM524" t="s">
        <v>3143</v>
      </c>
      <c r="AN524">
        <v>-4.59</v>
      </c>
      <c r="AO524" t="s">
        <v>3143</v>
      </c>
      <c r="AP524">
        <v>-1.6194057151075001E-2</v>
      </c>
      <c r="AQ524">
        <f>(Table2[[#This Row],[Sharpe Ratio]]-AVERAGE(Table2[Sharpe Ratio]))/_xlfn.STDEV.P(Table2[Sharpe Ratio])</f>
        <v>-0.86087487947108599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472</v>
      </c>
      <c r="AT524">
        <f>_xlfn.RANK.AVG(Table2[[#This Row],[6M Return vs Nifty Z-Score]],Table2[6M Return vs Nifty Z-Score])</f>
        <v>374</v>
      </c>
      <c r="AU524">
        <f>_xlfn.RANK.AVG(Table2[[#This Row],[Sharpe Ratio Z-Score]],Table2[Sharpe Ratio Z-Score])</f>
        <v>587</v>
      </c>
      <c r="AV524">
        <f>(Table2[[#This Row],[Rank 1Y]]+Table2[[#This Row],[Rank 6M]]+Table2[[#This Row],[Rank Sharpe]])/3</f>
        <v>477.66666666666669</v>
      </c>
    </row>
    <row r="525" spans="1:48" x14ac:dyDescent="0.3">
      <c r="A525" t="s">
        <v>316</v>
      </c>
      <c r="B525" t="s">
        <v>317</v>
      </c>
      <c r="C525" t="s">
        <v>3097</v>
      </c>
      <c r="D525" t="s">
        <v>34</v>
      </c>
      <c r="E525">
        <v>82626.147090168</v>
      </c>
      <c r="F525">
        <v>108.24</v>
      </c>
      <c r="G525">
        <v>-12.6373650402994</v>
      </c>
      <c r="H525">
        <f>(Table2[[#This Row],[1Y Return vs Nifty]]-AVERAGE(Table2[1Y Return vs Nifty]))/_xlfn.STDEV.P(Table2[1Y Return vs Nifty])</f>
        <v>-0.58859216268394832</v>
      </c>
      <c r="I525">
        <v>-6.3728862079859399</v>
      </c>
      <c r="J525">
        <f>(Table2[[#This Row],[1M Return vs Nifty]]-AVERAGE(Table2[1M Return vs Nifty]))/_xlfn.STDEV.P(Table2[1M Return vs Nifty])</f>
        <v>-0.6595361175939789</v>
      </c>
      <c r="K525">
        <v>-34.975246019667402</v>
      </c>
      <c r="L525">
        <f>(Table2[[#This Row],[6M Return vs Nifty]]-AVERAGE(Table2[6M Return vs Nifty]))/_xlfn.STDEV.P(Table2[6M Return vs Nifty])</f>
        <v>-1.3373696808531053</v>
      </c>
      <c r="M525">
        <v>1.51705778406019</v>
      </c>
      <c r="N525">
        <f>(Table2[[#This Row],[1W Return vs Nifty]]-AVERAGE(Table2[1W Return vs Nifty]))/_xlfn.STDEV.P(Table2[1W Return vs Nifty])</f>
        <v>0.72392636133838151</v>
      </c>
      <c r="O525">
        <v>113.94</v>
      </c>
      <c r="P525">
        <v>119.476125846934</v>
      </c>
      <c r="Q525">
        <v>125.981333652372</v>
      </c>
      <c r="R525">
        <v>20.701943806073199</v>
      </c>
      <c r="S525" s="1">
        <f>(Table2[[#This Row],[Close Price]]-Table2[[#This Row],[20D EMA]])/Table2[[#This Row],[20D EMA]]</f>
        <v>-5.0026329647182753E-2</v>
      </c>
      <c r="T525" s="1">
        <f>(Table2[[#This Row],[Close Price]]-Table2[[#This Row],[50D EMA]])/Table2[[#This Row],[50D EMA]]</f>
        <v>-9.4044946363000467E-2</v>
      </c>
      <c r="U525" s="1">
        <f>(Table2[[#This Row],[Close Price]]-Table2[[#This Row],[200D EMA]])/Table2[[#This Row],[200D EMA]]</f>
        <v>-0.14082509795718431</v>
      </c>
      <c r="V525">
        <v>0.95035874986393598</v>
      </c>
      <c r="W525">
        <v>106.68</v>
      </c>
      <c r="X525">
        <v>110.77</v>
      </c>
      <c r="Y525">
        <v>106.68</v>
      </c>
      <c r="Z525">
        <v>114.11</v>
      </c>
      <c r="AA525">
        <v>106.68</v>
      </c>
      <c r="AB525">
        <v>123.64</v>
      </c>
      <c r="AC525" s="1">
        <f>(Table2[[#This Row],[Close Price]]/Table2[[#This Row],[Day Low]])-1</f>
        <v>1.4623172103486848E-2</v>
      </c>
      <c r="AD525" s="1">
        <f>(Table2[[#This Row],[Day High]]/Table2[[#This Row],[Close Price]])-1</f>
        <v>2.3373983739837456E-2</v>
      </c>
      <c r="AE525" s="1">
        <f>(Table2[[#This Row],[Close Price]]/Table2[[#This Row],[Current Week Low]])-1</f>
        <v>1.4623172103486848E-2</v>
      </c>
      <c r="AF525" s="1">
        <f>(Table2[[#This Row],[Current Week High]]/Table2[[#This Row],[Close Price]])-1</f>
        <v>5.4231337767923105E-2</v>
      </c>
      <c r="AG525" s="1">
        <f>(Table2[[#This Row],[Close Price]]/Table2[[#This Row],[Current Month Low]])-1</f>
        <v>1.4623172103486848E-2</v>
      </c>
      <c r="AH525" s="1">
        <f>(Table2[[#This Row],[Current Month High]]/Table2[[#This Row],[Close Price]])-1</f>
        <v>0.14227642276422769</v>
      </c>
      <c r="AI525">
        <v>59.368070953436799</v>
      </c>
      <c r="AJ525">
        <v>18.619178082191699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-0.13</v>
      </c>
      <c r="AM525" t="s">
        <v>3143</v>
      </c>
      <c r="AN525">
        <v>-5.71</v>
      </c>
      <c r="AO525" t="s">
        <v>3143</v>
      </c>
      <c r="AP525">
        <v>9.7088540272435006E-2</v>
      </c>
      <c r="AQ525">
        <f>(Table2[[#This Row],[Sharpe Ratio]]-AVERAGE(Table2[Sharpe Ratio]))/_xlfn.STDEV.P(Table2[Sharpe Ratio])</f>
        <v>0.4766091164998541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521</v>
      </c>
      <c r="AT525">
        <f>_xlfn.RANK.AVG(Table2[[#This Row],[6M Return vs Nifty Z-Score]],Table2[6M Return vs Nifty Z-Score])</f>
        <v>696</v>
      </c>
      <c r="AU525">
        <f>_xlfn.RANK.AVG(Table2[[#This Row],[Sharpe Ratio Z-Score]],Table2[Sharpe Ratio Z-Score])</f>
        <v>221</v>
      </c>
      <c r="AV525">
        <f>(Table2[[#This Row],[Rank 1Y]]+Table2[[#This Row],[Rank 6M]]+Table2[[#This Row],[Rank Sharpe]])/3</f>
        <v>479.33333333333331</v>
      </c>
    </row>
    <row r="526" spans="1:48" x14ac:dyDescent="0.3">
      <c r="A526" t="s">
        <v>1671</v>
      </c>
      <c r="B526" t="s">
        <v>1672</v>
      </c>
      <c r="C526" t="s">
        <v>3107</v>
      </c>
      <c r="D526" t="s">
        <v>141</v>
      </c>
      <c r="E526">
        <v>4966.9799999999996</v>
      </c>
      <c r="F526">
        <v>174.28</v>
      </c>
      <c r="G526">
        <v>10.7739467160779</v>
      </c>
      <c r="H526">
        <f>(Table2[[#This Row],[1Y Return vs Nifty]]-AVERAGE(Table2[1Y Return vs Nifty]))/_xlfn.STDEV.P(Table2[1Y Return vs Nifty])</f>
        <v>-0.17571360048103618</v>
      </c>
      <c r="I526">
        <v>-0.33098168193292699</v>
      </c>
      <c r="J526">
        <f>(Table2[[#This Row],[1M Return vs Nifty]]-AVERAGE(Table2[1M Return vs Nifty]))/_xlfn.STDEV.P(Table2[1M Return vs Nifty])</f>
        <v>4.5538898638003693E-2</v>
      </c>
      <c r="K526">
        <v>-26.206525332414</v>
      </c>
      <c r="L526">
        <f>(Table2[[#This Row],[6M Return vs Nifty]]-AVERAGE(Table2[6M Return vs Nifty]))/_xlfn.STDEV.P(Table2[6M Return vs Nifty])</f>
        <v>-1.0168770207714934</v>
      </c>
      <c r="M526">
        <v>1.32076006444019</v>
      </c>
      <c r="N526">
        <f>(Table2[[#This Row],[1W Return vs Nifty]]-AVERAGE(Table2[1W Return vs Nifty]))/_xlfn.STDEV.P(Table2[1W Return vs Nifty])</f>
        <v>0.68110421664987009</v>
      </c>
      <c r="O526">
        <v>186.54</v>
      </c>
      <c r="P526">
        <v>192.23880484714999</v>
      </c>
      <c r="Q526">
        <v>188.619029171644</v>
      </c>
      <c r="R526">
        <v>31.455567651632499</v>
      </c>
      <c r="S526" s="1">
        <f>(Table2[[#This Row],[Close Price]]-Table2[[#This Row],[20D EMA]])/Table2[[#This Row],[20D EMA]]</f>
        <v>-6.5723169293449082E-2</v>
      </c>
      <c r="T526" s="1">
        <f>(Table2[[#This Row],[Close Price]]-Table2[[#This Row],[50D EMA]])/Table2[[#This Row],[50D EMA]]</f>
        <v>-9.341924936242256E-2</v>
      </c>
      <c r="U526" s="1">
        <f>(Table2[[#This Row],[Close Price]]-Table2[[#This Row],[200D EMA]])/Table2[[#This Row],[200D EMA]]</f>
        <v>-7.6021116398576269E-2</v>
      </c>
      <c r="V526">
        <v>0.93992635928514301</v>
      </c>
      <c r="W526">
        <v>172.2</v>
      </c>
      <c r="X526">
        <v>181.79</v>
      </c>
      <c r="Y526">
        <v>172.2</v>
      </c>
      <c r="Z526">
        <v>196.3</v>
      </c>
      <c r="AA526">
        <v>172.2</v>
      </c>
      <c r="AB526">
        <v>201.61</v>
      </c>
      <c r="AC526" s="1">
        <f>(Table2[[#This Row],[Close Price]]/Table2[[#This Row],[Day Low]])-1</f>
        <v>1.2078977932636459E-2</v>
      </c>
      <c r="AD526" s="1">
        <f>(Table2[[#This Row],[Day High]]/Table2[[#This Row],[Close Price]])-1</f>
        <v>4.3091576773008899E-2</v>
      </c>
      <c r="AE526" s="1">
        <f>(Table2[[#This Row],[Close Price]]/Table2[[#This Row],[Current Week Low]])-1</f>
        <v>1.2078977932636459E-2</v>
      </c>
      <c r="AF526" s="1">
        <f>(Table2[[#This Row],[Current Week High]]/Table2[[#This Row],[Close Price]])-1</f>
        <v>0.12634840486573329</v>
      </c>
      <c r="AG526" s="1">
        <f>(Table2[[#This Row],[Close Price]]/Table2[[#This Row],[Current Month Low]])-1</f>
        <v>1.2078977932636459E-2</v>
      </c>
      <c r="AH526" s="1">
        <f>(Table2[[#This Row],[Current Month High]]/Table2[[#This Row],[Close Price]])-1</f>
        <v>0.15681661693826032</v>
      </c>
      <c r="AI526">
        <v>52.025476245122697</v>
      </c>
      <c r="AJ526">
        <v>41.518473406414898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3143</v>
      </c>
      <c r="AN526">
        <v>-5.22</v>
      </c>
      <c r="AO526" t="s">
        <v>3143</v>
      </c>
      <c r="AP526">
        <v>2.1013033764041001E-2</v>
      </c>
      <c r="AQ526">
        <f>(Table2[[#This Row],[Sharpe Ratio]]-AVERAGE(Table2[Sharpe Ratio]))/_xlfn.STDEV.P(Table2[Sharpe Ratio])</f>
        <v>-0.42158508768109215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362</v>
      </c>
      <c r="AT526">
        <f>_xlfn.RANK.AVG(Table2[[#This Row],[6M Return vs Nifty Z-Score]],Table2[6M Return vs Nifty Z-Score])</f>
        <v>634</v>
      </c>
      <c r="AU526">
        <f>_xlfn.RANK.AVG(Table2[[#This Row],[Sharpe Ratio Z-Score]],Table2[Sharpe Ratio Z-Score])</f>
        <v>446</v>
      </c>
      <c r="AV526">
        <f>(Table2[[#This Row],[Rank 1Y]]+Table2[[#This Row],[Rank 6M]]+Table2[[#This Row],[Rank Sharpe]])/3</f>
        <v>480.66666666666669</v>
      </c>
    </row>
    <row r="527" spans="1:48" x14ac:dyDescent="0.3">
      <c r="A527" t="s">
        <v>1229</v>
      </c>
      <c r="B527" t="s">
        <v>1230</v>
      </c>
      <c r="C527" t="s">
        <v>3109</v>
      </c>
      <c r="D527" t="s">
        <v>250</v>
      </c>
      <c r="E527">
        <v>9073.3029257569997</v>
      </c>
      <c r="F527">
        <v>114.59</v>
      </c>
      <c r="G527">
        <v>-19.859050903405599</v>
      </c>
      <c r="H527">
        <f>(Table2[[#This Row],[1Y Return vs Nifty]]-AVERAGE(Table2[1Y Return vs Nifty]))/_xlfn.STDEV.P(Table2[1Y Return vs Nifty])</f>
        <v>-0.71595278676466301</v>
      </c>
      <c r="I527">
        <v>0.81371846017403504</v>
      </c>
      <c r="J527">
        <f>(Table2[[#This Row],[1M Return vs Nifty]]-AVERAGE(Table2[1M Return vs Nifty]))/_xlfn.STDEV.P(Table2[1M Return vs Nifty])</f>
        <v>0.17912251747814975</v>
      </c>
      <c r="K527">
        <v>-24.2191823438352</v>
      </c>
      <c r="L527">
        <f>(Table2[[#This Row],[6M Return vs Nifty]]-AVERAGE(Table2[6M Return vs Nifty]))/_xlfn.STDEV.P(Table2[6M Return vs Nifty])</f>
        <v>-0.9442405594653388</v>
      </c>
      <c r="M527">
        <v>-3.5573149757964302</v>
      </c>
      <c r="N527">
        <f>(Table2[[#This Row],[1W Return vs Nifty]]-AVERAGE(Table2[1W Return vs Nifty]))/_xlfn.STDEV.P(Table2[1W Return vs Nifty])</f>
        <v>-0.38304281256068223</v>
      </c>
      <c r="O527">
        <v>121.02</v>
      </c>
      <c r="P527">
        <v>125.73101449461301</v>
      </c>
      <c r="Q527">
        <v>129.90740112733599</v>
      </c>
      <c r="R527">
        <v>27.870801002003201</v>
      </c>
      <c r="S527" s="1">
        <f>(Table2[[#This Row],[Close Price]]-Table2[[#This Row],[20D EMA]])/Table2[[#This Row],[20D EMA]]</f>
        <v>-5.313171376631956E-2</v>
      </c>
      <c r="T527" s="1">
        <f>(Table2[[#This Row],[Close Price]]-Table2[[#This Row],[50D EMA]])/Table2[[#This Row],[50D EMA]]</f>
        <v>-8.8609914899639527E-2</v>
      </c>
      <c r="U527" s="1">
        <f>(Table2[[#This Row],[Close Price]]-Table2[[#This Row],[200D EMA]])/Table2[[#This Row],[200D EMA]]</f>
        <v>-0.11791014980217931</v>
      </c>
      <c r="V527">
        <v>0.54224502528735496</v>
      </c>
      <c r="W527">
        <v>112.5</v>
      </c>
      <c r="X527">
        <v>117.49</v>
      </c>
      <c r="Y527">
        <v>112.5</v>
      </c>
      <c r="Z527">
        <v>124.3</v>
      </c>
      <c r="AA527">
        <v>112.29</v>
      </c>
      <c r="AB527">
        <v>127.4</v>
      </c>
      <c r="AC527" s="1">
        <f>(Table2[[#This Row],[Close Price]]/Table2[[#This Row],[Day Low]])-1</f>
        <v>1.8577777777777804E-2</v>
      </c>
      <c r="AD527" s="1">
        <f>(Table2[[#This Row],[Day High]]/Table2[[#This Row],[Close Price]])-1</f>
        <v>2.5307618465834736E-2</v>
      </c>
      <c r="AE527" s="1">
        <f>(Table2[[#This Row],[Close Price]]/Table2[[#This Row],[Current Week Low]])-1</f>
        <v>1.8577777777777804E-2</v>
      </c>
      <c r="AF527" s="1">
        <f>(Table2[[#This Row],[Current Week High]]/Table2[[#This Row],[Close Price]])-1</f>
        <v>8.4736888035605196E-2</v>
      </c>
      <c r="AG527" s="1">
        <f>(Table2[[#This Row],[Close Price]]/Table2[[#This Row],[Current Month Low]])-1</f>
        <v>2.0482678778163566E-2</v>
      </c>
      <c r="AH527" s="1">
        <f>(Table2[[#This Row],[Current Month High]]/Table2[[#This Row],[Close Price]])-1</f>
        <v>0.1117898594990836</v>
      </c>
      <c r="AI527">
        <v>37.882886813858001</v>
      </c>
      <c r="AJ527">
        <v>13.736972704714599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</v>
      </c>
      <c r="AM527" t="s">
        <v>3143</v>
      </c>
      <c r="AN527">
        <v>-5.33</v>
      </c>
      <c r="AO527" t="s">
        <v>3143</v>
      </c>
      <c r="AP527">
        <v>8.5536559049946004E-2</v>
      </c>
      <c r="AQ527">
        <f>(Table2[[#This Row],[Sharpe Ratio]]-AVERAGE(Table2[Sharpe Ratio]))/_xlfn.STDEV.P(Table2[Sharpe Ratio])</f>
        <v>0.34021932355510537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563</v>
      </c>
      <c r="AT527">
        <f>_xlfn.RANK.AVG(Table2[[#This Row],[6M Return vs Nifty Z-Score]],Table2[6M Return vs Nifty Z-Score])</f>
        <v>625</v>
      </c>
      <c r="AU527">
        <f>_xlfn.RANK.AVG(Table2[[#This Row],[Sharpe Ratio Z-Score]],Table2[Sharpe Ratio Z-Score])</f>
        <v>255</v>
      </c>
      <c r="AV527">
        <f>(Table2[[#This Row],[Rank 1Y]]+Table2[[#This Row],[Rank 6M]]+Table2[[#This Row],[Rank Sharpe]])/3</f>
        <v>481</v>
      </c>
    </row>
    <row r="528" spans="1:48" x14ac:dyDescent="0.3">
      <c r="A528" t="s">
        <v>137</v>
      </c>
      <c r="B528" t="s">
        <v>138</v>
      </c>
      <c r="C528" t="s">
        <v>3097</v>
      </c>
      <c r="D528" t="s">
        <v>54</v>
      </c>
      <c r="E528">
        <v>197709.76730775999</v>
      </c>
      <c r="F528">
        <v>311.2</v>
      </c>
      <c r="G528">
        <v>21.630301663144198</v>
      </c>
      <c r="H528">
        <f>(Table2[[#This Row],[1Y Return vs Nifty]]-AVERAGE(Table2[1Y Return vs Nifty]))/_xlfn.STDEV.P(Table2[1Y Return vs Nifty])</f>
        <v>1.574753027291232E-2</v>
      </c>
      <c r="I528">
        <v>-3.2890291218971202</v>
      </c>
      <c r="J528">
        <f>(Table2[[#This Row],[1M Return vs Nifty]]-AVERAGE(Table2[1M Return vs Nifty]))/_xlfn.STDEV.P(Table2[1M Return vs Nifty])</f>
        <v>-0.2996577753170902</v>
      </c>
      <c r="K528">
        <v>-25.733205737166699</v>
      </c>
      <c r="L528">
        <f>(Table2[[#This Row],[6M Return vs Nifty]]-AVERAGE(Table2[6M Return vs Nifty]))/_xlfn.STDEV.P(Table2[6M Return vs Nifty])</f>
        <v>-0.99957740985218679</v>
      </c>
      <c r="M528">
        <v>-1.0952029855347201</v>
      </c>
      <c r="N528">
        <f>(Table2[[#This Row],[1W Return vs Nifty]]-AVERAGE(Table2[1W Return vs Nifty]))/_xlfn.STDEV.P(Table2[1W Return vs Nifty])</f>
        <v>0.15406437386209751</v>
      </c>
      <c r="O528">
        <v>330.91</v>
      </c>
      <c r="P528">
        <v>336.89712187959998</v>
      </c>
      <c r="Q528">
        <v>316.12266206043103</v>
      </c>
      <c r="R528">
        <v>18.203413819759</v>
      </c>
      <c r="S528" s="1">
        <f>(Table2[[#This Row],[Close Price]]-Table2[[#This Row],[20D EMA]])/Table2[[#This Row],[20D EMA]]</f>
        <v>-5.9563023178507854E-2</v>
      </c>
      <c r="T528" s="1">
        <f>(Table2[[#This Row],[Close Price]]-Table2[[#This Row],[50D EMA]])/Table2[[#This Row],[50D EMA]]</f>
        <v>-7.6275872397579006E-2</v>
      </c>
      <c r="U528" s="1">
        <f>(Table2[[#This Row],[Close Price]]-Table2[[#This Row],[200D EMA]])/Table2[[#This Row],[200D EMA]]</f>
        <v>-1.5571999895059738E-2</v>
      </c>
      <c r="V528">
        <v>0.55980235511045795</v>
      </c>
      <c r="W528">
        <v>306</v>
      </c>
      <c r="X528">
        <v>317.85000000000002</v>
      </c>
      <c r="Y528">
        <v>306</v>
      </c>
      <c r="Z528">
        <v>334.4</v>
      </c>
      <c r="AA528">
        <v>306</v>
      </c>
      <c r="AB528">
        <v>353</v>
      </c>
      <c r="AC528" s="1">
        <f>(Table2[[#This Row],[Close Price]]/Table2[[#This Row],[Day Low]])-1</f>
        <v>1.6993464052287521E-2</v>
      </c>
      <c r="AD528" s="1">
        <f>(Table2[[#This Row],[Day High]]/Table2[[#This Row],[Close Price]])-1</f>
        <v>2.1368894601542454E-2</v>
      </c>
      <c r="AE528" s="1">
        <f>(Table2[[#This Row],[Close Price]]/Table2[[#This Row],[Current Week Low]])-1</f>
        <v>1.6993464052287521E-2</v>
      </c>
      <c r="AF528" s="1">
        <f>(Table2[[#This Row],[Current Week High]]/Table2[[#This Row],[Close Price]])-1</f>
        <v>7.455012853470433E-2</v>
      </c>
      <c r="AG528" s="1">
        <f>(Table2[[#This Row],[Close Price]]/Table2[[#This Row],[Current Month Low]])-1</f>
        <v>1.6993464052287521E-2</v>
      </c>
      <c r="AH528" s="1">
        <f>(Table2[[#This Row],[Current Month High]]/Table2[[#This Row],[Close Price]])-1</f>
        <v>0.13431876606683812</v>
      </c>
      <c r="AI528">
        <v>26.831619537274999</v>
      </c>
      <c r="AJ528">
        <v>50.738677645919097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-0.09</v>
      </c>
      <c r="AM528" t="s">
        <v>3143</v>
      </c>
      <c r="AN528">
        <v>-9.27</v>
      </c>
      <c r="AO528" t="s">
        <v>3143</v>
      </c>
      <c r="AQ528">
        <f>(Table2[[#This Row],[Sharpe Ratio]]-AVERAGE(Table2[Sharpe Ratio]))/_xlfn.STDEV.P(Table2[Sharpe Ratio])</f>
        <v>-0.66967788397470163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292</v>
      </c>
      <c r="AT528">
        <f>_xlfn.RANK.AVG(Table2[[#This Row],[6M Return vs Nifty Z-Score]],Table2[6M Return vs Nifty Z-Score])</f>
        <v>632</v>
      </c>
      <c r="AU528">
        <f>_xlfn.RANK.AVG(Table2[[#This Row],[Sharpe Ratio Z-Score]],Table2[Sharpe Ratio Z-Score])</f>
        <v>520.5</v>
      </c>
      <c r="AV528">
        <f>(Table2[[#This Row],[Rank 1Y]]+Table2[[#This Row],[Rank 6M]]+Table2[[#This Row],[Rank Sharpe]])/3</f>
        <v>481.5</v>
      </c>
    </row>
    <row r="529" spans="1:48" x14ac:dyDescent="0.3">
      <c r="A529" t="s">
        <v>965</v>
      </c>
      <c r="B529" t="s">
        <v>966</v>
      </c>
      <c r="C529" t="s">
        <v>3111</v>
      </c>
      <c r="D529" t="s">
        <v>465</v>
      </c>
      <c r="E529">
        <v>14179.165800839901</v>
      </c>
      <c r="F529">
        <v>4624.6499999999996</v>
      </c>
      <c r="G529">
        <v>-25.281802634917099</v>
      </c>
      <c r="H529">
        <f>(Table2[[#This Row],[1Y Return vs Nifty]]-AVERAGE(Table2[1Y Return vs Nifty]))/_xlfn.STDEV.P(Table2[1Y Return vs Nifty])</f>
        <v>-0.81158766452754305</v>
      </c>
      <c r="I529">
        <v>-3.43550200441826</v>
      </c>
      <c r="J529">
        <f>(Table2[[#This Row],[1M Return vs Nifty]]-AVERAGE(Table2[1M Return vs Nifty]))/_xlfn.STDEV.P(Table2[1M Return vs Nifty])</f>
        <v>-0.31675079119905486</v>
      </c>
      <c r="K529">
        <v>-5.7352723308408802</v>
      </c>
      <c r="L529">
        <f>(Table2[[#This Row],[6M Return vs Nifty]]-AVERAGE(Table2[6M Return vs Nifty]))/_xlfn.STDEV.P(Table2[6M Return vs Nifty])</f>
        <v>-0.26866225105998442</v>
      </c>
      <c r="M529">
        <v>-3.7888322244648598</v>
      </c>
      <c r="N529">
        <f>(Table2[[#This Row],[1W Return vs Nifty]]-AVERAGE(Table2[1W Return vs Nifty]))/_xlfn.STDEV.P(Table2[1W Return vs Nifty])</f>
        <v>-0.43354806111658795</v>
      </c>
      <c r="O529">
        <v>5025.99</v>
      </c>
      <c r="P529">
        <v>5138.7039625406196</v>
      </c>
      <c r="Q529">
        <v>4925.1061309230599</v>
      </c>
      <c r="R529">
        <v>20.020356566299601</v>
      </c>
      <c r="S529" s="1">
        <f>(Table2[[#This Row],[Close Price]]-Table2[[#This Row],[20D EMA]])/Table2[[#This Row],[20D EMA]]</f>
        <v>-7.9852924498457059E-2</v>
      </c>
      <c r="T529" s="1">
        <f>(Table2[[#This Row],[Close Price]]-Table2[[#This Row],[50D EMA]])/Table2[[#This Row],[50D EMA]]</f>
        <v>-0.10003572229260455</v>
      </c>
      <c r="U529" s="1">
        <f>(Table2[[#This Row],[Close Price]]-Table2[[#This Row],[200D EMA]])/Table2[[#This Row],[200D EMA]]</f>
        <v>-6.1005006376735484E-2</v>
      </c>
      <c r="V529">
        <v>0.62135803944235002</v>
      </c>
      <c r="W529">
        <v>4562.1499999999996</v>
      </c>
      <c r="X529">
        <v>4762.05</v>
      </c>
      <c r="Y529">
        <v>4562.1499999999996</v>
      </c>
      <c r="Z529">
        <v>5085.05</v>
      </c>
      <c r="AA529">
        <v>4562.1499999999996</v>
      </c>
      <c r="AB529">
        <v>5359</v>
      </c>
      <c r="AC529" s="1">
        <f>(Table2[[#This Row],[Close Price]]/Table2[[#This Row],[Day Low]])-1</f>
        <v>1.3699681071424719E-2</v>
      </c>
      <c r="AD529" s="1">
        <f>(Table2[[#This Row],[Day High]]/Table2[[#This Row],[Close Price]])-1</f>
        <v>2.9710356459407894E-2</v>
      </c>
      <c r="AE529" s="1">
        <f>(Table2[[#This Row],[Close Price]]/Table2[[#This Row],[Current Week Low]])-1</f>
        <v>1.3699681071424719E-2</v>
      </c>
      <c r="AF529" s="1">
        <f>(Table2[[#This Row],[Current Week High]]/Table2[[#This Row],[Close Price]])-1</f>
        <v>9.9553479722789939E-2</v>
      </c>
      <c r="AG529" s="1">
        <f>(Table2[[#This Row],[Close Price]]/Table2[[#This Row],[Current Month Low]])-1</f>
        <v>1.3699681071424719E-2</v>
      </c>
      <c r="AH529" s="1">
        <f>(Table2[[#This Row],[Current Month High]]/Table2[[#This Row],[Close Price]])-1</f>
        <v>0.15879039494880698</v>
      </c>
      <c r="AI529">
        <v>28.849750791951799</v>
      </c>
      <c r="AJ529">
        <v>15.0124347177319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-0.08</v>
      </c>
      <c r="AM529" t="s">
        <v>3143</v>
      </c>
      <c r="AN529">
        <v>-10.43</v>
      </c>
      <c r="AO529" t="s">
        <v>3143</v>
      </c>
      <c r="AP529">
        <v>2.2289600381858E-2</v>
      </c>
      <c r="AQ529">
        <f>(Table2[[#This Row],[Sharpe Ratio]]-AVERAGE(Table2[Sharpe Ratio]))/_xlfn.STDEV.P(Table2[Sharpe Ratio])</f>
        <v>-0.40651315730560938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592</v>
      </c>
      <c r="AT529">
        <f>_xlfn.RANK.AVG(Table2[[#This Row],[6M Return vs Nifty Z-Score]],Table2[6M Return vs Nifty Z-Score])</f>
        <v>416</v>
      </c>
      <c r="AU529">
        <f>_xlfn.RANK.AVG(Table2[[#This Row],[Sharpe Ratio Z-Score]],Table2[Sharpe Ratio Z-Score])</f>
        <v>440</v>
      </c>
      <c r="AV529">
        <f>(Table2[[#This Row],[Rank 1Y]]+Table2[[#This Row],[Rank 6M]]+Table2[[#This Row],[Rank Sharpe]])/3</f>
        <v>482.66666666666669</v>
      </c>
    </row>
    <row r="530" spans="1:48" x14ac:dyDescent="0.3">
      <c r="A530" t="s">
        <v>1817</v>
      </c>
      <c r="B530" t="s">
        <v>1818</v>
      </c>
      <c r="C530" t="s">
        <v>3109</v>
      </c>
      <c r="D530" t="s">
        <v>250</v>
      </c>
      <c r="E530">
        <v>3997.25613294</v>
      </c>
      <c r="F530">
        <v>181.65</v>
      </c>
      <c r="G530">
        <v>2.87988292225443</v>
      </c>
      <c r="H530">
        <f>(Table2[[#This Row],[1Y Return vs Nifty]]-AVERAGE(Table2[1Y Return vs Nifty]))/_xlfn.STDEV.P(Table2[1Y Return vs Nifty])</f>
        <v>-0.31493218605405776</v>
      </c>
      <c r="I530">
        <v>-2.9038768937027002</v>
      </c>
      <c r="J530">
        <f>(Table2[[#This Row],[1M Return vs Nifty]]-AVERAGE(Table2[1M Return vs Nifty]))/_xlfn.STDEV.P(Table2[1M Return vs Nifty])</f>
        <v>-0.25471148191325066</v>
      </c>
      <c r="K530">
        <v>-13.7419298242946</v>
      </c>
      <c r="L530">
        <f>(Table2[[#This Row],[6M Return vs Nifty]]-AVERAGE(Table2[6M Return vs Nifty]))/_xlfn.STDEV.P(Table2[6M Return vs Nifty])</f>
        <v>-0.56130185607893679</v>
      </c>
      <c r="M530">
        <v>-1.0604959332397099</v>
      </c>
      <c r="N530">
        <f>(Table2[[#This Row],[1W Return vs Nifty]]-AVERAGE(Table2[1W Return vs Nifty]))/_xlfn.STDEV.P(Table2[1W Return vs Nifty])</f>
        <v>0.16163568145530721</v>
      </c>
      <c r="O530">
        <v>196.41</v>
      </c>
      <c r="P530">
        <v>198.79466506397901</v>
      </c>
      <c r="Q530">
        <v>191.17688226663799</v>
      </c>
      <c r="R530">
        <v>20.263750080481401</v>
      </c>
      <c r="S530" s="1">
        <f>(Table2[[#This Row],[Close Price]]-Table2[[#This Row],[20D EMA]])/Table2[[#This Row],[20D EMA]]</f>
        <v>-7.5148923170917939E-2</v>
      </c>
      <c r="T530" s="1">
        <f>(Table2[[#This Row],[Close Price]]-Table2[[#This Row],[50D EMA]])/Table2[[#This Row],[50D EMA]]</f>
        <v>-8.6243084332576325E-2</v>
      </c>
      <c r="U530" s="1">
        <f>(Table2[[#This Row],[Close Price]]-Table2[[#This Row],[200D EMA]])/Table2[[#This Row],[200D EMA]]</f>
        <v>-4.9832815315769517E-2</v>
      </c>
      <c r="V530">
        <v>0.55141066908601899</v>
      </c>
      <c r="W530">
        <v>177</v>
      </c>
      <c r="X530">
        <v>187.94</v>
      </c>
      <c r="Y530">
        <v>177</v>
      </c>
      <c r="Z530">
        <v>202.15</v>
      </c>
      <c r="AA530">
        <v>177</v>
      </c>
      <c r="AB530">
        <v>207</v>
      </c>
      <c r="AC530" s="1">
        <f>(Table2[[#This Row],[Close Price]]/Table2[[#This Row],[Day Low]])-1</f>
        <v>2.6271186440677941E-2</v>
      </c>
      <c r="AD530" s="1">
        <f>(Table2[[#This Row],[Day High]]/Table2[[#This Row],[Close Price]])-1</f>
        <v>3.4627030002752468E-2</v>
      </c>
      <c r="AE530" s="1">
        <f>(Table2[[#This Row],[Close Price]]/Table2[[#This Row],[Current Week Low]])-1</f>
        <v>2.6271186440677941E-2</v>
      </c>
      <c r="AF530" s="1">
        <f>(Table2[[#This Row],[Current Week High]]/Table2[[#This Row],[Close Price]])-1</f>
        <v>0.11285439031103772</v>
      </c>
      <c r="AG530" s="1">
        <f>(Table2[[#This Row],[Close Price]]/Table2[[#This Row],[Current Month Low]])-1</f>
        <v>2.6271186440677941E-2</v>
      </c>
      <c r="AH530" s="1">
        <f>(Table2[[#This Row],[Current Month High]]/Table2[[#This Row],[Close Price]])-1</f>
        <v>0.13955408753096621</v>
      </c>
      <c r="AI530">
        <v>30.938618221855201</v>
      </c>
      <c r="AJ530">
        <v>32.591240875912398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-7.0000000000000007E-2</v>
      </c>
      <c r="AM530" t="s">
        <v>3143</v>
      </c>
      <c r="AN530">
        <v>-10.28</v>
      </c>
      <c r="AO530" t="s">
        <v>3143</v>
      </c>
      <c r="AQ530">
        <f>(Table2[[#This Row],[Sharpe Ratio]]-AVERAGE(Table2[Sharpe Ratio]))/_xlfn.STDEV.P(Table2[Sharpe Ratio])</f>
        <v>-0.66967788397470163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411</v>
      </c>
      <c r="AT530">
        <f>_xlfn.RANK.AVG(Table2[[#This Row],[6M Return vs Nifty Z-Score]],Table2[6M Return vs Nifty Z-Score])</f>
        <v>517</v>
      </c>
      <c r="AU530">
        <f>_xlfn.RANK.AVG(Table2[[#This Row],[Sharpe Ratio Z-Score]],Table2[Sharpe Ratio Z-Score])</f>
        <v>520.5</v>
      </c>
      <c r="AV530">
        <f>(Table2[[#This Row],[Rank 1Y]]+Table2[[#This Row],[Rank 6M]]+Table2[[#This Row],[Rank Sharpe]])/3</f>
        <v>482.83333333333331</v>
      </c>
    </row>
    <row r="531" spans="1:48" x14ac:dyDescent="0.3">
      <c r="A531" t="s">
        <v>41</v>
      </c>
      <c r="B531" t="s">
        <v>42</v>
      </c>
      <c r="C531" t="s">
        <v>3097</v>
      </c>
      <c r="D531" t="s">
        <v>43</v>
      </c>
      <c r="E531">
        <v>571558.41725086502</v>
      </c>
      <c r="F531">
        <v>903.65</v>
      </c>
      <c r="G531">
        <v>21.430388738232899</v>
      </c>
      <c r="H531">
        <f>(Table2[[#This Row],[1Y Return vs Nifty]]-AVERAGE(Table2[1Y Return vs Nifty]))/_xlfn.STDEV.P(Table2[1Y Return vs Nifty])</f>
        <v>1.2221894381080166E-2</v>
      </c>
      <c r="I531">
        <v>-3.9388494443484801</v>
      </c>
      <c r="J531">
        <f>(Table2[[#This Row],[1M Return vs Nifty]]-AVERAGE(Table2[1M Return vs Nifty]))/_xlfn.STDEV.P(Table2[1M Return vs Nifty])</f>
        <v>-0.37549016764050458</v>
      </c>
      <c r="K531">
        <v>-15.347536522460601</v>
      </c>
      <c r="L531">
        <f>(Table2[[#This Row],[6M Return vs Nifty]]-AVERAGE(Table2[6M Return vs Nifty]))/_xlfn.STDEV.P(Table2[6M Return vs Nifty])</f>
        <v>-0.61998603363383376</v>
      </c>
      <c r="M531">
        <v>0.81634093818205</v>
      </c>
      <c r="N531">
        <f>(Table2[[#This Row],[1W Return vs Nifty]]-AVERAGE(Table2[1W Return vs Nifty]))/_xlfn.STDEV.P(Table2[1W Return vs Nifty])</f>
        <v>0.57106570550418156</v>
      </c>
      <c r="O531">
        <v>949.45</v>
      </c>
      <c r="P531">
        <v>991.75467813855096</v>
      </c>
      <c r="Q531">
        <v>965.43252651083696</v>
      </c>
      <c r="R531">
        <v>22.500562590291601</v>
      </c>
      <c r="S531" s="1">
        <f>(Table2[[#This Row],[Close Price]]-Table2[[#This Row],[20D EMA]])/Table2[[#This Row],[20D EMA]]</f>
        <v>-4.8238453841697893E-2</v>
      </c>
      <c r="T531" s="1">
        <f>(Table2[[#This Row],[Close Price]]-Table2[[#This Row],[50D EMA]])/Table2[[#This Row],[50D EMA]]</f>
        <v>-8.8837169191797349E-2</v>
      </c>
      <c r="U531" s="1">
        <f>(Table2[[#This Row],[Close Price]]-Table2[[#This Row],[200D EMA]])/Table2[[#This Row],[200D EMA]]</f>
        <v>-6.3994660231849437E-2</v>
      </c>
      <c r="V531">
        <v>0.49449878888204402</v>
      </c>
      <c r="W531">
        <v>888.3</v>
      </c>
      <c r="X531">
        <v>918</v>
      </c>
      <c r="Y531">
        <v>888.3</v>
      </c>
      <c r="Z531">
        <v>952.9</v>
      </c>
      <c r="AA531">
        <v>888.3</v>
      </c>
      <c r="AB531">
        <v>1012.4</v>
      </c>
      <c r="AC531" s="1">
        <f>(Table2[[#This Row],[Close Price]]/Table2[[#This Row],[Day Low]])-1</f>
        <v>1.7280198131262026E-2</v>
      </c>
      <c r="AD531" s="1">
        <f>(Table2[[#This Row],[Day High]]/Table2[[#This Row],[Close Price]])-1</f>
        <v>1.5880042051679366E-2</v>
      </c>
      <c r="AE531" s="1">
        <f>(Table2[[#This Row],[Close Price]]/Table2[[#This Row],[Current Week Low]])-1</f>
        <v>1.7280198131262026E-2</v>
      </c>
      <c r="AF531" s="1">
        <f>(Table2[[#This Row],[Current Week High]]/Table2[[#This Row],[Close Price]])-1</f>
        <v>5.4501189619875046E-2</v>
      </c>
      <c r="AG531" s="1">
        <f>(Table2[[#This Row],[Close Price]]/Table2[[#This Row],[Current Month Low]])-1</f>
        <v>1.7280198131262026E-2</v>
      </c>
      <c r="AH531" s="1">
        <f>(Table2[[#This Row],[Current Month High]]/Table2[[#This Row],[Close Price]])-1</f>
        <v>0.12034526641952081</v>
      </c>
      <c r="AI531">
        <v>35.229347645659203</v>
      </c>
      <c r="AJ531">
        <v>51.276471080606001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-0.23</v>
      </c>
      <c r="AM531" t="s">
        <v>3143</v>
      </c>
      <c r="AN531">
        <v>-6.93</v>
      </c>
      <c r="AO531" t="s">
        <v>3143</v>
      </c>
      <c r="AP531">
        <v>-4.0422187195582999E-2</v>
      </c>
      <c r="AQ531">
        <f>(Table2[[#This Row],[Sharpe Ratio]]-AVERAGE(Table2[Sharpe Ratio]))/_xlfn.STDEV.P(Table2[Sharpe Ratio])</f>
        <v>-1.1469270792250004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294</v>
      </c>
      <c r="AT531">
        <f>_xlfn.RANK.AVG(Table2[[#This Row],[6M Return vs Nifty Z-Score]],Table2[6M Return vs Nifty Z-Score])</f>
        <v>524</v>
      </c>
      <c r="AU531">
        <f>_xlfn.RANK.AVG(Table2[[#This Row],[Sharpe Ratio Z-Score]],Table2[Sharpe Ratio Z-Score])</f>
        <v>632</v>
      </c>
      <c r="AV531">
        <f>(Table2[[#This Row],[Rank 1Y]]+Table2[[#This Row],[Rank 6M]]+Table2[[#This Row],[Rank Sharpe]])/3</f>
        <v>483.33333333333331</v>
      </c>
    </row>
    <row r="532" spans="1:48" x14ac:dyDescent="0.3">
      <c r="A532" t="s">
        <v>498</v>
      </c>
      <c r="B532" t="s">
        <v>499</v>
      </c>
      <c r="C532" t="s">
        <v>3108</v>
      </c>
      <c r="D532" t="s">
        <v>446</v>
      </c>
      <c r="E532">
        <v>40898.794996680001</v>
      </c>
      <c r="F532">
        <v>1473.7</v>
      </c>
      <c r="G532">
        <v>-35.740048073999503</v>
      </c>
      <c r="H532">
        <f>(Table2[[#This Row],[1Y Return vs Nifty]]-AVERAGE(Table2[1Y Return vs Nifty]))/_xlfn.STDEV.P(Table2[1Y Return vs Nifty])</f>
        <v>-0.99602779265822228</v>
      </c>
      <c r="I532">
        <v>7.5136517137691801</v>
      </c>
      <c r="J532">
        <f>(Table2[[#This Row],[1M Return vs Nifty]]-AVERAGE(Table2[1M Return vs Nifty]))/_xlfn.STDEV.P(Table2[1M Return vs Nifty])</f>
        <v>0.96098782620023404</v>
      </c>
      <c r="K532">
        <v>-12.0516922420043</v>
      </c>
      <c r="L532">
        <f>(Table2[[#This Row],[6M Return vs Nifty]]-AVERAGE(Table2[6M Return vs Nifty]))/_xlfn.STDEV.P(Table2[6M Return vs Nifty])</f>
        <v>-0.49952445909723325</v>
      </c>
      <c r="M532">
        <v>-0.96822623279457798</v>
      </c>
      <c r="N532">
        <f>(Table2[[#This Row],[1W Return vs Nifty]]-AVERAGE(Table2[1W Return vs Nifty]))/_xlfn.STDEV.P(Table2[1W Return vs Nifty])</f>
        <v>0.18176422125941649</v>
      </c>
      <c r="O532">
        <v>1526.36</v>
      </c>
      <c r="P532">
        <v>1509.34235787751</v>
      </c>
      <c r="Q532">
        <v>1508.2722556185299</v>
      </c>
      <c r="R532">
        <v>30.645003897162201</v>
      </c>
      <c r="S532" s="1">
        <f>(Table2[[#This Row],[Close Price]]-Table2[[#This Row],[20D EMA]])/Table2[[#This Row],[20D EMA]]</f>
        <v>-3.4500379988993329E-2</v>
      </c>
      <c r="T532" s="1">
        <f>(Table2[[#This Row],[Close Price]]-Table2[[#This Row],[50D EMA]])/Table2[[#This Row],[50D EMA]]</f>
        <v>-2.361449520811933E-2</v>
      </c>
      <c r="U532" s="1">
        <f>(Table2[[#This Row],[Close Price]]-Table2[[#This Row],[200D EMA]])/Table2[[#This Row],[200D EMA]]</f>
        <v>-2.2921760636876586E-2</v>
      </c>
      <c r="V532">
        <v>0.74106964543252696</v>
      </c>
      <c r="W532">
        <v>1439.3</v>
      </c>
      <c r="X532">
        <v>1508.7</v>
      </c>
      <c r="Y532">
        <v>1439.3</v>
      </c>
      <c r="Z532">
        <v>1589.9</v>
      </c>
      <c r="AA532">
        <v>1439.3</v>
      </c>
      <c r="AB532">
        <v>1652.6</v>
      </c>
      <c r="AC532" s="1">
        <f>(Table2[[#This Row],[Close Price]]/Table2[[#This Row],[Day Low]])-1</f>
        <v>2.3900507190995679E-2</v>
      </c>
      <c r="AD532" s="1">
        <f>(Table2[[#This Row],[Day High]]/Table2[[#This Row],[Close Price]])-1</f>
        <v>2.3749745538440559E-2</v>
      </c>
      <c r="AE532" s="1">
        <f>(Table2[[#This Row],[Close Price]]/Table2[[#This Row],[Current Week Low]])-1</f>
        <v>2.3900507190995679E-2</v>
      </c>
      <c r="AF532" s="1">
        <f>(Table2[[#This Row],[Current Week High]]/Table2[[#This Row],[Close Price]])-1</f>
        <v>7.8849155187622921E-2</v>
      </c>
      <c r="AG532" s="1">
        <f>(Table2[[#This Row],[Close Price]]/Table2[[#This Row],[Current Month Low]])-1</f>
        <v>2.3900507190995679E-2</v>
      </c>
      <c r="AH532" s="1">
        <f>(Table2[[#This Row],[Current Month High]]/Table2[[#This Row],[Close Price]])-1</f>
        <v>0.1213951279093437</v>
      </c>
      <c r="AI532">
        <v>20.377281671982001</v>
      </c>
      <c r="AJ532">
        <v>12.927203065134099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0.05</v>
      </c>
      <c r="AM532" t="s">
        <v>3142</v>
      </c>
      <c r="AN532">
        <v>-4.0599999999999996</v>
      </c>
      <c r="AO532" t="s">
        <v>3143</v>
      </c>
      <c r="AP532">
        <v>6.6661592377946E-2</v>
      </c>
      <c r="AQ532">
        <f>(Table2[[#This Row],[Sharpe Ratio]]-AVERAGE(Table2[Sharpe Ratio]))/_xlfn.STDEV.P(Table2[Sharpe Ratio])</f>
        <v>0.11736986192150681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-0.23543034237429822</v>
      </c>
      <c r="AS532">
        <f>_xlfn.RANK.AVG(Table2[[#This Row],[1Y Return vs Nifty Z-Score]],Table2[1Y Return vs Nifty Z-Score])</f>
        <v>656</v>
      </c>
      <c r="AT532">
        <f>_xlfn.RANK.AVG(Table2[[#This Row],[6M Return vs Nifty Z-Score]],Table2[6M Return vs Nifty Z-Score])</f>
        <v>493</v>
      </c>
      <c r="AU532">
        <f>_xlfn.RANK.AVG(Table2[[#This Row],[Sharpe Ratio Z-Score]],Table2[Sharpe Ratio Z-Score])</f>
        <v>309</v>
      </c>
      <c r="AV532">
        <f>(Table2[[#This Row],[Rank 1Y]]+Table2[[#This Row],[Rank 6M]]+Table2[[#This Row],[Rank Sharpe]])/3</f>
        <v>486</v>
      </c>
    </row>
    <row r="533" spans="1:48" x14ac:dyDescent="0.3">
      <c r="A533" t="s">
        <v>415</v>
      </c>
      <c r="B533" t="s">
        <v>416</v>
      </c>
      <c r="C533" t="s">
        <v>3099</v>
      </c>
      <c r="D533" t="s">
        <v>233</v>
      </c>
      <c r="E533">
        <v>52447.405355640003</v>
      </c>
      <c r="F533">
        <v>1983.6</v>
      </c>
      <c r="G533">
        <v>-2.0361597606864299</v>
      </c>
      <c r="H533">
        <f>(Table2[[#This Row],[1Y Return vs Nifty]]-AVERAGE(Table2[1Y Return vs Nifty]))/_xlfn.STDEV.P(Table2[1Y Return vs Nifty])</f>
        <v>-0.40163081515192828</v>
      </c>
      <c r="I533">
        <v>-1.8993763750394901</v>
      </c>
      <c r="J533">
        <f>(Table2[[#This Row],[1M Return vs Nifty]]-AVERAGE(Table2[1M Return vs Nifty]))/_xlfn.STDEV.P(Table2[1M Return vs Nifty])</f>
        <v>-0.13748880544633629</v>
      </c>
      <c r="K533">
        <v>-9.0513337393993893</v>
      </c>
      <c r="L533">
        <f>(Table2[[#This Row],[6M Return vs Nifty]]-AVERAGE(Table2[6M Return vs Nifty]))/_xlfn.STDEV.P(Table2[6M Return vs Nifty])</f>
        <v>-0.3898627522194964</v>
      </c>
      <c r="M533">
        <v>2.8834976007654198</v>
      </c>
      <c r="N533">
        <f>(Table2[[#This Row],[1W Return vs Nifty]]-AVERAGE(Table2[1W Return vs Nifty]))/_xlfn.STDEV.P(Table2[1W Return vs Nifty])</f>
        <v>1.0220137953257333</v>
      </c>
      <c r="O533">
        <v>2033.05</v>
      </c>
      <c r="P533">
        <v>2046.3138225202999</v>
      </c>
      <c r="Q533">
        <v>1934.0156527678801</v>
      </c>
      <c r="R533">
        <v>38.058024907635797</v>
      </c>
      <c r="S533" s="1">
        <f>(Table2[[#This Row],[Close Price]]-Table2[[#This Row],[20D EMA]])/Table2[[#This Row],[20D EMA]]</f>
        <v>-2.4323061410196526E-2</v>
      </c>
      <c r="T533" s="1">
        <f>(Table2[[#This Row],[Close Price]]-Table2[[#This Row],[50D EMA]])/Table2[[#This Row],[50D EMA]]</f>
        <v>-3.0647216389839877E-2</v>
      </c>
      <c r="U533" s="1">
        <f>(Table2[[#This Row],[Close Price]]-Table2[[#This Row],[200D EMA]])/Table2[[#This Row],[200D EMA]]</f>
        <v>2.5638027883154342E-2</v>
      </c>
      <c r="V533">
        <v>0.769861102945961</v>
      </c>
      <c r="W533">
        <v>1906.7</v>
      </c>
      <c r="X533">
        <v>2021.45</v>
      </c>
      <c r="Y533">
        <v>1906.7</v>
      </c>
      <c r="Z533">
        <v>2052</v>
      </c>
      <c r="AA533">
        <v>1906.7</v>
      </c>
      <c r="AB533">
        <v>2186.4</v>
      </c>
      <c r="AC533" s="1">
        <f>(Table2[[#This Row],[Close Price]]/Table2[[#This Row],[Day Low]])-1</f>
        <v>4.0331462736665324E-2</v>
      </c>
      <c r="AD533" s="1">
        <f>(Table2[[#This Row],[Day High]]/Table2[[#This Row],[Close Price]])-1</f>
        <v>1.9081468037910998E-2</v>
      </c>
      <c r="AE533" s="1">
        <f>(Table2[[#This Row],[Close Price]]/Table2[[#This Row],[Current Week Low]])-1</f>
        <v>4.0331462736665324E-2</v>
      </c>
      <c r="AF533" s="1">
        <f>(Table2[[#This Row],[Current Week High]]/Table2[[#This Row],[Close Price]])-1</f>
        <v>3.4482758620689724E-2</v>
      </c>
      <c r="AG533" s="1">
        <f>(Table2[[#This Row],[Close Price]]/Table2[[#This Row],[Current Month Low]])-1</f>
        <v>4.0331462736665324E-2</v>
      </c>
      <c r="AH533" s="1">
        <f>(Table2[[#This Row],[Current Month High]]/Table2[[#This Row],[Close Price]])-1</f>
        <v>0.10223835450695717</v>
      </c>
      <c r="AI533">
        <v>11.156483161927801</v>
      </c>
      <c r="AJ533">
        <v>28.2223658694246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0.02</v>
      </c>
      <c r="AM533" t="s">
        <v>3142</v>
      </c>
      <c r="AN533">
        <v>-5.52</v>
      </c>
      <c r="AO533" t="s">
        <v>3143</v>
      </c>
      <c r="AP533">
        <v>-1.2743209657984001E-2</v>
      </c>
      <c r="AQ533">
        <f>(Table2[[#This Row],[Sharpe Ratio]]-AVERAGE(Table2[Sharpe Ratio]))/_xlfn.STDEV.P(Table2[Sharpe Ratio])</f>
        <v>-0.82013205224502372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440</v>
      </c>
      <c r="AT533">
        <f>_xlfn.RANK.AVG(Table2[[#This Row],[6M Return vs Nifty Z-Score]],Table2[6M Return vs Nifty Z-Score])</f>
        <v>451</v>
      </c>
      <c r="AU533">
        <f>_xlfn.RANK.AVG(Table2[[#This Row],[Sharpe Ratio Z-Score]],Table2[Sharpe Ratio Z-Score])</f>
        <v>575</v>
      </c>
      <c r="AV533">
        <f>(Table2[[#This Row],[Rank 1Y]]+Table2[[#This Row],[Rank 6M]]+Table2[[#This Row],[Rank Sharpe]])/3</f>
        <v>488.66666666666669</v>
      </c>
    </row>
    <row r="534" spans="1:48" x14ac:dyDescent="0.3">
      <c r="A534" t="s">
        <v>1429</v>
      </c>
      <c r="B534" t="s">
        <v>1430</v>
      </c>
      <c r="C534" t="s">
        <v>3106</v>
      </c>
      <c r="D534" t="s">
        <v>1431</v>
      </c>
      <c r="E534">
        <v>7019.80296352</v>
      </c>
      <c r="F534">
        <v>263.3</v>
      </c>
      <c r="G534">
        <v>-38.009656710719</v>
      </c>
      <c r="H534">
        <f>(Table2[[#This Row],[1Y Return vs Nifty]]-AVERAGE(Table2[1Y Return vs Nifty]))/_xlfn.STDEV.P(Table2[1Y Return vs Nifty])</f>
        <v>-1.0360542875613452</v>
      </c>
      <c r="I534">
        <v>4.0780001309726099</v>
      </c>
      <c r="J534">
        <f>(Table2[[#This Row],[1M Return vs Nifty]]-AVERAGE(Table2[1M Return vs Nifty]))/_xlfn.STDEV.P(Table2[1M Return vs Nifty])</f>
        <v>0.56005595363219762</v>
      </c>
      <c r="K534">
        <v>-16.169621559484199</v>
      </c>
      <c r="L534">
        <f>(Table2[[#This Row],[6M Return vs Nifty]]-AVERAGE(Table2[6M Return vs Nifty]))/_xlfn.STDEV.P(Table2[6M Return vs Nifty])</f>
        <v>-0.65003285913164865</v>
      </c>
      <c r="M534">
        <v>-0.15501879656432899</v>
      </c>
      <c r="N534">
        <f>(Table2[[#This Row],[1W Return vs Nifty]]-AVERAGE(Table2[1W Return vs Nifty]))/_xlfn.STDEV.P(Table2[1W Return vs Nifty])</f>
        <v>0.35916458313543481</v>
      </c>
      <c r="O534">
        <v>273.36</v>
      </c>
      <c r="P534">
        <v>276.47568242107798</v>
      </c>
      <c r="Q534">
        <v>281.87888790110901</v>
      </c>
      <c r="R534">
        <v>31.537271328880198</v>
      </c>
      <c r="S534" s="1">
        <f>(Table2[[#This Row],[Close Price]]-Table2[[#This Row],[20D EMA]])/Table2[[#This Row],[20D EMA]]</f>
        <v>-3.680128767925081E-2</v>
      </c>
      <c r="T534" s="1">
        <f>(Table2[[#This Row],[Close Price]]-Table2[[#This Row],[50D EMA]])/Table2[[#This Row],[50D EMA]]</f>
        <v>-4.7655845554659446E-2</v>
      </c>
      <c r="U534" s="1">
        <f>(Table2[[#This Row],[Close Price]]-Table2[[#This Row],[200D EMA]])/Table2[[#This Row],[200D EMA]]</f>
        <v>-6.5910888323168756E-2</v>
      </c>
      <c r="V534">
        <v>0.447155315661519</v>
      </c>
      <c r="W534">
        <v>261.10000000000002</v>
      </c>
      <c r="X534">
        <v>271.14999999999998</v>
      </c>
      <c r="Y534">
        <v>261.10000000000002</v>
      </c>
      <c r="Z534">
        <v>282.8</v>
      </c>
      <c r="AA534">
        <v>252.2</v>
      </c>
      <c r="AB534">
        <v>289.95</v>
      </c>
      <c r="AC534" s="1">
        <f>(Table2[[#This Row],[Close Price]]/Table2[[#This Row],[Day Low]])-1</f>
        <v>8.4258904634240128E-3</v>
      </c>
      <c r="AD534" s="1">
        <f>(Table2[[#This Row],[Day High]]/Table2[[#This Row],[Close Price]])-1</f>
        <v>2.9813900493733225E-2</v>
      </c>
      <c r="AE534" s="1">
        <f>(Table2[[#This Row],[Close Price]]/Table2[[#This Row],[Current Week Low]])-1</f>
        <v>8.4258904634240128E-3</v>
      </c>
      <c r="AF534" s="1">
        <f>(Table2[[#This Row],[Current Week High]]/Table2[[#This Row],[Close Price]])-1</f>
        <v>7.4060007595898147E-2</v>
      </c>
      <c r="AG534" s="1">
        <f>(Table2[[#This Row],[Close Price]]/Table2[[#This Row],[Current Month Low]])-1</f>
        <v>4.4012688342585315E-2</v>
      </c>
      <c r="AH534" s="1">
        <f>(Table2[[#This Row],[Current Month High]]/Table2[[#This Row],[Close Price]])-1</f>
        <v>0.10121534371439411</v>
      </c>
      <c r="AI534">
        <v>36.631219141663401</v>
      </c>
      <c r="AJ534">
        <v>5.2989402119575999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-0.03</v>
      </c>
      <c r="AM534" t="s">
        <v>3143</v>
      </c>
      <c r="AN534">
        <v>-2.88</v>
      </c>
      <c r="AO534" t="s">
        <v>3143</v>
      </c>
      <c r="AP534">
        <v>8.1121757796398006E-2</v>
      </c>
      <c r="AQ534">
        <f>(Table2[[#This Row],[Sharpe Ratio]]-AVERAGE(Table2[Sharpe Ratio]))/_xlfn.STDEV.P(Table2[Sharpe Ratio])</f>
        <v>0.28809546555476384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663</v>
      </c>
      <c r="AT534">
        <f>_xlfn.RANK.AVG(Table2[[#This Row],[6M Return vs Nifty Z-Score]],Table2[6M Return vs Nifty Z-Score])</f>
        <v>537</v>
      </c>
      <c r="AU534">
        <f>_xlfn.RANK.AVG(Table2[[#This Row],[Sharpe Ratio Z-Score]],Table2[Sharpe Ratio Z-Score])</f>
        <v>267</v>
      </c>
      <c r="AV534">
        <f>(Table2[[#This Row],[Rank 1Y]]+Table2[[#This Row],[Rank 6M]]+Table2[[#This Row],[Rank Sharpe]])/3</f>
        <v>489</v>
      </c>
    </row>
    <row r="535" spans="1:48" x14ac:dyDescent="0.3">
      <c r="A535" t="s">
        <v>398</v>
      </c>
      <c r="B535" t="s">
        <v>399</v>
      </c>
      <c r="C535" t="s">
        <v>3096</v>
      </c>
      <c r="D535" t="s">
        <v>273</v>
      </c>
      <c r="E535">
        <v>54723.201274289997</v>
      </c>
      <c r="F535">
        <v>5170.3</v>
      </c>
      <c r="G535">
        <v>-3.6006513742135899</v>
      </c>
      <c r="H535">
        <f>(Table2[[#This Row],[1Y Return vs Nifty]]-AVERAGE(Table2[1Y Return vs Nifty]))/_xlfn.STDEV.P(Table2[1Y Return vs Nifty])</f>
        <v>-0.42922196658733003</v>
      </c>
      <c r="I535">
        <v>2.7489298197628398</v>
      </c>
      <c r="J535">
        <f>(Table2[[#This Row],[1M Return vs Nifty]]-AVERAGE(Table2[1M Return vs Nifty]))/_xlfn.STDEV.P(Table2[1M Return vs Nifty])</f>
        <v>0.40495680116977878</v>
      </c>
      <c r="K535">
        <v>-7.3773907855780498</v>
      </c>
      <c r="L535">
        <f>(Table2[[#This Row],[6M Return vs Nifty]]-AVERAGE(Table2[6M Return vs Nifty]))/_xlfn.STDEV.P(Table2[6M Return vs Nifty])</f>
        <v>-0.32868091632467406</v>
      </c>
      <c r="M535">
        <v>3.9182713807168299</v>
      </c>
      <c r="N535">
        <f>(Table2[[#This Row],[1W Return vs Nifty]]-AVERAGE(Table2[1W Return vs Nifty]))/_xlfn.STDEV.P(Table2[1W Return vs Nifty])</f>
        <v>1.2477486261262971</v>
      </c>
      <c r="O535">
        <v>5274.48</v>
      </c>
      <c r="P535">
        <v>5303.6321464887596</v>
      </c>
      <c r="Q535">
        <v>5090.9986590887702</v>
      </c>
      <c r="R535">
        <v>42.4440873626585</v>
      </c>
      <c r="S535" s="1">
        <f>(Table2[[#This Row],[Close Price]]-Table2[[#This Row],[20D EMA]])/Table2[[#This Row],[20D EMA]]</f>
        <v>-1.9751710121187187E-2</v>
      </c>
      <c r="T535" s="1">
        <f>(Table2[[#This Row],[Close Price]]-Table2[[#This Row],[50D EMA]])/Table2[[#This Row],[50D EMA]]</f>
        <v>-2.5139780212138443E-2</v>
      </c>
      <c r="U535" s="1">
        <f>(Table2[[#This Row],[Close Price]]-Table2[[#This Row],[200D EMA]])/Table2[[#This Row],[200D EMA]]</f>
        <v>1.5576775053683479E-2</v>
      </c>
      <c r="V535">
        <v>1.11675509537697</v>
      </c>
      <c r="W535">
        <v>5132.3500000000004</v>
      </c>
      <c r="X535">
        <v>5278</v>
      </c>
      <c r="Y535">
        <v>5115.05</v>
      </c>
      <c r="Z535">
        <v>5412.8</v>
      </c>
      <c r="AA535">
        <v>5007.8500000000004</v>
      </c>
      <c r="AB535">
        <v>5424</v>
      </c>
      <c r="AC535" s="1">
        <f>(Table2[[#This Row],[Close Price]]/Table2[[#This Row],[Day Low]])-1</f>
        <v>7.3942735783802949E-3</v>
      </c>
      <c r="AD535" s="1">
        <f>(Table2[[#This Row],[Day High]]/Table2[[#This Row],[Close Price]])-1</f>
        <v>2.0830512736204732E-2</v>
      </c>
      <c r="AE535" s="1">
        <f>(Table2[[#This Row],[Close Price]]/Table2[[#This Row],[Current Week Low]])-1</f>
        <v>1.0801458441266565E-2</v>
      </c>
      <c r="AF535" s="1">
        <f>(Table2[[#This Row],[Current Week High]]/Table2[[#This Row],[Close Price]])-1</f>
        <v>4.6902500822002535E-2</v>
      </c>
      <c r="AG535" s="1">
        <f>(Table2[[#This Row],[Close Price]]/Table2[[#This Row],[Current Month Low]])-1</f>
        <v>3.243907065906515E-2</v>
      </c>
      <c r="AH535" s="1">
        <f>(Table2[[#This Row],[Current Month High]]/Table2[[#This Row],[Close Price]])-1</f>
        <v>4.9068719416668349E-2</v>
      </c>
      <c r="AI535">
        <v>16.047424714233198</v>
      </c>
      <c r="AJ535">
        <v>25.7674531744101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-0.03</v>
      </c>
      <c r="AM535" t="s">
        <v>3143</v>
      </c>
      <c r="AN535">
        <v>-0.92</v>
      </c>
      <c r="AO535" t="s">
        <v>3143</v>
      </c>
      <c r="AP535">
        <v>-1.7066204181921001E-2</v>
      </c>
      <c r="AQ535">
        <f>(Table2[[#This Row],[Sharpe Ratio]]-AVERAGE(Table2[Sharpe Ratio]))/_xlfn.STDEV.P(Table2[Sharpe Ratio])</f>
        <v>-0.87117198354903347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452</v>
      </c>
      <c r="AT535">
        <f>_xlfn.RANK.AVG(Table2[[#This Row],[6M Return vs Nifty Z-Score]],Table2[6M Return vs Nifty Z-Score])</f>
        <v>433</v>
      </c>
      <c r="AU535">
        <f>_xlfn.RANK.AVG(Table2[[#This Row],[Sharpe Ratio Z-Score]],Table2[Sharpe Ratio Z-Score])</f>
        <v>589</v>
      </c>
      <c r="AV535">
        <f>(Table2[[#This Row],[Rank 1Y]]+Table2[[#This Row],[Rank 6M]]+Table2[[#This Row],[Rank Sharpe]])/3</f>
        <v>491.33333333333331</v>
      </c>
    </row>
    <row r="536" spans="1:48" x14ac:dyDescent="0.3">
      <c r="A536" t="s">
        <v>1640</v>
      </c>
      <c r="B536" t="s">
        <v>1641</v>
      </c>
      <c r="C536" t="s">
        <v>3111</v>
      </c>
      <c r="D536" t="s">
        <v>270</v>
      </c>
      <c r="E536">
        <v>5202.3575233800002</v>
      </c>
      <c r="F536">
        <v>543.29999999999995</v>
      </c>
      <c r="G536">
        <v>-33.167998641713801</v>
      </c>
      <c r="H536">
        <f>(Table2[[#This Row],[1Y Return vs Nifty]]-AVERAGE(Table2[1Y Return vs Nifty]))/_xlfn.STDEV.P(Table2[1Y Return vs Nifty])</f>
        <v>-0.95066749492831581</v>
      </c>
      <c r="I536">
        <v>-7.1880213831034103</v>
      </c>
      <c r="J536">
        <f>(Table2[[#This Row],[1M Return vs Nifty]]-AVERAGE(Table2[1M Return vs Nifty]))/_xlfn.STDEV.P(Table2[1M Return vs Nifty])</f>
        <v>-0.75466033618249484</v>
      </c>
      <c r="K536">
        <v>-5.2027882335510798</v>
      </c>
      <c r="L536">
        <f>(Table2[[#This Row],[6M Return vs Nifty]]-AVERAGE(Table2[6M Return vs Nifty]))/_xlfn.STDEV.P(Table2[6M Return vs Nifty])</f>
        <v>-0.24920020512668895</v>
      </c>
      <c r="M536">
        <v>-4.2051129218962</v>
      </c>
      <c r="N536">
        <f>(Table2[[#This Row],[1W Return vs Nifty]]-AVERAGE(Table2[1W Return vs Nifty]))/_xlfn.STDEV.P(Table2[1W Return vs Nifty])</f>
        <v>-0.52435926509260744</v>
      </c>
      <c r="O536">
        <v>609.37</v>
      </c>
      <c r="P536">
        <v>624.07992157760395</v>
      </c>
      <c r="Q536">
        <v>581.63920706084002</v>
      </c>
      <c r="R536">
        <v>10.9909450877471</v>
      </c>
      <c r="S536" s="1">
        <f>(Table2[[#This Row],[Close Price]]-Table2[[#This Row],[20D EMA]])/Table2[[#This Row],[20D EMA]]</f>
        <v>-0.10842345373090249</v>
      </c>
      <c r="T536" s="1">
        <f>(Table2[[#This Row],[Close Price]]-Table2[[#This Row],[50D EMA]])/Table2[[#This Row],[50D EMA]]</f>
        <v>-0.12943842412587386</v>
      </c>
      <c r="U536" s="1">
        <f>(Table2[[#This Row],[Close Price]]-Table2[[#This Row],[200D EMA]])/Table2[[#This Row],[200D EMA]]</f>
        <v>-6.5915788680369597E-2</v>
      </c>
      <c r="V536">
        <v>0.30109110709773002</v>
      </c>
      <c r="W536">
        <v>537.75</v>
      </c>
      <c r="X536">
        <v>567.70000000000005</v>
      </c>
      <c r="Y536">
        <v>537.75</v>
      </c>
      <c r="Z536">
        <v>609.1</v>
      </c>
      <c r="AA536">
        <v>537.75</v>
      </c>
      <c r="AB536">
        <v>688.2</v>
      </c>
      <c r="AC536" s="1">
        <f>(Table2[[#This Row],[Close Price]]/Table2[[#This Row],[Day Low]])-1</f>
        <v>1.0320781032078008E-2</v>
      </c>
      <c r="AD536" s="1">
        <f>(Table2[[#This Row],[Day High]]/Table2[[#This Row],[Close Price]])-1</f>
        <v>4.4910730719676328E-2</v>
      </c>
      <c r="AE536" s="1">
        <f>(Table2[[#This Row],[Close Price]]/Table2[[#This Row],[Current Week Low]])-1</f>
        <v>1.0320781032078008E-2</v>
      </c>
      <c r="AF536" s="1">
        <f>(Table2[[#This Row],[Current Week High]]/Table2[[#This Row],[Close Price]])-1</f>
        <v>0.12111172464568387</v>
      </c>
      <c r="AG536" s="1">
        <f>(Table2[[#This Row],[Close Price]]/Table2[[#This Row],[Current Month Low]])-1</f>
        <v>1.0320781032078008E-2</v>
      </c>
      <c r="AH536" s="1">
        <f>(Table2[[#This Row],[Current Month High]]/Table2[[#This Row],[Close Price]])-1</f>
        <v>0.26670347874102718</v>
      </c>
      <c r="AI536">
        <v>33.775078225658</v>
      </c>
      <c r="AJ536">
        <v>24.910909299919499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-0.06</v>
      </c>
      <c r="AM536" t="s">
        <v>3143</v>
      </c>
      <c r="AN536">
        <v>-15.94</v>
      </c>
      <c r="AO536" t="s">
        <v>3143</v>
      </c>
      <c r="AP536">
        <v>2.6525112715512E-2</v>
      </c>
      <c r="AQ536">
        <f>(Table2[[#This Row],[Sharpe Ratio]]-AVERAGE(Table2[Sharpe Ratio]))/_xlfn.STDEV.P(Table2[Sharpe Ratio])</f>
        <v>-0.35650609452772064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641</v>
      </c>
      <c r="AT536">
        <f>_xlfn.RANK.AVG(Table2[[#This Row],[6M Return vs Nifty Z-Score]],Table2[6M Return vs Nifty Z-Score])</f>
        <v>406</v>
      </c>
      <c r="AU536">
        <f>_xlfn.RANK.AVG(Table2[[#This Row],[Sharpe Ratio Z-Score]],Table2[Sharpe Ratio Z-Score])</f>
        <v>427</v>
      </c>
      <c r="AV536">
        <f>(Table2[[#This Row],[Rank 1Y]]+Table2[[#This Row],[Rank 6M]]+Table2[[#This Row],[Rank Sharpe]])/3</f>
        <v>491.33333333333331</v>
      </c>
    </row>
    <row r="537" spans="1:48" x14ac:dyDescent="0.3">
      <c r="A537" t="s">
        <v>713</v>
      </c>
      <c r="B537" t="s">
        <v>714</v>
      </c>
      <c r="C537" t="s">
        <v>3097</v>
      </c>
      <c r="D537" t="s">
        <v>419</v>
      </c>
      <c r="E537">
        <v>23617.703473320002</v>
      </c>
      <c r="F537">
        <v>1051.8</v>
      </c>
      <c r="G537">
        <v>-18.594070560488699</v>
      </c>
      <c r="H537">
        <f>(Table2[[#This Row],[1Y Return vs Nifty]]-AVERAGE(Table2[1Y Return vs Nifty]))/_xlfn.STDEV.P(Table2[1Y Return vs Nifty])</f>
        <v>-0.69364377347085615</v>
      </c>
      <c r="I537">
        <v>5.8238604621461203</v>
      </c>
      <c r="J537">
        <f>(Table2[[#This Row],[1M Return vs Nifty]]-AVERAGE(Table2[1M Return vs Nifty]))/_xlfn.STDEV.P(Table2[1M Return vs Nifty])</f>
        <v>0.76379344998503829</v>
      </c>
      <c r="K537">
        <v>8.7081374265576006</v>
      </c>
      <c r="L537">
        <f>(Table2[[#This Row],[6M Return vs Nifty]]-AVERAGE(Table2[6M Return vs Nifty]))/_xlfn.STDEV.P(Table2[6M Return vs Nifty])</f>
        <v>0.25923765348667022</v>
      </c>
      <c r="M537">
        <v>4.3312970348768003</v>
      </c>
      <c r="N537">
        <f>(Table2[[#This Row],[1W Return vs Nifty]]-AVERAGE(Table2[1W Return vs Nifty]))/_xlfn.STDEV.P(Table2[1W Return vs Nifty])</f>
        <v>1.3378497457763052</v>
      </c>
      <c r="O537">
        <v>1054.5999999999999</v>
      </c>
      <c r="P537">
        <v>1041.9500867018301</v>
      </c>
      <c r="Q537">
        <v>972.46306490936797</v>
      </c>
      <c r="R537">
        <v>49.499785606255003</v>
      </c>
      <c r="S537" s="1">
        <f>(Table2[[#This Row],[Close Price]]-Table2[[#This Row],[20D EMA]])/Table2[[#This Row],[20D EMA]]</f>
        <v>-2.6550350843921439E-3</v>
      </c>
      <c r="T537" s="1">
        <f>(Table2[[#This Row],[Close Price]]-Table2[[#This Row],[50D EMA]])/Table2[[#This Row],[50D EMA]]</f>
        <v>9.4533446696555608E-3</v>
      </c>
      <c r="U537" s="1">
        <f>(Table2[[#This Row],[Close Price]]-Table2[[#This Row],[200D EMA]])/Table2[[#This Row],[200D EMA]]</f>
        <v>8.1583494482668148E-2</v>
      </c>
      <c r="V537">
        <v>0.81487187930491101</v>
      </c>
      <c r="W537">
        <v>1037</v>
      </c>
      <c r="X537">
        <v>1069.9000000000001</v>
      </c>
      <c r="Y537">
        <v>995</v>
      </c>
      <c r="Z537">
        <v>1069.9000000000001</v>
      </c>
      <c r="AA537">
        <v>986.05</v>
      </c>
      <c r="AB537">
        <v>1121.9000000000001</v>
      </c>
      <c r="AC537" s="1">
        <f>(Table2[[#This Row],[Close Price]]/Table2[[#This Row],[Day Low]])-1</f>
        <v>1.4271938283510144E-2</v>
      </c>
      <c r="AD537" s="1">
        <f>(Table2[[#This Row],[Day High]]/Table2[[#This Row],[Close Price]])-1</f>
        <v>1.7208594789884124E-2</v>
      </c>
      <c r="AE537" s="1">
        <f>(Table2[[#This Row],[Close Price]]/Table2[[#This Row],[Current Week Low]])-1</f>
        <v>5.7085427135678435E-2</v>
      </c>
      <c r="AF537" s="1">
        <f>(Table2[[#This Row],[Current Week High]]/Table2[[#This Row],[Close Price]])-1</f>
        <v>1.7208594789884124E-2</v>
      </c>
      <c r="AG537" s="1">
        <f>(Table2[[#This Row],[Close Price]]/Table2[[#This Row],[Current Month Low]])-1</f>
        <v>6.6680188631408122E-2</v>
      </c>
      <c r="AH537" s="1">
        <f>(Table2[[#This Row],[Current Month High]]/Table2[[#This Row],[Close Price]])-1</f>
        <v>6.6647651644799577E-2</v>
      </c>
      <c r="AI537">
        <v>8.7469100589465594</v>
      </c>
      <c r="AJ537">
        <v>42.7912028237849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0.03</v>
      </c>
      <c r="AM537" t="s">
        <v>3142</v>
      </c>
      <c r="AN537">
        <v>2.02</v>
      </c>
      <c r="AO537" t="s">
        <v>3142</v>
      </c>
      <c r="AP537">
        <v>-6.4122465449679006E-2</v>
      </c>
      <c r="AQ537">
        <f>(Table2[[#This Row],[Sharpe Ratio]]-AVERAGE(Table2[Sharpe Ratio]))/_xlfn.STDEV.P(Table2[Sharpe Ratio])</f>
        <v>-1.4267471361963717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0.24048993958078602</v>
      </c>
      <c r="AS537">
        <f>_xlfn.RANK.AVG(Table2[[#This Row],[1Y Return vs Nifty Z-Score]],Table2[1Y Return vs Nifty Z-Score])</f>
        <v>558</v>
      </c>
      <c r="AT537">
        <f>_xlfn.RANK.AVG(Table2[[#This Row],[6M Return vs Nifty Z-Score]],Table2[6M Return vs Nifty Z-Score])</f>
        <v>244</v>
      </c>
      <c r="AU537">
        <f>_xlfn.RANK.AVG(Table2[[#This Row],[Sharpe Ratio Z-Score]],Table2[Sharpe Ratio Z-Score])</f>
        <v>681</v>
      </c>
      <c r="AV537">
        <f>(Table2[[#This Row],[Rank 1Y]]+Table2[[#This Row],[Rank 6M]]+Table2[[#This Row],[Rank Sharpe]])/3</f>
        <v>494.33333333333331</v>
      </c>
    </row>
    <row r="538" spans="1:48" x14ac:dyDescent="0.3">
      <c r="A538" t="s">
        <v>1561</v>
      </c>
      <c r="B538" t="s">
        <v>1562</v>
      </c>
      <c r="C538" t="s">
        <v>3097</v>
      </c>
      <c r="D538" t="s">
        <v>24</v>
      </c>
      <c r="E538">
        <v>5889.2474842849997</v>
      </c>
      <c r="F538">
        <v>22.51</v>
      </c>
      <c r="G538">
        <v>-25.1952089207646</v>
      </c>
      <c r="H538">
        <f>(Table2[[#This Row],[1Y Return vs Nifty]]-AVERAGE(Table2[1Y Return vs Nifty]))/_xlfn.STDEV.P(Table2[1Y Return vs Nifty])</f>
        <v>-0.81006051010889513</v>
      </c>
      <c r="I538">
        <v>1.99973656046243</v>
      </c>
      <c r="J538">
        <f>(Table2[[#This Row],[1M Return vs Nifty]]-AVERAGE(Table2[1M Return vs Nifty]))/_xlfn.STDEV.P(Table2[1M Return vs Nifty])</f>
        <v>0.31752783780494237</v>
      </c>
      <c r="K538">
        <v>-33.089193388088397</v>
      </c>
      <c r="L538">
        <f>(Table2[[#This Row],[6M Return vs Nifty]]-AVERAGE(Table2[6M Return vs Nifty]))/_xlfn.STDEV.P(Table2[6M Return vs Nifty])</f>
        <v>-1.2684353349538959</v>
      </c>
      <c r="M538">
        <v>-3.4694037653205498</v>
      </c>
      <c r="N538">
        <f>(Table2[[#This Row],[1W Return vs Nifty]]-AVERAGE(Table2[1W Return vs Nifty]))/_xlfn.STDEV.P(Table2[1W Return vs Nifty])</f>
        <v>-0.36386507283946756</v>
      </c>
      <c r="O538">
        <v>24.17</v>
      </c>
      <c r="P538">
        <v>24.7659623091286</v>
      </c>
      <c r="Q538">
        <v>25.595491544210201</v>
      </c>
      <c r="R538">
        <v>24.382880897351399</v>
      </c>
      <c r="S538" s="1">
        <f>(Table2[[#This Row],[Close Price]]-Table2[[#This Row],[20D EMA]])/Table2[[#This Row],[20D EMA]]</f>
        <v>-6.8680182043856022E-2</v>
      </c>
      <c r="T538" s="1">
        <f>(Table2[[#This Row],[Close Price]]-Table2[[#This Row],[50D EMA]])/Table2[[#This Row],[50D EMA]]</f>
        <v>-9.1091243738873937E-2</v>
      </c>
      <c r="U538" s="1">
        <f>(Table2[[#This Row],[Close Price]]-Table2[[#This Row],[200D EMA]])/Table2[[#This Row],[200D EMA]]</f>
        <v>-0.12054824338422013</v>
      </c>
      <c r="V538">
        <v>1.3849158579963901</v>
      </c>
      <c r="W538">
        <v>22.41</v>
      </c>
      <c r="X538">
        <v>23.74</v>
      </c>
      <c r="Y538">
        <v>22.41</v>
      </c>
      <c r="Z538">
        <v>25.1</v>
      </c>
      <c r="AA538">
        <v>22.41</v>
      </c>
      <c r="AB538">
        <v>26.29</v>
      </c>
      <c r="AC538" s="1">
        <f>(Table2[[#This Row],[Close Price]]/Table2[[#This Row],[Day Low]])-1</f>
        <v>4.4622936189202544E-3</v>
      </c>
      <c r="AD538" s="1">
        <f>(Table2[[#This Row],[Day High]]/Table2[[#This Row],[Close Price]])-1</f>
        <v>5.4642381163926945E-2</v>
      </c>
      <c r="AE538" s="1">
        <f>(Table2[[#This Row],[Close Price]]/Table2[[#This Row],[Current Week Low]])-1</f>
        <v>4.4622936189202544E-3</v>
      </c>
      <c r="AF538" s="1">
        <f>(Table2[[#This Row],[Current Week High]]/Table2[[#This Row],[Close Price]])-1</f>
        <v>0.11505997334517981</v>
      </c>
      <c r="AG538" s="1">
        <f>(Table2[[#This Row],[Close Price]]/Table2[[#This Row],[Current Month Low]])-1</f>
        <v>4.4622936189202544E-3</v>
      </c>
      <c r="AH538" s="1">
        <f>(Table2[[#This Row],[Current Month High]]/Table2[[#This Row],[Close Price]])-1</f>
        <v>0.16792536650377587</v>
      </c>
      <c r="AI538">
        <v>63.845957651645598</v>
      </c>
      <c r="AJ538">
        <v>6.3111678021855004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-0.11</v>
      </c>
      <c r="AM538" t="s">
        <v>3143</v>
      </c>
      <c r="AN538">
        <v>-5.97</v>
      </c>
      <c r="AO538" t="s">
        <v>3143</v>
      </c>
      <c r="AP538">
        <v>0.10255171869508301</v>
      </c>
      <c r="AQ538">
        <f>(Table2[[#This Row],[Sharpe Ratio]]-AVERAGE(Table2[Sharpe Ratio]))/_xlfn.STDEV.P(Table2[Sharpe Ratio])</f>
        <v>0.54111075994388969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590</v>
      </c>
      <c r="AT538">
        <f>_xlfn.RANK.AVG(Table2[[#This Row],[6M Return vs Nifty Z-Score]],Table2[6M Return vs Nifty Z-Score])</f>
        <v>689</v>
      </c>
      <c r="AU538">
        <f>_xlfn.RANK.AVG(Table2[[#This Row],[Sharpe Ratio Z-Score]],Table2[Sharpe Ratio Z-Score])</f>
        <v>204</v>
      </c>
      <c r="AV538">
        <f>(Table2[[#This Row],[Rank 1Y]]+Table2[[#This Row],[Rank 6M]]+Table2[[#This Row],[Rank Sharpe]])/3</f>
        <v>494.33333333333331</v>
      </c>
    </row>
    <row r="539" spans="1:48" x14ac:dyDescent="0.3">
      <c r="A539" t="s">
        <v>906</v>
      </c>
      <c r="B539" t="s">
        <v>907</v>
      </c>
      <c r="C539" t="s">
        <v>3111</v>
      </c>
      <c r="D539" t="s">
        <v>465</v>
      </c>
      <c r="E539">
        <v>15834.967660795</v>
      </c>
      <c r="F539">
        <v>1490.15</v>
      </c>
      <c r="G539">
        <v>-14.471984470456301</v>
      </c>
      <c r="H539">
        <f>(Table2[[#This Row],[1Y Return vs Nifty]]-AVERAGE(Table2[1Y Return vs Nifty]))/_xlfn.STDEV.P(Table2[1Y Return vs Nifty])</f>
        <v>-0.62094724984844141</v>
      </c>
      <c r="I539">
        <v>6.2040479673549997</v>
      </c>
      <c r="J539">
        <f>(Table2[[#This Row],[1M Return vs Nifty]]-AVERAGE(Table2[1M Return vs Nifty]))/_xlfn.STDEV.P(Table2[1M Return vs Nifty])</f>
        <v>0.80816037274100971</v>
      </c>
      <c r="K539">
        <v>6.3826941037423701</v>
      </c>
      <c r="L539">
        <f>(Table2[[#This Row],[6M Return vs Nifty]]-AVERAGE(Table2[6M Return vs Nifty]))/_xlfn.STDEV.P(Table2[6M Return vs Nifty])</f>
        <v>0.17424378231895721</v>
      </c>
      <c r="M539">
        <v>-0.84592188198229601</v>
      </c>
      <c r="N539">
        <f>(Table2[[#This Row],[1W Return vs Nifty]]-AVERAGE(Table2[1W Return vs Nifty]))/_xlfn.STDEV.P(Table2[1W Return vs Nifty])</f>
        <v>0.20844478900445509</v>
      </c>
      <c r="O539">
        <v>1554.61</v>
      </c>
      <c r="P539">
        <v>1546.58905630202</v>
      </c>
      <c r="Q539">
        <v>1476.3353709125299</v>
      </c>
      <c r="R539">
        <v>30.302466038966202</v>
      </c>
      <c r="S539" s="1">
        <f>(Table2[[#This Row],[Close Price]]-Table2[[#This Row],[20D EMA]])/Table2[[#This Row],[20D EMA]]</f>
        <v>-4.1463775480667056E-2</v>
      </c>
      <c r="T539" s="1">
        <f>(Table2[[#This Row],[Close Price]]-Table2[[#This Row],[50D EMA]])/Table2[[#This Row],[50D EMA]]</f>
        <v>-3.6492600327179894E-2</v>
      </c>
      <c r="U539" s="1">
        <f>(Table2[[#This Row],[Close Price]]-Table2[[#This Row],[200D EMA]])/Table2[[#This Row],[200D EMA]]</f>
        <v>9.3573786550486E-3</v>
      </c>
      <c r="V539">
        <v>0.73553427232468804</v>
      </c>
      <c r="W539">
        <v>1463.1</v>
      </c>
      <c r="X539">
        <v>1516.05</v>
      </c>
      <c r="Y539">
        <v>1463.1</v>
      </c>
      <c r="Z539">
        <v>1640</v>
      </c>
      <c r="AA539">
        <v>1463.1</v>
      </c>
      <c r="AB539">
        <v>1643.95</v>
      </c>
      <c r="AC539" s="1">
        <f>(Table2[[#This Row],[Close Price]]/Table2[[#This Row],[Day Low]])-1</f>
        <v>1.848814161711454E-2</v>
      </c>
      <c r="AD539" s="1">
        <f>(Table2[[#This Row],[Day High]]/Table2[[#This Row],[Close Price]])-1</f>
        <v>1.7380800590544476E-2</v>
      </c>
      <c r="AE539" s="1">
        <f>(Table2[[#This Row],[Close Price]]/Table2[[#This Row],[Current Week Low]])-1</f>
        <v>1.848814161711454E-2</v>
      </c>
      <c r="AF539" s="1">
        <f>(Table2[[#This Row],[Current Week High]]/Table2[[#This Row],[Close Price]])-1</f>
        <v>0.1005603462738649</v>
      </c>
      <c r="AG539" s="1">
        <f>(Table2[[#This Row],[Close Price]]/Table2[[#This Row],[Current Month Low]])-1</f>
        <v>1.848814161711454E-2</v>
      </c>
      <c r="AH539" s="1">
        <f>(Table2[[#This Row],[Current Month High]]/Table2[[#This Row],[Close Price]])-1</f>
        <v>0.10321108613226859</v>
      </c>
      <c r="AI539">
        <v>13.411401536758</v>
      </c>
      <c r="AJ539">
        <v>19.883346741753801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</v>
      </c>
      <c r="AM539" t="s">
        <v>3144</v>
      </c>
      <c r="AN539">
        <v>-4.37</v>
      </c>
      <c r="AO539" t="s">
        <v>3143</v>
      </c>
      <c r="AP539">
        <v>-8.5094276961198007E-2</v>
      </c>
      <c r="AQ539">
        <f>(Table2[[#This Row],[Sharpe Ratio]]-AVERAGE(Table2[Sharpe Ratio]))/_xlfn.STDEV.P(Table2[Sharpe Ratio])</f>
        <v>-1.6743532372315744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-1.1044515430155935</v>
      </c>
      <c r="AS539">
        <f>_xlfn.RANK.AVG(Table2[[#This Row],[1Y Return vs Nifty Z-Score]],Table2[1Y Return vs Nifty Z-Score])</f>
        <v>531</v>
      </c>
      <c r="AT539">
        <f>_xlfn.RANK.AVG(Table2[[#This Row],[6M Return vs Nifty Z-Score]],Table2[6M Return vs Nifty Z-Score])</f>
        <v>272</v>
      </c>
      <c r="AU539">
        <f>_xlfn.RANK.AVG(Table2[[#This Row],[Sharpe Ratio Z-Score]],Table2[Sharpe Ratio Z-Score])</f>
        <v>697</v>
      </c>
      <c r="AV539">
        <f>(Table2[[#This Row],[Rank 1Y]]+Table2[[#This Row],[Rank 6M]]+Table2[[#This Row],[Rank Sharpe]])/3</f>
        <v>500</v>
      </c>
    </row>
    <row r="540" spans="1:48" x14ac:dyDescent="0.3">
      <c r="A540" t="s">
        <v>60</v>
      </c>
      <c r="B540" t="s">
        <v>61</v>
      </c>
      <c r="C540" t="s">
        <v>3103</v>
      </c>
      <c r="D540" t="s">
        <v>62</v>
      </c>
      <c r="E540">
        <v>361652.56483359</v>
      </c>
      <c r="F540">
        <v>11502.85</v>
      </c>
      <c r="G540">
        <v>-17.822678637756699</v>
      </c>
      <c r="H540">
        <f>(Table2[[#This Row],[1Y Return vs Nifty]]-AVERAGE(Table2[1Y Return vs Nifty]))/_xlfn.STDEV.P(Table2[1Y Return vs Nifty])</f>
        <v>-0.68003961530719537</v>
      </c>
      <c r="I540">
        <v>-0.70691213042902701</v>
      </c>
      <c r="J540">
        <f>(Table2[[#This Row],[1M Return vs Nifty]]-AVERAGE(Table2[1M Return vs Nifty]))/_xlfn.STDEV.P(Table2[1M Return vs Nifty])</f>
        <v>1.6687636611044309E-3</v>
      </c>
      <c r="K540">
        <v>-18.1211233653822</v>
      </c>
      <c r="L540">
        <f>(Table2[[#This Row],[6M Return vs Nifty]]-AVERAGE(Table2[6M Return vs Nifty]))/_xlfn.STDEV.P(Table2[6M Return vs Nifty])</f>
        <v>-0.72135934189161266</v>
      </c>
      <c r="M540">
        <v>1.35371187873864</v>
      </c>
      <c r="N540">
        <f>(Table2[[#This Row],[1W Return vs Nifty]]-AVERAGE(Table2[1W Return vs Nifty]))/_xlfn.STDEV.P(Table2[1W Return vs Nifty])</f>
        <v>0.68829262088792631</v>
      </c>
      <c r="O540">
        <v>12269.28</v>
      </c>
      <c r="P540">
        <v>12408.6555273797</v>
      </c>
      <c r="Q540">
        <v>11981.045930287301</v>
      </c>
      <c r="R540">
        <v>17.824960949334301</v>
      </c>
      <c r="S540" s="1">
        <f>(Table2[[#This Row],[Close Price]]-Table2[[#This Row],[20D EMA]])/Table2[[#This Row],[20D EMA]]</f>
        <v>-6.2467398249938078E-2</v>
      </c>
      <c r="T540" s="1">
        <f>(Table2[[#This Row],[Close Price]]-Table2[[#This Row],[50D EMA]])/Table2[[#This Row],[50D EMA]]</f>
        <v>-7.2997878406813682E-2</v>
      </c>
      <c r="U540" s="1">
        <f>(Table2[[#This Row],[Close Price]]-Table2[[#This Row],[200D EMA]])/Table2[[#This Row],[200D EMA]]</f>
        <v>-3.9912703203854025E-2</v>
      </c>
      <c r="V540">
        <v>0.95008672315364795</v>
      </c>
      <c r="W540">
        <v>11440</v>
      </c>
      <c r="X540">
        <v>11794.3</v>
      </c>
      <c r="Y540">
        <v>11440</v>
      </c>
      <c r="Z540">
        <v>12289.8</v>
      </c>
      <c r="AA540">
        <v>11440</v>
      </c>
      <c r="AB540">
        <v>13300.45</v>
      </c>
      <c r="AC540" s="1">
        <f>(Table2[[#This Row],[Close Price]]/Table2[[#This Row],[Day Low]])-1</f>
        <v>5.4938811188811609E-3</v>
      </c>
      <c r="AD540" s="1">
        <f>(Table2[[#This Row],[Day High]]/Table2[[#This Row],[Close Price]])-1</f>
        <v>2.5337199041976399E-2</v>
      </c>
      <c r="AE540" s="1">
        <f>(Table2[[#This Row],[Close Price]]/Table2[[#This Row],[Current Week Low]])-1</f>
        <v>5.4938811188811609E-3</v>
      </c>
      <c r="AF540" s="1">
        <f>(Table2[[#This Row],[Current Week High]]/Table2[[#This Row],[Close Price]])-1</f>
        <v>6.8413480137531124E-2</v>
      </c>
      <c r="AG540" s="1">
        <f>(Table2[[#This Row],[Close Price]]/Table2[[#This Row],[Current Month Low]])-1</f>
        <v>5.4938811188811609E-3</v>
      </c>
      <c r="AH540" s="1">
        <f>(Table2[[#This Row],[Current Month High]]/Table2[[#This Row],[Close Price]])-1</f>
        <v>0.1562743146263752</v>
      </c>
      <c r="AI540">
        <v>18.927048514063902</v>
      </c>
      <c r="AJ540">
        <v>18.127576982126001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-0.03</v>
      </c>
      <c r="AM540" t="s">
        <v>3143</v>
      </c>
      <c r="AN540">
        <v>-9.86</v>
      </c>
      <c r="AO540" t="s">
        <v>3143</v>
      </c>
      <c r="AP540">
        <v>4.0083673786036E-2</v>
      </c>
      <c r="AQ540">
        <f>(Table2[[#This Row],[Sharpe Ratio]]-AVERAGE(Table2[Sharpe Ratio]))/_xlfn.STDEV.P(Table2[Sharpe Ratio])</f>
        <v>-0.19642538616944841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550</v>
      </c>
      <c r="AT540">
        <f>_xlfn.RANK.AVG(Table2[[#This Row],[6M Return vs Nifty Z-Score]],Table2[6M Return vs Nifty Z-Score])</f>
        <v>561</v>
      </c>
      <c r="AU540">
        <f>_xlfn.RANK.AVG(Table2[[#This Row],[Sharpe Ratio Z-Score]],Table2[Sharpe Ratio Z-Score])</f>
        <v>395</v>
      </c>
      <c r="AV540">
        <f>(Table2[[#This Row],[Rank 1Y]]+Table2[[#This Row],[Rank 6M]]+Table2[[#This Row],[Rank Sharpe]])/3</f>
        <v>502</v>
      </c>
    </row>
    <row r="541" spans="1:48" x14ac:dyDescent="0.3">
      <c r="A541" t="s">
        <v>1010</v>
      </c>
      <c r="B541" t="s">
        <v>1011</v>
      </c>
      <c r="C541" t="s">
        <v>3099</v>
      </c>
      <c r="D541" t="s">
        <v>197</v>
      </c>
      <c r="E541">
        <v>12989.71199994</v>
      </c>
      <c r="F541">
        <v>399.9</v>
      </c>
      <c r="G541">
        <v>-7.8249129414455503</v>
      </c>
      <c r="H541">
        <f>(Table2[[#This Row],[1Y Return vs Nifty]]-AVERAGE(Table2[1Y Return vs Nifty]))/_xlfn.STDEV.P(Table2[1Y Return vs Nifty])</f>
        <v>-0.50372044238387115</v>
      </c>
      <c r="I541">
        <v>-6.56692807974063</v>
      </c>
      <c r="J541">
        <f>(Table2[[#This Row],[1M Return vs Nifty]]-AVERAGE(Table2[1M Return vs Nifty]))/_xlfn.STDEV.P(Table2[1M Return vs Nifty])</f>
        <v>-0.68218031451684868</v>
      </c>
      <c r="K541">
        <v>-12.7078552286402</v>
      </c>
      <c r="L541">
        <f>(Table2[[#This Row],[6M Return vs Nifty]]-AVERAGE(Table2[6M Return vs Nifty]))/_xlfn.STDEV.P(Table2[6M Return vs Nifty])</f>
        <v>-0.52350691087491719</v>
      </c>
      <c r="M541">
        <v>0.49028279533931501</v>
      </c>
      <c r="N541">
        <f>(Table2[[#This Row],[1W Return vs Nifty]]-AVERAGE(Table2[1W Return vs Nifty]))/_xlfn.STDEV.P(Table2[1W Return vs Nifty])</f>
        <v>0.49993645857911262</v>
      </c>
      <c r="O541">
        <v>428.48</v>
      </c>
      <c r="P541">
        <v>449.759922332266</v>
      </c>
      <c r="Q541">
        <v>439.99087907794598</v>
      </c>
      <c r="R541">
        <v>33.370603398907903</v>
      </c>
      <c r="S541" s="1">
        <f>(Table2[[#This Row],[Close Price]]-Table2[[#This Row],[20D EMA]])/Table2[[#This Row],[20D EMA]]</f>
        <v>-6.6700896191187548E-2</v>
      </c>
      <c r="T541" s="1">
        <f>(Table2[[#This Row],[Close Price]]-Table2[[#This Row],[50D EMA]])/Table2[[#This Row],[50D EMA]]</f>
        <v>-0.11085897132344166</v>
      </c>
      <c r="U541" s="1">
        <f>(Table2[[#This Row],[Close Price]]-Table2[[#This Row],[200D EMA]])/Table2[[#This Row],[200D EMA]]</f>
        <v>-9.1117523076753956E-2</v>
      </c>
      <c r="V541">
        <v>0.40110784420727102</v>
      </c>
      <c r="W541">
        <v>393.45</v>
      </c>
      <c r="X541">
        <v>415.6</v>
      </c>
      <c r="Y541">
        <v>393.45</v>
      </c>
      <c r="Z541">
        <v>426.85</v>
      </c>
      <c r="AA541">
        <v>393.45</v>
      </c>
      <c r="AB541">
        <v>456.7</v>
      </c>
      <c r="AC541" s="1">
        <f>(Table2[[#This Row],[Close Price]]/Table2[[#This Row],[Day Low]])-1</f>
        <v>1.6393442622950838E-2</v>
      </c>
      <c r="AD541" s="1">
        <f>(Table2[[#This Row],[Day High]]/Table2[[#This Row],[Close Price]])-1</f>
        <v>3.9259814953738648E-2</v>
      </c>
      <c r="AE541" s="1">
        <f>(Table2[[#This Row],[Close Price]]/Table2[[#This Row],[Current Week Low]])-1</f>
        <v>1.6393442622950838E-2</v>
      </c>
      <c r="AF541" s="1">
        <f>(Table2[[#This Row],[Current Week High]]/Table2[[#This Row],[Close Price]])-1</f>
        <v>6.7391847961990603E-2</v>
      </c>
      <c r="AG541" s="1">
        <f>(Table2[[#This Row],[Close Price]]/Table2[[#This Row],[Current Month Low]])-1</f>
        <v>1.6393442622950838E-2</v>
      </c>
      <c r="AH541" s="1">
        <f>(Table2[[#This Row],[Current Month High]]/Table2[[#This Row],[Close Price]])-1</f>
        <v>0.14203550887721939</v>
      </c>
      <c r="AI541">
        <v>36.784196049012202</v>
      </c>
      <c r="AJ541">
        <v>56.028092079594202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-0.15</v>
      </c>
      <c r="AM541" t="s">
        <v>3143</v>
      </c>
      <c r="AN541">
        <v>-7.68</v>
      </c>
      <c r="AO541" t="s">
        <v>3143</v>
      </c>
      <c r="AQ541">
        <f>(Table2[[#This Row],[Sharpe Ratio]]-AVERAGE(Table2[Sharpe Ratio]))/_xlfn.STDEV.P(Table2[Sharpe Ratio])</f>
        <v>-0.66967788397470163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480</v>
      </c>
      <c r="AT541">
        <f>_xlfn.RANK.AVG(Table2[[#This Row],[6M Return vs Nifty Z-Score]],Table2[6M Return vs Nifty Z-Score])</f>
        <v>506</v>
      </c>
      <c r="AU541">
        <f>_xlfn.RANK.AVG(Table2[[#This Row],[Sharpe Ratio Z-Score]],Table2[Sharpe Ratio Z-Score])</f>
        <v>520.5</v>
      </c>
      <c r="AV541">
        <f>(Table2[[#This Row],[Rank 1Y]]+Table2[[#This Row],[Rank 6M]]+Table2[[#This Row],[Rank Sharpe]])/3</f>
        <v>502.16666666666669</v>
      </c>
    </row>
    <row r="542" spans="1:48" x14ac:dyDescent="0.3">
      <c r="A542" t="s">
        <v>550</v>
      </c>
      <c r="B542" t="s">
        <v>551</v>
      </c>
      <c r="C542" t="s">
        <v>3097</v>
      </c>
      <c r="D542" t="s">
        <v>54</v>
      </c>
      <c r="E542">
        <v>34989.608365656</v>
      </c>
      <c r="F542">
        <v>140.28</v>
      </c>
      <c r="G542">
        <v>-20.502738109194901</v>
      </c>
      <c r="H542">
        <f>(Table2[[#This Row],[1Y Return vs Nifty]]-AVERAGE(Table2[1Y Return vs Nifty]))/_xlfn.STDEV.P(Table2[1Y Return vs Nifty])</f>
        <v>-0.72730476271544686</v>
      </c>
      <c r="I542">
        <v>-14.3643963181723</v>
      </c>
      <c r="J542">
        <f>(Table2[[#This Row],[1M Return vs Nifty]]-AVERAGE(Table2[1M Return vs Nifty]))/_xlfn.STDEV.P(Table2[1M Return vs Nifty])</f>
        <v>-1.592125187209519</v>
      </c>
      <c r="K542">
        <v>-23.510804887029501</v>
      </c>
      <c r="L542">
        <f>(Table2[[#This Row],[6M Return vs Nifty]]-AVERAGE(Table2[6M Return vs Nifty]))/_xlfn.STDEV.P(Table2[6M Return vs Nifty])</f>
        <v>-0.91834969310400905</v>
      </c>
      <c r="M542">
        <v>-8.8952189407886095</v>
      </c>
      <c r="N542">
        <f>(Table2[[#This Row],[1W Return vs Nifty]]-AVERAGE(Table2[1W Return vs Nifty]))/_xlfn.STDEV.P(Table2[1W Return vs Nifty])</f>
        <v>-1.5475010465369519</v>
      </c>
      <c r="O542">
        <v>162.06</v>
      </c>
      <c r="P542">
        <v>168.47934082326401</v>
      </c>
      <c r="Q542">
        <v>164.13079046841099</v>
      </c>
      <c r="R542">
        <v>17.636916385574999</v>
      </c>
      <c r="S542" s="1">
        <f>(Table2[[#This Row],[Close Price]]-Table2[[#This Row],[20D EMA]])/Table2[[#This Row],[20D EMA]]</f>
        <v>-0.134394668641244</v>
      </c>
      <c r="T542" s="1">
        <f>(Table2[[#This Row],[Close Price]]-Table2[[#This Row],[50D EMA]])/Table2[[#This Row],[50D EMA]]</f>
        <v>-0.16737565974243282</v>
      </c>
      <c r="U542" s="1">
        <f>(Table2[[#This Row],[Close Price]]-Table2[[#This Row],[200D EMA]])/Table2[[#This Row],[200D EMA]]</f>
        <v>-0.14531575946440942</v>
      </c>
      <c r="V542">
        <v>1.75465064656037</v>
      </c>
      <c r="W542">
        <v>137.66</v>
      </c>
      <c r="X542">
        <v>145.55000000000001</v>
      </c>
      <c r="Y542">
        <v>137.66</v>
      </c>
      <c r="Z542">
        <v>168.89</v>
      </c>
      <c r="AA542">
        <v>137.66</v>
      </c>
      <c r="AB542">
        <v>189.45</v>
      </c>
      <c r="AC542" s="1">
        <f>(Table2[[#This Row],[Close Price]]/Table2[[#This Row],[Day Low]])-1</f>
        <v>1.9032398663373584E-2</v>
      </c>
      <c r="AD542" s="1">
        <f>(Table2[[#This Row],[Day High]]/Table2[[#This Row],[Close Price]])-1</f>
        <v>3.7567721699458323E-2</v>
      </c>
      <c r="AE542" s="1">
        <f>(Table2[[#This Row],[Close Price]]/Table2[[#This Row],[Current Week Low]])-1</f>
        <v>1.9032398663373584E-2</v>
      </c>
      <c r="AF542" s="1">
        <f>(Table2[[#This Row],[Current Week High]]/Table2[[#This Row],[Close Price]])-1</f>
        <v>0.20394924436840589</v>
      </c>
      <c r="AG542" s="1">
        <f>(Table2[[#This Row],[Close Price]]/Table2[[#This Row],[Current Month Low]])-1</f>
        <v>1.9032398663373584E-2</v>
      </c>
      <c r="AH542" s="1">
        <f>(Table2[[#This Row],[Current Month High]]/Table2[[#This Row],[Close Price]])-1</f>
        <v>0.35051325919589393</v>
      </c>
      <c r="AI542">
        <v>38.473053892215503</v>
      </c>
      <c r="AJ542">
        <v>10.8056872037914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-0.2</v>
      </c>
      <c r="AM542" t="s">
        <v>3143</v>
      </c>
      <c r="AN542">
        <v>-17.2</v>
      </c>
      <c r="AO542" t="s">
        <v>3143</v>
      </c>
      <c r="AP542">
        <v>6.2937361816150006E-2</v>
      </c>
      <c r="AQ542">
        <f>(Table2[[#This Row],[Sharpe Ratio]]-AVERAGE(Table2[Sharpe Ratio]))/_xlfn.STDEV.P(Table2[Sharpe Ratio])</f>
        <v>7.3399306099185449E-2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569</v>
      </c>
      <c r="AT542">
        <f>_xlfn.RANK.AVG(Table2[[#This Row],[6M Return vs Nifty Z-Score]],Table2[6M Return vs Nifty Z-Score])</f>
        <v>620</v>
      </c>
      <c r="AU542">
        <f>_xlfn.RANK.AVG(Table2[[#This Row],[Sharpe Ratio Z-Score]],Table2[Sharpe Ratio Z-Score])</f>
        <v>319</v>
      </c>
      <c r="AV542">
        <f>(Table2[[#This Row],[Rank 1Y]]+Table2[[#This Row],[Rank 6M]]+Table2[[#This Row],[Rank Sharpe]])/3</f>
        <v>502.66666666666669</v>
      </c>
    </row>
    <row r="543" spans="1:48" x14ac:dyDescent="0.3">
      <c r="A543" t="s">
        <v>1907</v>
      </c>
      <c r="B543" t="s">
        <v>1908</v>
      </c>
      <c r="C543" t="s">
        <v>3116</v>
      </c>
      <c r="D543" t="s">
        <v>1389</v>
      </c>
      <c r="E543">
        <v>3625.75480466</v>
      </c>
      <c r="F543">
        <v>548.95000000000005</v>
      </c>
      <c r="G543">
        <v>-46.321562721419198</v>
      </c>
      <c r="H543">
        <f>(Table2[[#This Row],[1Y Return vs Nifty]]-AVERAGE(Table2[1Y Return vs Nifty]))/_xlfn.STDEV.P(Table2[1Y Return vs Nifty])</f>
        <v>-1.1826418790032818</v>
      </c>
      <c r="I543">
        <v>-1.72327177503937</v>
      </c>
      <c r="J543">
        <f>(Table2[[#This Row],[1M Return vs Nifty]]-AVERAGE(Table2[1M Return vs Nifty]))/_xlfn.STDEV.P(Table2[1M Return vs Nifty])</f>
        <v>-0.11693784288673331</v>
      </c>
      <c r="K543">
        <v>-19.597373272099201</v>
      </c>
      <c r="L543">
        <f>(Table2[[#This Row],[6M Return vs Nifty]]-AVERAGE(Table2[6M Return vs Nifty]))/_xlfn.STDEV.P(Table2[6M Return vs Nifty])</f>
        <v>-0.77531558892280417</v>
      </c>
      <c r="M543">
        <v>-4.6475077826188196</v>
      </c>
      <c r="N543">
        <f>(Table2[[#This Row],[1W Return vs Nifty]]-AVERAGE(Table2[1W Return vs Nifty]))/_xlfn.STDEV.P(Table2[1W Return vs Nifty])</f>
        <v>-0.62086724680523719</v>
      </c>
      <c r="O543">
        <v>592.67999999999995</v>
      </c>
      <c r="P543">
        <v>606.58169037349296</v>
      </c>
      <c r="Q543">
        <v>626.61217690781905</v>
      </c>
      <c r="R543">
        <v>19.209794163120801</v>
      </c>
      <c r="S543" s="1">
        <f>(Table2[[#This Row],[Close Price]]-Table2[[#This Row],[20D EMA]])/Table2[[#This Row],[20D EMA]]</f>
        <v>-7.3783491934939438E-2</v>
      </c>
      <c r="T543" s="1">
        <f>(Table2[[#This Row],[Close Price]]-Table2[[#This Row],[50D EMA]])/Table2[[#This Row],[50D EMA]]</f>
        <v>-9.5010600036422338E-2</v>
      </c>
      <c r="U543" s="1">
        <f>(Table2[[#This Row],[Close Price]]-Table2[[#This Row],[200D EMA]])/Table2[[#This Row],[200D EMA]]</f>
        <v>-0.12393978248406093</v>
      </c>
      <c r="V543">
        <v>0.82141717554117399</v>
      </c>
      <c r="W543">
        <v>546.4</v>
      </c>
      <c r="X543">
        <v>573.54999999999995</v>
      </c>
      <c r="Y543">
        <v>546.4</v>
      </c>
      <c r="Z543">
        <v>606.79999999999995</v>
      </c>
      <c r="AA543">
        <v>546.4</v>
      </c>
      <c r="AB543">
        <v>629.95000000000005</v>
      </c>
      <c r="AC543" s="1">
        <f>(Table2[[#This Row],[Close Price]]/Table2[[#This Row],[Day Low]])-1</f>
        <v>4.6669106881407352E-3</v>
      </c>
      <c r="AD543" s="1">
        <f>(Table2[[#This Row],[Day High]]/Table2[[#This Row],[Close Price]])-1</f>
        <v>4.4812824483103864E-2</v>
      </c>
      <c r="AE543" s="1">
        <f>(Table2[[#This Row],[Close Price]]/Table2[[#This Row],[Current Week Low]])-1</f>
        <v>4.6669106881407352E-3</v>
      </c>
      <c r="AF543" s="1">
        <f>(Table2[[#This Row],[Current Week High]]/Table2[[#This Row],[Close Price]])-1</f>
        <v>0.10538300391656774</v>
      </c>
      <c r="AG543" s="1">
        <f>(Table2[[#This Row],[Close Price]]/Table2[[#This Row],[Current Month Low]])-1</f>
        <v>4.6669106881407352E-3</v>
      </c>
      <c r="AH543" s="1">
        <f>(Table2[[#This Row],[Current Month High]]/Table2[[#This Row],[Close Price]])-1</f>
        <v>0.14755442207851344</v>
      </c>
      <c r="AI543">
        <v>48.465251844430199</v>
      </c>
      <c r="AJ543">
        <v>0.46669106881407302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-7.0000000000000007E-2</v>
      </c>
      <c r="AM543" t="s">
        <v>3143</v>
      </c>
      <c r="AN543">
        <v>-10.18</v>
      </c>
      <c r="AO543" t="s">
        <v>3143</v>
      </c>
      <c r="AP543">
        <v>8.8965186879243E-2</v>
      </c>
      <c r="AQ543">
        <f>(Table2[[#This Row],[Sharpe Ratio]]-AVERAGE(Table2[Sharpe Ratio]))/_xlfn.STDEV.P(Table2[Sharpe Ratio])</f>
        <v>0.38069981176885476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691</v>
      </c>
      <c r="AT543">
        <f>_xlfn.RANK.AVG(Table2[[#This Row],[6M Return vs Nifty Z-Score]],Table2[6M Return vs Nifty Z-Score])</f>
        <v>577</v>
      </c>
      <c r="AU543">
        <f>_xlfn.RANK.AVG(Table2[[#This Row],[Sharpe Ratio Z-Score]],Table2[Sharpe Ratio Z-Score])</f>
        <v>242</v>
      </c>
      <c r="AV543">
        <f>(Table2[[#This Row],[Rank 1Y]]+Table2[[#This Row],[Rank 6M]]+Table2[[#This Row],[Rank Sharpe]])/3</f>
        <v>503.33333333333331</v>
      </c>
    </row>
    <row r="544" spans="1:48" x14ac:dyDescent="0.3">
      <c r="A544" t="s">
        <v>375</v>
      </c>
      <c r="B544" t="s">
        <v>376</v>
      </c>
      <c r="C544" t="s">
        <v>3097</v>
      </c>
      <c r="D544" t="s">
        <v>24</v>
      </c>
      <c r="E544">
        <v>60753.198535265998</v>
      </c>
      <c r="F544">
        <v>19.38</v>
      </c>
      <c r="G544">
        <v>-1.32939974061493</v>
      </c>
      <c r="H544">
        <f>(Table2[[#This Row],[1Y Return vs Nifty]]-AVERAGE(Table2[1Y Return vs Nifty]))/_xlfn.STDEV.P(Table2[1Y Return vs Nifty])</f>
        <v>-0.38916649602507997</v>
      </c>
      <c r="I544">
        <v>-5.7931126190317697</v>
      </c>
      <c r="J544">
        <f>(Table2[[#This Row],[1M Return vs Nifty]]-AVERAGE(Table2[1M Return vs Nifty]))/_xlfn.STDEV.P(Table2[1M Return vs Nifty])</f>
        <v>-0.5918780023622604</v>
      </c>
      <c r="K544">
        <v>-32.453165094811901</v>
      </c>
      <c r="L544">
        <f>(Table2[[#This Row],[6M Return vs Nifty]]-AVERAGE(Table2[6M Return vs Nifty]))/_xlfn.STDEV.P(Table2[6M Return vs Nifty])</f>
        <v>-1.2451887968476398</v>
      </c>
      <c r="M544">
        <v>-1.4558580354483801</v>
      </c>
      <c r="N544">
        <f>(Table2[[#This Row],[1W Return vs Nifty]]-AVERAGE(Table2[1W Return vs Nifty]))/_xlfn.STDEV.P(Table2[1W Return vs Nifty])</f>
        <v>7.5387847410633077E-2</v>
      </c>
      <c r="O544">
        <v>21.12</v>
      </c>
      <c r="P544">
        <v>22.255848162330999</v>
      </c>
      <c r="Q544">
        <v>22.781739138363299</v>
      </c>
      <c r="R544">
        <v>10.702218800474601</v>
      </c>
      <c r="S544" s="1">
        <f>(Table2[[#This Row],[Close Price]]-Table2[[#This Row],[20D EMA]])/Table2[[#This Row],[20D EMA]]</f>
        <v>-8.238636363636373E-2</v>
      </c>
      <c r="T544" s="1">
        <f>(Table2[[#This Row],[Close Price]]-Table2[[#This Row],[50D EMA]])/Table2[[#This Row],[50D EMA]]</f>
        <v>-0.12921763939774261</v>
      </c>
      <c r="U544" s="1">
        <f>(Table2[[#This Row],[Close Price]]-Table2[[#This Row],[200D EMA]])/Table2[[#This Row],[200D EMA]]</f>
        <v>-0.14931867658140915</v>
      </c>
      <c r="V544">
        <v>0.54686754179947805</v>
      </c>
      <c r="W544">
        <v>19.22</v>
      </c>
      <c r="X544">
        <v>20.12</v>
      </c>
      <c r="Y544">
        <v>19.22</v>
      </c>
      <c r="Z544">
        <v>21.52</v>
      </c>
      <c r="AA544">
        <v>19.22</v>
      </c>
      <c r="AB544">
        <v>22.58</v>
      </c>
      <c r="AC544" s="1">
        <f>(Table2[[#This Row],[Close Price]]/Table2[[#This Row],[Day Low]])-1</f>
        <v>8.3246618106138648E-3</v>
      </c>
      <c r="AD544" s="1">
        <f>(Table2[[#This Row],[Day High]]/Table2[[#This Row],[Close Price]])-1</f>
        <v>3.8183694530443901E-2</v>
      </c>
      <c r="AE544" s="1">
        <f>(Table2[[#This Row],[Close Price]]/Table2[[#This Row],[Current Week Low]])-1</f>
        <v>8.3246618106138648E-3</v>
      </c>
      <c r="AF544" s="1">
        <f>(Table2[[#This Row],[Current Week High]]/Table2[[#This Row],[Close Price]])-1</f>
        <v>0.1104231166150671</v>
      </c>
      <c r="AG544" s="1">
        <f>(Table2[[#This Row],[Close Price]]/Table2[[#This Row],[Current Month Low]])-1</f>
        <v>8.3246618106138648E-3</v>
      </c>
      <c r="AH544" s="1">
        <f>(Table2[[#This Row],[Current Month High]]/Table2[[#This Row],[Close Price]])-1</f>
        <v>0.16511867905056765</v>
      </c>
      <c r="AI544">
        <v>69.504643962848306</v>
      </c>
      <c r="AJ544">
        <v>23.4394904458598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</v>
      </c>
      <c r="AM544" t="s">
        <v>3143</v>
      </c>
      <c r="AN544">
        <v>-10.07</v>
      </c>
      <c r="AO544" t="s">
        <v>3143</v>
      </c>
      <c r="AP544">
        <v>4.0715463813458003E-2</v>
      </c>
      <c r="AQ544">
        <f>(Table2[[#This Row],[Sharpe Ratio]]-AVERAGE(Table2[Sharpe Ratio]))/_xlfn.STDEV.P(Table2[Sharpe Ratio])</f>
        <v>-0.18896608465527251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437</v>
      </c>
      <c r="AT544">
        <f>_xlfn.RANK.AVG(Table2[[#This Row],[6M Return vs Nifty Z-Score]],Table2[6M Return vs Nifty Z-Score])</f>
        <v>684</v>
      </c>
      <c r="AU544">
        <f>_xlfn.RANK.AVG(Table2[[#This Row],[Sharpe Ratio Z-Score]],Table2[Sharpe Ratio Z-Score])</f>
        <v>390</v>
      </c>
      <c r="AV544">
        <f>(Table2[[#This Row],[Rank 1Y]]+Table2[[#This Row],[Rank 6M]]+Table2[[#This Row],[Rank Sharpe]])/3</f>
        <v>503.66666666666669</v>
      </c>
    </row>
    <row r="545" spans="1:48" x14ac:dyDescent="0.3">
      <c r="A545" t="s">
        <v>649</v>
      </c>
      <c r="B545" t="s">
        <v>650</v>
      </c>
      <c r="C545" t="s">
        <v>3111</v>
      </c>
      <c r="D545" t="s">
        <v>163</v>
      </c>
      <c r="E545">
        <v>27125.17470005</v>
      </c>
      <c r="F545">
        <v>1064.75</v>
      </c>
      <c r="G545">
        <v>-15.9573055106439</v>
      </c>
      <c r="H545">
        <f>(Table2[[#This Row],[1Y Return vs Nifty]]-AVERAGE(Table2[1Y Return vs Nifty]))/_xlfn.STDEV.P(Table2[1Y Return vs Nifty])</f>
        <v>-0.64714216032009986</v>
      </c>
      <c r="I545">
        <v>11.909685945119801</v>
      </c>
      <c r="J545">
        <f>(Table2[[#This Row],[1M Return vs Nifty]]-AVERAGE(Table2[1M Return vs Nifty]))/_xlfn.STDEV.P(Table2[1M Return vs Nifty])</f>
        <v>1.4739939310899315</v>
      </c>
      <c r="K545">
        <v>-11.453182755828401</v>
      </c>
      <c r="L545">
        <f>(Table2[[#This Row],[6M Return vs Nifty]]-AVERAGE(Table2[6M Return vs Nifty]))/_xlfn.STDEV.P(Table2[6M Return vs Nifty])</f>
        <v>-0.47764921592893073</v>
      </c>
      <c r="M545">
        <v>7.7360846279579398</v>
      </c>
      <c r="N545">
        <f>(Table2[[#This Row],[1W Return vs Nifty]]-AVERAGE(Table2[1W Return vs Nifty]))/_xlfn.STDEV.P(Table2[1W Return vs Nifty])</f>
        <v>2.0806006408290574</v>
      </c>
      <c r="O545">
        <v>1104.1600000000001</v>
      </c>
      <c r="P545">
        <v>1088.7870985506199</v>
      </c>
      <c r="Q545">
        <v>1068.0577237058301</v>
      </c>
      <c r="R545">
        <v>39.546548626708102</v>
      </c>
      <c r="S545" s="1">
        <f>(Table2[[#This Row],[Close Price]]-Table2[[#This Row],[20D EMA]])/Table2[[#This Row],[20D EMA]]</f>
        <v>-3.5692290972322925E-2</v>
      </c>
      <c r="T545" s="1">
        <f>(Table2[[#This Row],[Close Price]]-Table2[[#This Row],[50D EMA]])/Table2[[#This Row],[50D EMA]]</f>
        <v>-2.2076950197718014E-2</v>
      </c>
      <c r="U545" s="1">
        <f>(Table2[[#This Row],[Close Price]]-Table2[[#This Row],[200D EMA]])/Table2[[#This Row],[200D EMA]]</f>
        <v>-3.0969521893941337E-3</v>
      </c>
      <c r="V545">
        <v>2.4712795705041199</v>
      </c>
      <c r="W545">
        <v>1052.3499999999999</v>
      </c>
      <c r="X545">
        <v>1115.05</v>
      </c>
      <c r="Y545">
        <v>1052.3499999999999</v>
      </c>
      <c r="Z545">
        <v>1247.3499999999999</v>
      </c>
      <c r="AA545">
        <v>1040</v>
      </c>
      <c r="AB545">
        <v>1247.3499999999999</v>
      </c>
      <c r="AC545" s="1">
        <f>(Table2[[#This Row],[Close Price]]/Table2[[#This Row],[Day Low]])-1</f>
        <v>1.1783151993158159E-2</v>
      </c>
      <c r="AD545" s="1">
        <f>(Table2[[#This Row],[Day High]]/Table2[[#This Row],[Close Price]])-1</f>
        <v>4.7241136416999341E-2</v>
      </c>
      <c r="AE545" s="1">
        <f>(Table2[[#This Row],[Close Price]]/Table2[[#This Row],[Current Week Low]])-1</f>
        <v>1.1783151993158159E-2</v>
      </c>
      <c r="AF545" s="1">
        <f>(Table2[[#This Row],[Current Week High]]/Table2[[#This Row],[Close Price]])-1</f>
        <v>0.17149565625733731</v>
      </c>
      <c r="AG545" s="1">
        <f>(Table2[[#This Row],[Close Price]]/Table2[[#This Row],[Current Month Low]])-1</f>
        <v>2.3798076923077005E-2</v>
      </c>
      <c r="AH545" s="1">
        <f>(Table2[[#This Row],[Current Month High]]/Table2[[#This Row],[Close Price]])-1</f>
        <v>0.17149565625733731</v>
      </c>
      <c r="AI545">
        <v>26.696407607419498</v>
      </c>
      <c r="AJ545">
        <v>14.1211146838156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0.08</v>
      </c>
      <c r="AM545" t="s">
        <v>3142</v>
      </c>
      <c r="AN545">
        <v>-3.67</v>
      </c>
      <c r="AO545" t="s">
        <v>3143</v>
      </c>
      <c r="AP545">
        <v>4.0387651776569999E-3</v>
      </c>
      <c r="AQ545">
        <f>(Table2[[#This Row],[Sharpe Ratio]]-AVERAGE(Table2[Sharpe Ratio]))/_xlfn.STDEV.P(Table2[Sharpe Ratio])</f>
        <v>-0.62199373908873778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1.8078094565812206</v>
      </c>
      <c r="AS545">
        <f>_xlfn.RANK.AVG(Table2[[#This Row],[1Y Return vs Nifty Z-Score]],Table2[1Y Return vs Nifty Z-Score])</f>
        <v>541</v>
      </c>
      <c r="AT545">
        <f>_xlfn.RANK.AVG(Table2[[#This Row],[6M Return vs Nifty Z-Score]],Table2[6M Return vs Nifty Z-Score])</f>
        <v>484</v>
      </c>
      <c r="AU545">
        <f>_xlfn.RANK.AVG(Table2[[#This Row],[Sharpe Ratio Z-Score]],Table2[Sharpe Ratio Z-Score])</f>
        <v>487</v>
      </c>
      <c r="AV545">
        <f>(Table2[[#This Row],[Rank 1Y]]+Table2[[#This Row],[Rank 6M]]+Table2[[#This Row],[Rank Sharpe]])/3</f>
        <v>504</v>
      </c>
    </row>
    <row r="546" spans="1:48" x14ac:dyDescent="0.3">
      <c r="A546" t="s">
        <v>1081</v>
      </c>
      <c r="B546" t="s">
        <v>1082</v>
      </c>
      <c r="C546" t="s">
        <v>3099</v>
      </c>
      <c r="D546" t="s">
        <v>125</v>
      </c>
      <c r="E546">
        <v>11448.377187759999</v>
      </c>
      <c r="F546">
        <v>1799.15</v>
      </c>
      <c r="G546">
        <v>-6.8777680777144701</v>
      </c>
      <c r="H546">
        <f>(Table2[[#This Row],[1Y Return vs Nifty]]-AVERAGE(Table2[1Y Return vs Nifty]))/_xlfn.STDEV.P(Table2[1Y Return vs Nifty])</f>
        <v>-0.48701673036616938</v>
      </c>
      <c r="I546">
        <v>-1.94512257817992</v>
      </c>
      <c r="J546">
        <f>(Table2[[#This Row],[1M Return vs Nifty]]-AVERAGE(Table2[1M Return vs Nifty]))/_xlfn.STDEV.P(Table2[1M Return vs Nifty])</f>
        <v>-0.14282727194853062</v>
      </c>
      <c r="K546">
        <v>0.50804702807700597</v>
      </c>
      <c r="L546">
        <f>(Table2[[#This Row],[6M Return vs Nifty]]-AVERAGE(Table2[6M Return vs Nifty]))/_xlfn.STDEV.P(Table2[6M Return vs Nifty])</f>
        <v>-4.0471834185688456E-2</v>
      </c>
      <c r="M546">
        <v>-5.3896277813194304</v>
      </c>
      <c r="N546">
        <f>(Table2[[#This Row],[1W Return vs Nifty]]-AVERAGE(Table2[1W Return vs Nifty]))/_xlfn.STDEV.P(Table2[1W Return vs Nifty])</f>
        <v>-0.78275995764321704</v>
      </c>
      <c r="O546">
        <v>1940.54</v>
      </c>
      <c r="P546">
        <v>2029.4781008392399</v>
      </c>
      <c r="Q546">
        <v>1908.5583931680501</v>
      </c>
      <c r="R546">
        <v>24.570362464250799</v>
      </c>
      <c r="S546" s="1">
        <f>(Table2[[#This Row],[Close Price]]-Table2[[#This Row],[20D EMA]])/Table2[[#This Row],[20D EMA]]</f>
        <v>-7.286116235686968E-2</v>
      </c>
      <c r="T546" s="1">
        <f>(Table2[[#This Row],[Close Price]]-Table2[[#This Row],[50D EMA]])/Table2[[#This Row],[50D EMA]]</f>
        <v>-0.11349129647863331</v>
      </c>
      <c r="U546" s="1">
        <f>(Table2[[#This Row],[Close Price]]-Table2[[#This Row],[200D EMA]])/Table2[[#This Row],[200D EMA]]</f>
        <v>-5.7325148426001817E-2</v>
      </c>
      <c r="V546">
        <v>1.0096649393789801</v>
      </c>
      <c r="W546">
        <v>1775.05</v>
      </c>
      <c r="X546">
        <v>1841.8</v>
      </c>
      <c r="Y546">
        <v>1775.05</v>
      </c>
      <c r="Z546">
        <v>1969</v>
      </c>
      <c r="AA546">
        <v>1775.05</v>
      </c>
      <c r="AB546">
        <v>2033.6</v>
      </c>
      <c r="AC546" s="1">
        <f>(Table2[[#This Row],[Close Price]]/Table2[[#This Row],[Day Low]])-1</f>
        <v>1.3577082335708868E-2</v>
      </c>
      <c r="AD546" s="1">
        <f>(Table2[[#This Row],[Day High]]/Table2[[#This Row],[Close Price]])-1</f>
        <v>2.3705638773865445E-2</v>
      </c>
      <c r="AE546" s="1">
        <f>(Table2[[#This Row],[Close Price]]/Table2[[#This Row],[Current Week Low]])-1</f>
        <v>1.3577082335708868E-2</v>
      </c>
      <c r="AF546" s="1">
        <f>(Table2[[#This Row],[Current Week High]]/Table2[[#This Row],[Close Price]])-1</f>
        <v>9.4405691576577855E-2</v>
      </c>
      <c r="AG546" s="1">
        <f>(Table2[[#This Row],[Close Price]]/Table2[[#This Row],[Current Month Low]])-1</f>
        <v>1.3577082335708868E-2</v>
      </c>
      <c r="AH546" s="1">
        <f>(Table2[[#This Row],[Current Month High]]/Table2[[#This Row],[Close Price]])-1</f>
        <v>0.1303115360031124</v>
      </c>
      <c r="AI546">
        <v>38.065197454353402</v>
      </c>
      <c r="AJ546">
        <v>24.9279588931708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-0.17</v>
      </c>
      <c r="AM546" t="s">
        <v>3143</v>
      </c>
      <c r="AN546">
        <v>-7.87</v>
      </c>
      <c r="AO546" t="s">
        <v>3143</v>
      </c>
      <c r="AP546">
        <v>-6.8352454219841E-2</v>
      </c>
      <c r="AQ546">
        <f>(Table2[[#This Row],[Sharpe Ratio]]-AVERAGE(Table2[Sharpe Ratio]))/_xlfn.STDEV.P(Table2[Sharpe Ratio])</f>
        <v>-1.4766889843875601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476</v>
      </c>
      <c r="AT546">
        <f>_xlfn.RANK.AVG(Table2[[#This Row],[6M Return vs Nifty Z-Score]],Table2[6M Return vs Nifty Z-Score])</f>
        <v>349</v>
      </c>
      <c r="AU546">
        <f>_xlfn.RANK.AVG(Table2[[#This Row],[Sharpe Ratio Z-Score]],Table2[Sharpe Ratio Z-Score])</f>
        <v>687</v>
      </c>
      <c r="AV546">
        <f>(Table2[[#This Row],[Rank 1Y]]+Table2[[#This Row],[Rank 6M]]+Table2[[#This Row],[Rank Sharpe]])/3</f>
        <v>504</v>
      </c>
    </row>
    <row r="547" spans="1:48" x14ac:dyDescent="0.3">
      <c r="A547" t="s">
        <v>38</v>
      </c>
      <c r="B547" t="s">
        <v>39</v>
      </c>
      <c r="C547" t="s">
        <v>3099</v>
      </c>
      <c r="D547" t="s">
        <v>40</v>
      </c>
      <c r="E547">
        <v>593988.418989909</v>
      </c>
      <c r="F547">
        <v>2528.0500000000002</v>
      </c>
      <c r="G547">
        <v>-24.405798440812699</v>
      </c>
      <c r="H547">
        <f>(Table2[[#This Row],[1Y Return vs Nifty]]-AVERAGE(Table2[1Y Return vs Nifty]))/_xlfn.STDEV.P(Table2[1Y Return vs Nifty])</f>
        <v>-0.79613857923453202</v>
      </c>
      <c r="I547">
        <v>-7.7648084191005502</v>
      </c>
      <c r="J547">
        <f>(Table2[[#This Row],[1M Return vs Nifty]]-AVERAGE(Table2[1M Return vs Nifty]))/_xlfn.STDEV.P(Table2[1M Return vs Nifty])</f>
        <v>-0.82196992821832771</v>
      </c>
      <c r="K547">
        <v>6.1870302427438002</v>
      </c>
      <c r="L547">
        <f>(Table2[[#This Row],[6M Return vs Nifty]]-AVERAGE(Table2[6M Return vs Nifty]))/_xlfn.STDEV.P(Table2[6M Return vs Nifty])</f>
        <v>0.16709235926309152</v>
      </c>
      <c r="M547">
        <v>-5.6752625979535001</v>
      </c>
      <c r="N547">
        <f>(Table2[[#This Row],[1W Return vs Nifty]]-AVERAGE(Table2[1W Return vs Nifty]))/_xlfn.STDEV.P(Table2[1W Return vs Nifty])</f>
        <v>-0.84507089772779231</v>
      </c>
      <c r="O547">
        <v>2734.46</v>
      </c>
      <c r="P547">
        <v>2770.16917913421</v>
      </c>
      <c r="Q547">
        <v>2624.1164546822001</v>
      </c>
      <c r="R547">
        <v>14.675416149443601</v>
      </c>
      <c r="S547" s="1">
        <f>(Table2[[#This Row],[Close Price]]-Table2[[#This Row],[20D EMA]])/Table2[[#This Row],[20D EMA]]</f>
        <v>-7.5484739217249422E-2</v>
      </c>
      <c r="T547" s="1">
        <f>(Table2[[#This Row],[Close Price]]-Table2[[#This Row],[50D EMA]])/Table2[[#This Row],[50D EMA]]</f>
        <v>-8.7402307757204159E-2</v>
      </c>
      <c r="U547" s="1">
        <f>(Table2[[#This Row],[Close Price]]-Table2[[#This Row],[200D EMA]])/Table2[[#This Row],[200D EMA]]</f>
        <v>-3.6609066838778806E-2</v>
      </c>
      <c r="V547">
        <v>1.10378933675332</v>
      </c>
      <c r="W547">
        <v>2500.1</v>
      </c>
      <c r="X547">
        <v>2540</v>
      </c>
      <c r="Y547">
        <v>2452.6</v>
      </c>
      <c r="Z547">
        <v>2738</v>
      </c>
      <c r="AA547">
        <v>2452.6</v>
      </c>
      <c r="AB547">
        <v>2962.7</v>
      </c>
      <c r="AC547" s="1">
        <f>(Table2[[#This Row],[Close Price]]/Table2[[#This Row],[Day Low]])-1</f>
        <v>1.1179552817887295E-2</v>
      </c>
      <c r="AD547" s="1">
        <f>(Table2[[#This Row],[Day High]]/Table2[[#This Row],[Close Price]])-1</f>
        <v>4.7269634698681173E-3</v>
      </c>
      <c r="AE547" s="1">
        <f>(Table2[[#This Row],[Close Price]]/Table2[[#This Row],[Current Week Low]])-1</f>
        <v>3.0763271630106948E-2</v>
      </c>
      <c r="AF547" s="1">
        <f>(Table2[[#This Row],[Current Week High]]/Table2[[#This Row],[Close Price]])-1</f>
        <v>8.3048199204920792E-2</v>
      </c>
      <c r="AG547" s="1">
        <f>(Table2[[#This Row],[Close Price]]/Table2[[#This Row],[Current Month Low]])-1</f>
        <v>3.0763271630106948E-2</v>
      </c>
      <c r="AH547" s="1">
        <f>(Table2[[#This Row],[Current Month High]]/Table2[[#This Row],[Close Price]])-1</f>
        <v>0.1719309349103062</v>
      </c>
      <c r="AI547">
        <v>20.0530052807499</v>
      </c>
      <c r="AJ547">
        <v>16.390046269653102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-0.03</v>
      </c>
      <c r="AM547" t="s">
        <v>3143</v>
      </c>
      <c r="AN547">
        <v>-8.6999999999999993</v>
      </c>
      <c r="AO547" t="s">
        <v>3143</v>
      </c>
      <c r="AP547">
        <v>-4.9108859672911002E-2</v>
      </c>
      <c r="AQ547">
        <f>(Table2[[#This Row],[Sharpe Ratio]]-AVERAGE(Table2[Sharpe Ratio]))/_xlfn.STDEV.P(Table2[Sharpe Ratio])</f>
        <v>-1.2494872754149957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584</v>
      </c>
      <c r="AT547">
        <f>_xlfn.RANK.AVG(Table2[[#This Row],[6M Return vs Nifty Z-Score]],Table2[6M Return vs Nifty Z-Score])</f>
        <v>278</v>
      </c>
      <c r="AU547">
        <f>_xlfn.RANK.AVG(Table2[[#This Row],[Sharpe Ratio Z-Score]],Table2[Sharpe Ratio Z-Score])</f>
        <v>651</v>
      </c>
      <c r="AV547">
        <f>(Table2[[#This Row],[Rank 1Y]]+Table2[[#This Row],[Rank 6M]]+Table2[[#This Row],[Rank Sharpe]])/3</f>
        <v>504.33333333333331</v>
      </c>
    </row>
    <row r="548" spans="1:48" x14ac:dyDescent="0.3">
      <c r="A548" t="s">
        <v>1661</v>
      </c>
      <c r="B548" t="s">
        <v>1662</v>
      </c>
      <c r="C548" t="s">
        <v>3102</v>
      </c>
      <c r="D548" t="s">
        <v>903</v>
      </c>
      <c r="E548">
        <v>5069.734513767</v>
      </c>
      <c r="F548">
        <v>171.27</v>
      </c>
      <c r="G548">
        <v>3.4432111808867898</v>
      </c>
      <c r="H548">
        <f>(Table2[[#This Row],[1Y Return vs Nifty]]-AVERAGE(Table2[1Y Return vs Nifty]))/_xlfn.STDEV.P(Table2[1Y Return vs Nifty])</f>
        <v>-0.30499740905852951</v>
      </c>
      <c r="I548">
        <v>-11.1498707707141</v>
      </c>
      <c r="J548">
        <f>(Table2[[#This Row],[1M Return vs Nifty]]-AVERAGE(Table2[1M Return vs Nifty]))/_xlfn.STDEV.P(Table2[1M Return vs Nifty])</f>
        <v>-1.2169981651291431</v>
      </c>
      <c r="K548">
        <v>-32.3448530065669</v>
      </c>
      <c r="L548">
        <f>(Table2[[#This Row],[6M Return vs Nifty]]-AVERAGE(Table2[6M Return vs Nifty]))/_xlfn.STDEV.P(Table2[6M Return vs Nifty])</f>
        <v>-1.2412300404316561</v>
      </c>
      <c r="M548">
        <v>-4.1256216052042403</v>
      </c>
      <c r="N548">
        <f>(Table2[[#This Row],[1W Return vs Nifty]]-AVERAGE(Table2[1W Return vs Nifty]))/_xlfn.STDEV.P(Table2[1W Return vs Nifty])</f>
        <v>-0.50701831649955731</v>
      </c>
      <c r="O548">
        <v>188.88</v>
      </c>
      <c r="P548">
        <v>200.705887459585</v>
      </c>
      <c r="Q548">
        <v>198.34643417043199</v>
      </c>
      <c r="R548">
        <v>19.878919321288102</v>
      </c>
      <c r="S548" s="1">
        <f>(Table2[[#This Row],[Close Price]]-Table2[[#This Row],[20D EMA]])/Table2[[#This Row],[20D EMA]]</f>
        <v>-9.3233799237611104E-2</v>
      </c>
      <c r="T548" s="1">
        <f>(Table2[[#This Row],[Close Price]]-Table2[[#This Row],[50D EMA]])/Table2[[#This Row],[50D EMA]]</f>
        <v>-0.14666180365791376</v>
      </c>
      <c r="U548" s="1">
        <f>(Table2[[#This Row],[Close Price]]-Table2[[#This Row],[200D EMA]])/Table2[[#This Row],[200D EMA]]</f>
        <v>-0.13651081898032091</v>
      </c>
      <c r="V548">
        <v>0.72119595789291002</v>
      </c>
      <c r="W548">
        <v>166.5</v>
      </c>
      <c r="X548">
        <v>174.5</v>
      </c>
      <c r="Y548">
        <v>164.8</v>
      </c>
      <c r="Z548">
        <v>185.8</v>
      </c>
      <c r="AA548">
        <v>164.8</v>
      </c>
      <c r="AB548">
        <v>212.4</v>
      </c>
      <c r="AC548" s="1">
        <f>(Table2[[#This Row],[Close Price]]/Table2[[#This Row],[Day Low]])-1</f>
        <v>2.86486486486488E-2</v>
      </c>
      <c r="AD548" s="1">
        <f>(Table2[[#This Row],[Day High]]/Table2[[#This Row],[Close Price]])-1</f>
        <v>1.885911134466034E-2</v>
      </c>
      <c r="AE548" s="1">
        <f>(Table2[[#This Row],[Close Price]]/Table2[[#This Row],[Current Week Low]])-1</f>
        <v>3.9259708737864107E-2</v>
      </c>
      <c r="AF548" s="1">
        <f>(Table2[[#This Row],[Current Week High]]/Table2[[#This Row],[Close Price]])-1</f>
        <v>8.4836807380159973E-2</v>
      </c>
      <c r="AG548" s="1">
        <f>(Table2[[#This Row],[Close Price]]/Table2[[#This Row],[Current Month Low]])-1</f>
        <v>3.9259708737864107E-2</v>
      </c>
      <c r="AH548" s="1">
        <f>(Table2[[#This Row],[Current Month High]]/Table2[[#This Row],[Close Price]])-1</f>
        <v>0.24014713610089333</v>
      </c>
      <c r="AI548">
        <v>48.654171775559</v>
      </c>
      <c r="AJ548">
        <v>36.361464968152802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-0.09</v>
      </c>
      <c r="AM548" t="s">
        <v>3143</v>
      </c>
      <c r="AN548">
        <v>-12.82</v>
      </c>
      <c r="AO548" t="s">
        <v>3143</v>
      </c>
      <c r="AP548">
        <v>2.6599795969114E-2</v>
      </c>
      <c r="AQ548">
        <f>(Table2[[#This Row],[Sharpe Ratio]]-AVERAGE(Table2[Sharpe Ratio]))/_xlfn.STDEV.P(Table2[Sharpe Ratio])</f>
        <v>-0.35562433811736682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406</v>
      </c>
      <c r="AT548">
        <f>_xlfn.RANK.AVG(Table2[[#This Row],[6M Return vs Nifty Z-Score]],Table2[6M Return vs Nifty Z-Score])</f>
        <v>681</v>
      </c>
      <c r="AU548">
        <f>_xlfn.RANK.AVG(Table2[[#This Row],[Sharpe Ratio Z-Score]],Table2[Sharpe Ratio Z-Score])</f>
        <v>426</v>
      </c>
      <c r="AV548">
        <f>(Table2[[#This Row],[Rank 1Y]]+Table2[[#This Row],[Rank 6M]]+Table2[[#This Row],[Rank Sharpe]])/3</f>
        <v>504.33333333333331</v>
      </c>
    </row>
    <row r="549" spans="1:48" x14ac:dyDescent="0.3">
      <c r="A549" t="s">
        <v>1129</v>
      </c>
      <c r="B549" t="s">
        <v>1130</v>
      </c>
      <c r="C549" t="s">
        <v>3096</v>
      </c>
      <c r="D549" t="s">
        <v>273</v>
      </c>
      <c r="E549">
        <v>10528.15815976</v>
      </c>
      <c r="F549">
        <v>1935.2</v>
      </c>
      <c r="G549">
        <v>-27.8454825431626</v>
      </c>
      <c r="H549">
        <f>(Table2[[#This Row],[1Y Return vs Nifty]]-AVERAGE(Table2[1Y Return vs Nifty]))/_xlfn.STDEV.P(Table2[1Y Return vs Nifty])</f>
        <v>-0.85680035852263969</v>
      </c>
      <c r="I549">
        <v>4.82516591888837</v>
      </c>
      <c r="J549">
        <f>(Table2[[#This Row],[1M Return vs Nifty]]-AVERAGE(Table2[1M Return vs Nifty]))/_xlfn.STDEV.P(Table2[1M Return vs Nifty])</f>
        <v>0.64724831620116297</v>
      </c>
      <c r="K549">
        <v>-9.8719082466922501</v>
      </c>
      <c r="L549">
        <f>(Table2[[#This Row],[6M Return vs Nifty]]-AVERAGE(Table2[6M Return vs Nifty]))/_xlfn.STDEV.P(Table2[6M Return vs Nifty])</f>
        <v>-0.41985436855866637</v>
      </c>
      <c r="M549">
        <v>-3.3494663686645301</v>
      </c>
      <c r="N549">
        <f>(Table2[[#This Row],[1W Return vs Nifty]]-AVERAGE(Table2[1W Return vs Nifty]))/_xlfn.STDEV.P(Table2[1W Return vs Nifty])</f>
        <v>-0.33770085369769726</v>
      </c>
      <c r="O549">
        <v>2088.14</v>
      </c>
      <c r="P549">
        <v>2116.4036599432302</v>
      </c>
      <c r="Q549">
        <v>2044.2634765094899</v>
      </c>
      <c r="R549">
        <v>19.622756266566402</v>
      </c>
      <c r="S549" s="1">
        <f>(Table2[[#This Row],[Close Price]]-Table2[[#This Row],[20D EMA]])/Table2[[#This Row],[20D EMA]]</f>
        <v>-7.3242215560259297E-2</v>
      </c>
      <c r="T549" s="1">
        <f>(Table2[[#This Row],[Close Price]]-Table2[[#This Row],[50D EMA]])/Table2[[#This Row],[50D EMA]]</f>
        <v>-8.5618666879498165E-2</v>
      </c>
      <c r="U549" s="1">
        <f>(Table2[[#This Row],[Close Price]]-Table2[[#This Row],[200D EMA]])/Table2[[#This Row],[200D EMA]]</f>
        <v>-5.3350988149390627E-2</v>
      </c>
      <c r="V549">
        <v>0.51476241682438895</v>
      </c>
      <c r="W549">
        <v>1924.95</v>
      </c>
      <c r="X549">
        <v>2039.9</v>
      </c>
      <c r="Y549">
        <v>1924.95</v>
      </c>
      <c r="Z549">
        <v>2180.0500000000002</v>
      </c>
      <c r="AA549">
        <v>1924.95</v>
      </c>
      <c r="AB549">
        <v>2218</v>
      </c>
      <c r="AC549" s="1">
        <f>(Table2[[#This Row],[Close Price]]/Table2[[#This Row],[Day Low]])-1</f>
        <v>5.3248136315229289E-3</v>
      </c>
      <c r="AD549" s="1">
        <f>(Table2[[#This Row],[Day High]]/Table2[[#This Row],[Close Price]])-1</f>
        <v>5.4102935097147586E-2</v>
      </c>
      <c r="AE549" s="1">
        <f>(Table2[[#This Row],[Close Price]]/Table2[[#This Row],[Current Week Low]])-1</f>
        <v>5.3248136315229289E-3</v>
      </c>
      <c r="AF549" s="1">
        <f>(Table2[[#This Row],[Current Week High]]/Table2[[#This Row],[Close Price]])-1</f>
        <v>0.12652439024390261</v>
      </c>
      <c r="AG549" s="1">
        <f>(Table2[[#This Row],[Close Price]]/Table2[[#This Row],[Current Month Low]])-1</f>
        <v>5.3248136315229289E-3</v>
      </c>
      <c r="AH549" s="1">
        <f>(Table2[[#This Row],[Current Month High]]/Table2[[#This Row],[Close Price]])-1</f>
        <v>0.14613476643240997</v>
      </c>
      <c r="AI549">
        <v>41.993075651095403</v>
      </c>
      <c r="AJ549">
        <v>20.95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-0.18</v>
      </c>
      <c r="AM549" t="s">
        <v>3143</v>
      </c>
      <c r="AN549">
        <v>-7.72</v>
      </c>
      <c r="AO549" t="s">
        <v>3143</v>
      </c>
      <c r="AP549">
        <v>2.1159340787185E-2</v>
      </c>
      <c r="AQ549">
        <f>(Table2[[#This Row],[Sharpe Ratio]]-AVERAGE(Table2[Sharpe Ratio]))/_xlfn.STDEV.P(Table2[Sharpe Ratio])</f>
        <v>-0.41985769701029318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605</v>
      </c>
      <c r="AT549">
        <f>_xlfn.RANK.AVG(Table2[[#This Row],[6M Return vs Nifty Z-Score]],Table2[6M Return vs Nifty Z-Score])</f>
        <v>464</v>
      </c>
      <c r="AU549">
        <f>_xlfn.RANK.AVG(Table2[[#This Row],[Sharpe Ratio Z-Score]],Table2[Sharpe Ratio Z-Score])</f>
        <v>445</v>
      </c>
      <c r="AV549">
        <f>(Table2[[#This Row],[Rank 1Y]]+Table2[[#This Row],[Rank 6M]]+Table2[[#This Row],[Rank Sharpe]])/3</f>
        <v>504.66666666666669</v>
      </c>
    </row>
    <row r="550" spans="1:48" x14ac:dyDescent="0.3">
      <c r="A550" t="s">
        <v>2113</v>
      </c>
      <c r="B550" t="s">
        <v>2114</v>
      </c>
      <c r="C550" t="s">
        <v>3099</v>
      </c>
      <c r="D550" t="s">
        <v>516</v>
      </c>
      <c r="E550">
        <v>2751.5762273</v>
      </c>
      <c r="F550">
        <v>378.55</v>
      </c>
      <c r="G550">
        <v>-19.246809822744599</v>
      </c>
      <c r="H550">
        <f>(Table2[[#This Row],[1Y Return vs Nifty]]-AVERAGE(Table2[1Y Return vs Nifty]))/_xlfn.STDEV.P(Table2[1Y Return vs Nifty])</f>
        <v>-0.70515539020118279</v>
      </c>
      <c r="I550">
        <v>-6.8499401299888802</v>
      </c>
      <c r="J550">
        <f>(Table2[[#This Row],[1M Return vs Nifty]]-AVERAGE(Table2[1M Return vs Nifty]))/_xlfn.STDEV.P(Table2[1M Return vs Nifty])</f>
        <v>-0.71520710682417232</v>
      </c>
      <c r="K550">
        <v>-0.56148475840612999</v>
      </c>
      <c r="L550">
        <f>(Table2[[#This Row],[6M Return vs Nifty]]-AVERAGE(Table2[6M Return vs Nifty]))/_xlfn.STDEV.P(Table2[6M Return vs Nifty])</f>
        <v>-7.9562723212418959E-2</v>
      </c>
      <c r="M550">
        <v>-1.2249830171771301</v>
      </c>
      <c r="N550">
        <f>(Table2[[#This Row],[1W Return vs Nifty]]-AVERAGE(Table2[1W Return vs Nifty]))/_xlfn.STDEV.P(Table2[1W Return vs Nifty])</f>
        <v>0.12575299406905047</v>
      </c>
      <c r="O550">
        <v>422.69</v>
      </c>
      <c r="P550">
        <v>431.51343006340397</v>
      </c>
      <c r="Q550">
        <v>394.524878319739</v>
      </c>
      <c r="R550">
        <v>13.063360201695</v>
      </c>
      <c r="S550" s="1">
        <f>(Table2[[#This Row],[Close Price]]-Table2[[#This Row],[20D EMA]])/Table2[[#This Row],[20D EMA]]</f>
        <v>-0.10442641179114714</v>
      </c>
      <c r="T550" s="1">
        <f>(Table2[[#This Row],[Close Price]]-Table2[[#This Row],[50D EMA]])/Table2[[#This Row],[50D EMA]]</f>
        <v>-0.12273877560571368</v>
      </c>
      <c r="U550" s="1">
        <f>(Table2[[#This Row],[Close Price]]-Table2[[#This Row],[200D EMA]])/Table2[[#This Row],[200D EMA]]</f>
        <v>-4.0491434628343766E-2</v>
      </c>
      <c r="V550">
        <v>0.32005275540761802</v>
      </c>
      <c r="W550">
        <v>376</v>
      </c>
      <c r="X550">
        <v>407.7</v>
      </c>
      <c r="Y550">
        <v>376</v>
      </c>
      <c r="Z550">
        <v>419.9</v>
      </c>
      <c r="AA550">
        <v>376</v>
      </c>
      <c r="AB550">
        <v>465</v>
      </c>
      <c r="AC550" s="1">
        <f>(Table2[[#This Row],[Close Price]]/Table2[[#This Row],[Day Low]])-1</f>
        <v>6.7819148936170137E-3</v>
      </c>
      <c r="AD550" s="1">
        <f>(Table2[[#This Row],[Day High]]/Table2[[#This Row],[Close Price]])-1</f>
        <v>7.700435873728706E-2</v>
      </c>
      <c r="AE550" s="1">
        <f>(Table2[[#This Row],[Close Price]]/Table2[[#This Row],[Current Week Low]])-1</f>
        <v>6.7819148936170137E-3</v>
      </c>
      <c r="AF550" s="1">
        <f>(Table2[[#This Row],[Current Week High]]/Table2[[#This Row],[Close Price]])-1</f>
        <v>0.10923259807158892</v>
      </c>
      <c r="AG550" s="1">
        <f>(Table2[[#This Row],[Close Price]]/Table2[[#This Row],[Current Month Low]])-1</f>
        <v>6.7819148936170137E-3</v>
      </c>
      <c r="AH550" s="1">
        <f>(Table2[[#This Row],[Current Month High]]/Table2[[#This Row],[Close Price]])-1</f>
        <v>0.22837141725003307</v>
      </c>
      <c r="AI550">
        <v>33.403777572315398</v>
      </c>
      <c r="AJ550">
        <v>28.300288086764901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3143</v>
      </c>
      <c r="AN550">
        <v>-12.82</v>
      </c>
      <c r="AO550" t="s">
        <v>3143</v>
      </c>
      <c r="AP550">
        <v>-1.8452190865940001E-2</v>
      </c>
      <c r="AQ550">
        <f>(Table2[[#This Row],[Sharpe Ratio]]-AVERAGE(Table2[Sharpe Ratio]))/_xlfn.STDEV.P(Table2[Sharpe Ratio])</f>
        <v>-0.88753579450204323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561</v>
      </c>
      <c r="AT550">
        <f>_xlfn.RANK.AVG(Table2[[#This Row],[6M Return vs Nifty Z-Score]],Table2[6M Return vs Nifty Z-Score])</f>
        <v>359</v>
      </c>
      <c r="AU550">
        <f>_xlfn.RANK.AVG(Table2[[#This Row],[Sharpe Ratio Z-Score]],Table2[Sharpe Ratio Z-Score])</f>
        <v>594</v>
      </c>
      <c r="AV550">
        <f>(Table2[[#This Row],[Rank 1Y]]+Table2[[#This Row],[Rank 6M]]+Table2[[#This Row],[Rank Sharpe]])/3</f>
        <v>504.66666666666669</v>
      </c>
    </row>
    <row r="551" spans="1:48" x14ac:dyDescent="0.3">
      <c r="A551" t="s">
        <v>922</v>
      </c>
      <c r="B551" t="s">
        <v>923</v>
      </c>
      <c r="C551" t="s">
        <v>3113</v>
      </c>
      <c r="D551" t="s">
        <v>163</v>
      </c>
      <c r="E551">
        <v>15395.47621216</v>
      </c>
      <c r="F551">
        <v>994.4</v>
      </c>
      <c r="G551">
        <v>-24.4698861259285</v>
      </c>
      <c r="H551">
        <f>(Table2[[#This Row],[1Y Return vs Nifty]]-AVERAGE(Table2[1Y Return vs Nifty]))/_xlfn.STDEV.P(Table2[1Y Return vs Nifty])</f>
        <v>-0.79726882052818004</v>
      </c>
      <c r="I551">
        <v>4.0472191726045397</v>
      </c>
      <c r="J551">
        <f>(Table2[[#This Row],[1M Return vs Nifty]]-AVERAGE(Table2[1M Return vs Nifty]))/_xlfn.STDEV.P(Table2[1M Return vs Nifty])</f>
        <v>0.55646389344200109</v>
      </c>
      <c r="K551">
        <v>2.87692346810779</v>
      </c>
      <c r="L551">
        <f>(Table2[[#This Row],[6M Return vs Nifty]]-AVERAGE(Table2[6M Return vs Nifty]))/_xlfn.STDEV.P(Table2[6M Return vs Nifty])</f>
        <v>4.6109497202109329E-2</v>
      </c>
      <c r="M551">
        <v>-1.9785433146018001</v>
      </c>
      <c r="N551">
        <f>(Table2[[#This Row],[1W Return vs Nifty]]-AVERAGE(Table2[1W Return vs Nifty]))/_xlfn.STDEV.P(Table2[1W Return vs Nifty])</f>
        <v>-3.8635406113613636E-2</v>
      </c>
      <c r="O551" t="e">
        <v>#N/A</v>
      </c>
      <c r="P551">
        <v>1063.8490210418599</v>
      </c>
      <c r="Q551">
        <v>1023.59074891181</v>
      </c>
      <c r="R551">
        <v>29.948762013504599</v>
      </c>
      <c r="S551" s="1" t="e">
        <f>(Table2[[#This Row],[Close Price]]-Table2[[#This Row],[20D EMA]])/Table2[[#This Row],[20D EMA]]</f>
        <v>#N/A</v>
      </c>
      <c r="T551" s="1">
        <f>(Table2[[#This Row],[Close Price]]-Table2[[#This Row],[50D EMA]])/Table2[[#This Row],[50D EMA]]</f>
        <v>-6.5280899515089474E-2</v>
      </c>
      <c r="U551" s="1">
        <f>(Table2[[#This Row],[Close Price]]-Table2[[#This Row],[200D EMA]])/Table2[[#This Row],[200D EMA]]</f>
        <v>-2.8517988212420856E-2</v>
      </c>
      <c r="V551">
        <v>0.72727923337342704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  <c r="AC551" s="1" t="e">
        <f>(Table2[[#This Row],[Close Price]]/Table2[[#This Row],[Day Low]])-1</f>
        <v>#N/A</v>
      </c>
      <c r="AD551" s="1" t="e">
        <f>(Table2[[#This Row],[Day High]]/Table2[[#This Row],[Close Price]])-1</f>
        <v>#N/A</v>
      </c>
      <c r="AE551" s="1" t="e">
        <f>(Table2[[#This Row],[Close Price]]/Table2[[#This Row],[Current Week Low]])-1</f>
        <v>#N/A</v>
      </c>
      <c r="AF551" s="1" t="e">
        <f>(Table2[[#This Row],[Current Week High]]/Table2[[#This Row],[Close Price]])-1</f>
        <v>#N/A</v>
      </c>
      <c r="AG551" s="1" t="e">
        <f>(Table2[[#This Row],[Close Price]]/Table2[[#This Row],[Current Month Low]])-1</f>
        <v>#N/A</v>
      </c>
      <c r="AH551" s="1" t="e">
        <f>(Table2[[#This Row],[Current Month High]]/Table2[[#This Row],[Close Price]])-1</f>
        <v>#N/A</v>
      </c>
      <c r="AI551">
        <v>21.681415929203499</v>
      </c>
      <c r="AJ551">
        <v>19.461797212878398</v>
      </c>
      <c r="AK551" t="e">
        <f>IF(AND(Table2[[#This Row],[20D EMA]]&gt;Table2[[#This Row],[50D EMA]],Table2[[#This Row],[50D EMA]]&gt;Table2[[#This Row],[200D EMA]]),"Uptrend","Downtrend/NoTrend")</f>
        <v>#N/A</v>
      </c>
      <c r="AL551" t="e">
        <v>#N/A</v>
      </c>
      <c r="AM551" t="e">
        <v>#N/A</v>
      </c>
      <c r="AN551" t="e">
        <v>#N/A</v>
      </c>
      <c r="AO551" t="e">
        <v>#N/A</v>
      </c>
      <c r="AP551">
        <v>-2.6128182663496001E-2</v>
      </c>
      <c r="AQ551">
        <f>(Table2[[#This Row],[Sharpe Ratio]]-AVERAGE(Table2[Sharpe Ratio]))/_xlfn.STDEV.P(Table2[Sharpe Ratio])</f>
        <v>-0.97816327317869944</v>
      </c>
      <c r="AR55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51">
        <f>_xlfn.RANK.AVG(Table2[[#This Row],[1Y Return vs Nifty Z-Score]],Table2[1Y Return vs Nifty Z-Score])</f>
        <v>585</v>
      </c>
      <c r="AT551">
        <f>_xlfn.RANK.AVG(Table2[[#This Row],[6M Return vs Nifty Z-Score]],Table2[6M Return vs Nifty Z-Score])</f>
        <v>319</v>
      </c>
      <c r="AU551">
        <f>_xlfn.RANK.AVG(Table2[[#This Row],[Sharpe Ratio Z-Score]],Table2[Sharpe Ratio Z-Score])</f>
        <v>614</v>
      </c>
      <c r="AV551">
        <f>(Table2[[#This Row],[Rank 1Y]]+Table2[[#This Row],[Rank 6M]]+Table2[[#This Row],[Rank Sharpe]])/3</f>
        <v>506</v>
      </c>
    </row>
    <row r="552" spans="1:48" x14ac:dyDescent="0.3">
      <c r="A552" t="s">
        <v>1037</v>
      </c>
      <c r="B552" t="s">
        <v>1038</v>
      </c>
      <c r="C552" t="s">
        <v>603</v>
      </c>
      <c r="D552" t="s">
        <v>603</v>
      </c>
      <c r="E552">
        <v>12372.343817999999</v>
      </c>
      <c r="F552">
        <v>427.85</v>
      </c>
      <c r="G552">
        <v>-3.49133033409099</v>
      </c>
      <c r="H552">
        <f>(Table2[[#This Row],[1Y Return vs Nifty]]-AVERAGE(Table2[1Y Return vs Nifty]))/_xlfn.STDEV.P(Table2[1Y Return vs Nifty])</f>
        <v>-0.42729399628246012</v>
      </c>
      <c r="I552">
        <v>-1.8939266517467599</v>
      </c>
      <c r="J552">
        <f>(Table2[[#This Row],[1M Return vs Nifty]]-AVERAGE(Table2[1M Return vs Nifty]))/_xlfn.STDEV.P(Table2[1M Return vs Nifty])</f>
        <v>-0.136852836486133</v>
      </c>
      <c r="K552">
        <v>-14.2152764247059</v>
      </c>
      <c r="L552">
        <f>(Table2[[#This Row],[6M Return vs Nifty]]-AVERAGE(Table2[6M Return vs Nifty]))/_xlfn.STDEV.P(Table2[6M Return vs Nifty])</f>
        <v>-0.57860245402441923</v>
      </c>
      <c r="M552">
        <v>-4.8276959104928601</v>
      </c>
      <c r="N552">
        <f>(Table2[[#This Row],[1W Return vs Nifty]]-AVERAGE(Table2[1W Return vs Nifty]))/_xlfn.STDEV.P(Table2[1W Return vs Nifty])</f>
        <v>-0.6601751007014065</v>
      </c>
      <c r="O552">
        <v>458.32</v>
      </c>
      <c r="P552">
        <v>473.840786552694</v>
      </c>
      <c r="Q552">
        <v>460.10974270503101</v>
      </c>
      <c r="R552">
        <v>30.4150814656401</v>
      </c>
      <c r="S552" s="1">
        <f>(Table2[[#This Row],[Close Price]]-Table2[[#This Row],[20D EMA]])/Table2[[#This Row],[20D EMA]]</f>
        <v>-6.64819340198987E-2</v>
      </c>
      <c r="T552" s="1">
        <f>(Table2[[#This Row],[Close Price]]-Table2[[#This Row],[50D EMA]])/Table2[[#This Row],[50D EMA]]</f>
        <v>-9.7059577516085183E-2</v>
      </c>
      <c r="U552" s="1">
        <f>(Table2[[#This Row],[Close Price]]-Table2[[#This Row],[200D EMA]])/Table2[[#This Row],[200D EMA]]</f>
        <v>-7.0113148474911111E-2</v>
      </c>
      <c r="V552">
        <v>0.421874298661431</v>
      </c>
      <c r="W552">
        <v>420.5</v>
      </c>
      <c r="X552">
        <v>435.9</v>
      </c>
      <c r="Y552">
        <v>420.5</v>
      </c>
      <c r="Z552">
        <v>476.65</v>
      </c>
      <c r="AA552">
        <v>420.5</v>
      </c>
      <c r="AB552">
        <v>490.5</v>
      </c>
      <c r="AC552" s="1">
        <f>(Table2[[#This Row],[Close Price]]/Table2[[#This Row],[Day Low]])-1</f>
        <v>1.7479191438763531E-2</v>
      </c>
      <c r="AD552" s="1">
        <f>(Table2[[#This Row],[Day High]]/Table2[[#This Row],[Close Price]])-1</f>
        <v>1.8815005258852269E-2</v>
      </c>
      <c r="AE552" s="1">
        <f>(Table2[[#This Row],[Close Price]]/Table2[[#This Row],[Current Week Low]])-1</f>
        <v>1.7479191438763531E-2</v>
      </c>
      <c r="AF552" s="1">
        <f>(Table2[[#This Row],[Current Week High]]/Table2[[#This Row],[Close Price]])-1</f>
        <v>0.11405866542012366</v>
      </c>
      <c r="AG552" s="1">
        <f>(Table2[[#This Row],[Close Price]]/Table2[[#This Row],[Current Month Low]])-1</f>
        <v>1.7479191438763531E-2</v>
      </c>
      <c r="AH552" s="1">
        <f>(Table2[[#This Row],[Current Month High]]/Table2[[#This Row],[Close Price]])-1</f>
        <v>0.14642982353628597</v>
      </c>
      <c r="AI552">
        <v>38.366249853920699</v>
      </c>
      <c r="AJ552">
        <v>26.3958641063515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-0.18</v>
      </c>
      <c r="AM552" t="s">
        <v>3143</v>
      </c>
      <c r="AN552">
        <v>-8.77</v>
      </c>
      <c r="AO552" t="s">
        <v>3143</v>
      </c>
      <c r="AP552">
        <v>-4.6904876910000001E-4</v>
      </c>
      <c r="AQ552">
        <f>(Table2[[#This Row],[Sharpe Ratio]]-AVERAGE(Table2[Sharpe Ratio]))/_xlfn.STDEV.P(Table2[Sharpe Ratio])</f>
        <v>-0.67521576213312495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450</v>
      </c>
      <c r="AT552">
        <f>_xlfn.RANK.AVG(Table2[[#This Row],[6M Return vs Nifty Z-Score]],Table2[6M Return vs Nifty Z-Score])</f>
        <v>519</v>
      </c>
      <c r="AU552">
        <f>_xlfn.RANK.AVG(Table2[[#This Row],[Sharpe Ratio Z-Score]],Table2[Sharpe Ratio Z-Score])</f>
        <v>549</v>
      </c>
      <c r="AV552">
        <f>(Table2[[#This Row],[Rank 1Y]]+Table2[[#This Row],[Rank 6M]]+Table2[[#This Row],[Rank Sharpe]])/3</f>
        <v>506</v>
      </c>
    </row>
    <row r="553" spans="1:48" x14ac:dyDescent="0.3">
      <c r="A553" t="s">
        <v>1113</v>
      </c>
      <c r="B553" t="s">
        <v>1114</v>
      </c>
      <c r="C553" t="s">
        <v>3097</v>
      </c>
      <c r="D553" t="s">
        <v>24</v>
      </c>
      <c r="E553">
        <v>10750.844386269</v>
      </c>
      <c r="F553">
        <v>97.63</v>
      </c>
      <c r="G553">
        <v>-28.579713023822901</v>
      </c>
      <c r="H553">
        <f>(Table2[[#This Row],[1Y Return vs Nifty]]-AVERAGE(Table2[1Y Return vs Nifty]))/_xlfn.STDEV.P(Table2[1Y Return vs Nifty])</f>
        <v>-0.86974914278279547</v>
      </c>
      <c r="I553">
        <v>-6.9755937348569299</v>
      </c>
      <c r="J553">
        <f>(Table2[[#This Row],[1M Return vs Nifty]]-AVERAGE(Table2[1M Return vs Nifty]))/_xlfn.STDEV.P(Table2[1M Return vs Nifty])</f>
        <v>-0.72987056552497109</v>
      </c>
      <c r="K553">
        <v>-33.340839368117898</v>
      </c>
      <c r="L553">
        <f>(Table2[[#This Row],[6M Return vs Nifty]]-AVERAGE(Table2[6M Return vs Nifty]))/_xlfn.STDEV.P(Table2[6M Return vs Nifty])</f>
        <v>-1.2776328784057858</v>
      </c>
      <c r="M553">
        <v>-0.66636602174376902</v>
      </c>
      <c r="N553">
        <f>(Table2[[#This Row],[1W Return vs Nifty]]-AVERAGE(Table2[1W Return vs Nifty]))/_xlfn.STDEV.P(Table2[1W Return vs Nifty])</f>
        <v>0.24761471436929844</v>
      </c>
      <c r="O553">
        <v>98.44</v>
      </c>
      <c r="P553">
        <v>103.368568203828</v>
      </c>
      <c r="Q553">
        <v>111.346896969131</v>
      </c>
      <c r="R553">
        <v>52.4943659398688</v>
      </c>
      <c r="S553" s="1">
        <f>(Table2[[#This Row],[Close Price]]-Table2[[#This Row],[20D EMA]])/Table2[[#This Row],[20D EMA]]</f>
        <v>-8.2283624542868992E-3</v>
      </c>
      <c r="T553" s="1">
        <f>(Table2[[#This Row],[Close Price]]-Table2[[#This Row],[50D EMA]])/Table2[[#This Row],[50D EMA]]</f>
        <v>-5.5515601149784481E-2</v>
      </c>
      <c r="U553" s="1">
        <f>(Table2[[#This Row],[Close Price]]-Table2[[#This Row],[200D EMA]])/Table2[[#This Row],[200D EMA]]</f>
        <v>-0.12319065319740138</v>
      </c>
      <c r="V553">
        <v>0.69086221219467303</v>
      </c>
      <c r="W553">
        <v>88.6</v>
      </c>
      <c r="X553">
        <v>99.88</v>
      </c>
      <c r="Y553">
        <v>88.11</v>
      </c>
      <c r="Z553">
        <v>99.88</v>
      </c>
      <c r="AA553">
        <v>88.11</v>
      </c>
      <c r="AB553">
        <v>108</v>
      </c>
      <c r="AC553" s="1">
        <f>(Table2[[#This Row],[Close Price]]/Table2[[#This Row],[Day Low]])-1</f>
        <v>0.10191873589164779</v>
      </c>
      <c r="AD553" s="1">
        <f>(Table2[[#This Row],[Day High]]/Table2[[#This Row],[Close Price]])-1</f>
        <v>2.3046194817166965E-2</v>
      </c>
      <c r="AE553" s="1">
        <f>(Table2[[#This Row],[Close Price]]/Table2[[#This Row],[Current Week Low]])-1</f>
        <v>0.10804675973215305</v>
      </c>
      <c r="AF553" s="1">
        <f>(Table2[[#This Row],[Current Week High]]/Table2[[#This Row],[Close Price]])-1</f>
        <v>2.3046194817166965E-2</v>
      </c>
      <c r="AG553" s="1">
        <f>(Table2[[#This Row],[Close Price]]/Table2[[#This Row],[Current Month Low]])-1</f>
        <v>0.10804675973215305</v>
      </c>
      <c r="AH553" s="1">
        <f>(Table2[[#This Row],[Current Month High]]/Table2[[#This Row],[Close Price]])-1</f>
        <v>0.10621735122400899</v>
      </c>
      <c r="AI553">
        <v>56.201987094130899</v>
      </c>
      <c r="AJ553">
        <v>10.8046759732153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-0.17</v>
      </c>
      <c r="AM553" t="s">
        <v>3143</v>
      </c>
      <c r="AN553">
        <v>-1.74</v>
      </c>
      <c r="AO553" t="s">
        <v>3143</v>
      </c>
      <c r="AP553">
        <v>9.8652078668332005E-2</v>
      </c>
      <c r="AQ553">
        <f>(Table2[[#This Row],[Sharpe Ratio]]-AVERAGE(Table2[Sharpe Ratio]))/_xlfn.STDEV.P(Table2[Sharpe Ratio])</f>
        <v>0.49506921212937322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611</v>
      </c>
      <c r="AT553">
        <f>_xlfn.RANK.AVG(Table2[[#This Row],[6M Return vs Nifty Z-Score]],Table2[6M Return vs Nifty Z-Score])</f>
        <v>690</v>
      </c>
      <c r="AU553">
        <f>_xlfn.RANK.AVG(Table2[[#This Row],[Sharpe Ratio Z-Score]],Table2[Sharpe Ratio Z-Score])</f>
        <v>217</v>
      </c>
      <c r="AV553">
        <f>(Table2[[#This Row],[Rank 1Y]]+Table2[[#This Row],[Rank 6M]]+Table2[[#This Row],[Rank Sharpe]])/3</f>
        <v>506</v>
      </c>
    </row>
    <row r="554" spans="1:48" x14ac:dyDescent="0.3">
      <c r="A554" t="s">
        <v>1515</v>
      </c>
      <c r="B554" t="s">
        <v>1516</v>
      </c>
      <c r="C554" t="s">
        <v>3097</v>
      </c>
      <c r="D554" t="s">
        <v>539</v>
      </c>
      <c r="E554">
        <v>6304.3646773500004</v>
      </c>
      <c r="F554">
        <v>288.89999999999998</v>
      </c>
      <c r="G554">
        <v>-27.145335081441999</v>
      </c>
      <c r="H554">
        <f>(Table2[[#This Row],[1Y Return vs Nifty]]-AVERAGE(Table2[1Y Return vs Nifty]))/_xlfn.STDEV.P(Table2[1Y Return vs Nifty])</f>
        <v>-0.84445265753375875</v>
      </c>
      <c r="I554">
        <v>-6.63991173445224</v>
      </c>
      <c r="J554">
        <f>(Table2[[#This Row],[1M Return vs Nifty]]-AVERAGE(Table2[1M Return vs Nifty]))/_xlfn.STDEV.P(Table2[1M Return vs Nifty])</f>
        <v>-0.69069732290527386</v>
      </c>
      <c r="K554">
        <v>-22.364119259104001</v>
      </c>
      <c r="L554">
        <f>(Table2[[#This Row],[6M Return vs Nifty]]-AVERAGE(Table2[6M Return vs Nifty]))/_xlfn.STDEV.P(Table2[6M Return vs Nifty])</f>
        <v>-0.87643886708061691</v>
      </c>
      <c r="M554">
        <v>-3.1068114428193998</v>
      </c>
      <c r="N554">
        <f>(Table2[[#This Row],[1W Return vs Nifty]]-AVERAGE(Table2[1W Return vs Nifty]))/_xlfn.STDEV.P(Table2[1W Return vs Nifty])</f>
        <v>-0.28476593237494596</v>
      </c>
      <c r="O554">
        <v>306.63</v>
      </c>
      <c r="P554">
        <v>306.48000790847101</v>
      </c>
      <c r="Q554">
        <v>311.41724396460103</v>
      </c>
      <c r="R554">
        <v>30.768640797709999</v>
      </c>
      <c r="S554" s="1">
        <f>(Table2[[#This Row],[Close Price]]-Table2[[#This Row],[20D EMA]])/Table2[[#This Row],[20D EMA]]</f>
        <v>-5.7822130906956329E-2</v>
      </c>
      <c r="T554" s="1">
        <f>(Table2[[#This Row],[Close Price]]-Table2[[#This Row],[50D EMA]])/Table2[[#This Row],[50D EMA]]</f>
        <v>-5.7361026673300106E-2</v>
      </c>
      <c r="U554" s="1">
        <f>(Table2[[#This Row],[Close Price]]-Table2[[#This Row],[200D EMA]])/Table2[[#This Row],[200D EMA]]</f>
        <v>-7.2305706896438268E-2</v>
      </c>
      <c r="V554">
        <v>1.0384272029883299</v>
      </c>
      <c r="W554">
        <v>284.39999999999998</v>
      </c>
      <c r="X554">
        <v>296.75</v>
      </c>
      <c r="Y554">
        <v>284.39999999999998</v>
      </c>
      <c r="Z554">
        <v>320</v>
      </c>
      <c r="AA554">
        <v>284.39999999999998</v>
      </c>
      <c r="AB554">
        <v>336.9</v>
      </c>
      <c r="AC554" s="1">
        <f>(Table2[[#This Row],[Close Price]]/Table2[[#This Row],[Day Low]])-1</f>
        <v>1.5822784810126667E-2</v>
      </c>
      <c r="AD554" s="1">
        <f>(Table2[[#This Row],[Day High]]/Table2[[#This Row],[Close Price]])-1</f>
        <v>2.7172031844929112E-2</v>
      </c>
      <c r="AE554" s="1">
        <f>(Table2[[#This Row],[Close Price]]/Table2[[#This Row],[Current Week Low]])-1</f>
        <v>1.5822784810126667E-2</v>
      </c>
      <c r="AF554" s="1">
        <f>(Table2[[#This Row],[Current Week High]]/Table2[[#This Row],[Close Price]])-1</f>
        <v>0.107649705780547</v>
      </c>
      <c r="AG554" s="1">
        <f>(Table2[[#This Row],[Close Price]]/Table2[[#This Row],[Current Month Low]])-1</f>
        <v>1.5822784810126667E-2</v>
      </c>
      <c r="AH554" s="1">
        <f>(Table2[[#This Row],[Current Month High]]/Table2[[#This Row],[Close Price]])-1</f>
        <v>0.16614745586708213</v>
      </c>
      <c r="AI554">
        <v>40.283835237106203</v>
      </c>
      <c r="AJ554">
        <v>7.1786310517529097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3143</v>
      </c>
      <c r="AN554">
        <v>-5.0599999999999996</v>
      </c>
      <c r="AO554" t="s">
        <v>3143</v>
      </c>
      <c r="AP554">
        <v>6.7268100735874997E-2</v>
      </c>
      <c r="AQ554">
        <f>(Table2[[#This Row],[Sharpe Ratio]]-AVERAGE(Table2[Sharpe Ratio]))/_xlfn.STDEV.P(Table2[Sharpe Ratio])</f>
        <v>0.12453067250144058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603</v>
      </c>
      <c r="AT554">
        <f>_xlfn.RANK.AVG(Table2[[#This Row],[6M Return vs Nifty Z-Score]],Table2[6M Return vs Nifty Z-Score])</f>
        <v>611</v>
      </c>
      <c r="AU554">
        <f>_xlfn.RANK.AVG(Table2[[#This Row],[Sharpe Ratio Z-Score]],Table2[Sharpe Ratio Z-Score])</f>
        <v>306</v>
      </c>
      <c r="AV554">
        <f>(Table2[[#This Row],[Rank 1Y]]+Table2[[#This Row],[Rank 6M]]+Table2[[#This Row],[Rank Sharpe]])/3</f>
        <v>506.66666666666669</v>
      </c>
    </row>
    <row r="555" spans="1:48" x14ac:dyDescent="0.3">
      <c r="A555" t="s">
        <v>1675</v>
      </c>
      <c r="B555" t="s">
        <v>1676</v>
      </c>
      <c r="C555" t="s">
        <v>3104</v>
      </c>
      <c r="D555" t="s">
        <v>74</v>
      </c>
      <c r="E555">
        <v>4934.5006008999999</v>
      </c>
      <c r="F555">
        <v>217.75</v>
      </c>
      <c r="G555">
        <v>-9.88587725667489</v>
      </c>
      <c r="H555">
        <f>(Table2[[#This Row],[1Y Return vs Nifty]]-AVERAGE(Table2[1Y Return vs Nifty]))/_xlfn.STDEV.P(Table2[1Y Return vs Nifty])</f>
        <v>-0.54006731572776245</v>
      </c>
      <c r="I555">
        <v>7.6790031557304097</v>
      </c>
      <c r="J555">
        <f>(Table2[[#This Row],[1M Return vs Nifty]]-AVERAGE(Table2[1M Return vs Nifty]))/_xlfn.STDEV.P(Table2[1M Return vs Nifty])</f>
        <v>0.98028392234377193</v>
      </c>
      <c r="K555">
        <v>1.27899346253325</v>
      </c>
      <c r="L555">
        <f>(Table2[[#This Row],[6M Return vs Nifty]]-AVERAGE(Table2[6M Return vs Nifty]))/_xlfn.STDEV.P(Table2[6M Return vs Nifty])</f>
        <v>-1.2294100811367859E-2</v>
      </c>
      <c r="M555">
        <v>-2.7968990201359301</v>
      </c>
      <c r="N555">
        <f>(Table2[[#This Row],[1W Return vs Nifty]]-AVERAGE(Table2[1W Return vs Nifty]))/_xlfn.STDEV.P(Table2[1W Return vs Nifty])</f>
        <v>-0.21715885761824807</v>
      </c>
      <c r="O555">
        <v>225.21</v>
      </c>
      <c r="P555">
        <v>225.543164528603</v>
      </c>
      <c r="Q555">
        <v>216.537426129934</v>
      </c>
      <c r="R555">
        <v>34.760481934419303</v>
      </c>
      <c r="S555" s="1">
        <f>(Table2[[#This Row],[Close Price]]-Table2[[#This Row],[20D EMA]])/Table2[[#This Row],[20D EMA]]</f>
        <v>-3.3124639225611686E-2</v>
      </c>
      <c r="T555" s="1">
        <f>(Table2[[#This Row],[Close Price]]-Table2[[#This Row],[50D EMA]])/Table2[[#This Row],[50D EMA]]</f>
        <v>-3.4552873925002878E-2</v>
      </c>
      <c r="U555" s="1">
        <f>(Table2[[#This Row],[Close Price]]-Table2[[#This Row],[200D EMA]])/Table2[[#This Row],[200D EMA]]</f>
        <v>5.5998350573280859E-3</v>
      </c>
      <c r="V555">
        <v>1.09943860011114</v>
      </c>
      <c r="W555">
        <v>215.1</v>
      </c>
      <c r="X555">
        <v>223.99</v>
      </c>
      <c r="Y555">
        <v>215.1</v>
      </c>
      <c r="Z555">
        <v>234.77</v>
      </c>
      <c r="AA555">
        <v>215.1</v>
      </c>
      <c r="AB555">
        <v>258</v>
      </c>
      <c r="AC555" s="1">
        <f>(Table2[[#This Row],[Close Price]]/Table2[[#This Row],[Day Low]])-1</f>
        <v>1.2319851231985091E-2</v>
      </c>
      <c r="AD555" s="1">
        <f>(Table2[[#This Row],[Day High]]/Table2[[#This Row],[Close Price]])-1</f>
        <v>2.8656716417910566E-2</v>
      </c>
      <c r="AE555" s="1">
        <f>(Table2[[#This Row],[Close Price]]/Table2[[#This Row],[Current Week Low]])-1</f>
        <v>1.2319851231985091E-2</v>
      </c>
      <c r="AF555" s="1">
        <f>(Table2[[#This Row],[Current Week High]]/Table2[[#This Row],[Close Price]])-1</f>
        <v>7.8163030998851912E-2</v>
      </c>
      <c r="AG555" s="1">
        <f>(Table2[[#This Row],[Close Price]]/Table2[[#This Row],[Current Month Low]])-1</f>
        <v>1.2319851231985091E-2</v>
      </c>
      <c r="AH555" s="1">
        <f>(Table2[[#This Row],[Current Month High]]/Table2[[#This Row],[Close Price]])-1</f>
        <v>0.1848450057405282</v>
      </c>
      <c r="AI555">
        <v>18.484500574052799</v>
      </c>
      <c r="AJ555">
        <v>18.6648501362397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0.04</v>
      </c>
      <c r="AM555" t="s">
        <v>3142</v>
      </c>
      <c r="AN555">
        <v>-2.77</v>
      </c>
      <c r="AO555" t="s">
        <v>3143</v>
      </c>
      <c r="AP555">
        <v>-6.6160690561876997E-2</v>
      </c>
      <c r="AQ555">
        <f>(Table2[[#This Row],[Sharpe Ratio]]-AVERAGE(Table2[Sharpe Ratio]))/_xlfn.STDEV.P(Table2[Sharpe Ratio])</f>
        <v>-1.4508116750554105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501</v>
      </c>
      <c r="AT555">
        <f>_xlfn.RANK.AVG(Table2[[#This Row],[6M Return vs Nifty Z-Score]],Table2[6M Return vs Nifty Z-Score])</f>
        <v>338</v>
      </c>
      <c r="AU555">
        <f>_xlfn.RANK.AVG(Table2[[#This Row],[Sharpe Ratio Z-Score]],Table2[Sharpe Ratio Z-Score])</f>
        <v>683</v>
      </c>
      <c r="AV555">
        <f>(Table2[[#This Row],[Rank 1Y]]+Table2[[#This Row],[Rank 6M]]+Table2[[#This Row],[Rank Sharpe]])/3</f>
        <v>507.33333333333331</v>
      </c>
    </row>
    <row r="556" spans="1:48" x14ac:dyDescent="0.3">
      <c r="A556" t="s">
        <v>1852</v>
      </c>
      <c r="B556" t="s">
        <v>1853</v>
      </c>
      <c r="C556" t="s">
        <v>3100</v>
      </c>
      <c r="D556" t="s">
        <v>48</v>
      </c>
      <c r="E556">
        <v>3845.8908620279999</v>
      </c>
      <c r="F556">
        <v>47.64</v>
      </c>
      <c r="G556">
        <v>-18.7933827914623</v>
      </c>
      <c r="H556">
        <f>(Table2[[#This Row],[1Y Return vs Nifty]]-AVERAGE(Table2[1Y Return vs Nifty]))/_xlfn.STDEV.P(Table2[1Y Return vs Nifty])</f>
        <v>-0.69715881560989479</v>
      </c>
      <c r="I556">
        <v>-9.2798941879132695</v>
      </c>
      <c r="J556">
        <f>(Table2[[#This Row],[1M Return vs Nifty]]-AVERAGE(Table2[1M Return vs Nifty]))/_xlfn.STDEV.P(Table2[1M Return vs Nifty])</f>
        <v>-0.99877661532040396</v>
      </c>
      <c r="K556">
        <v>-33.9555225173632</v>
      </c>
      <c r="L556">
        <f>(Table2[[#This Row],[6M Return vs Nifty]]-AVERAGE(Table2[6M Return vs Nifty]))/_xlfn.STDEV.P(Table2[6M Return vs Nifty])</f>
        <v>-1.300099261431914</v>
      </c>
      <c r="M556">
        <v>-9.4672597809540697</v>
      </c>
      <c r="N556">
        <f>(Table2[[#This Row],[1W Return vs Nifty]]-AVERAGE(Table2[1W Return vs Nifty]))/_xlfn.STDEV.P(Table2[1W Return vs Nifty])</f>
        <v>-1.6722911646938172</v>
      </c>
      <c r="O556">
        <v>53.67</v>
      </c>
      <c r="P556">
        <v>55.806346127502401</v>
      </c>
      <c r="Q556">
        <v>57.012731431827298</v>
      </c>
      <c r="R556">
        <v>18.064951487881299</v>
      </c>
      <c r="S556" s="1">
        <f>(Table2[[#This Row],[Close Price]]-Table2[[#This Row],[20D EMA]])/Table2[[#This Row],[20D EMA]]</f>
        <v>-0.11235326998323088</v>
      </c>
      <c r="T556" s="1">
        <f>(Table2[[#This Row],[Close Price]]-Table2[[#This Row],[50D EMA]])/Table2[[#This Row],[50D EMA]]</f>
        <v>-0.14633364651476213</v>
      </c>
      <c r="U556" s="1">
        <f>(Table2[[#This Row],[Close Price]]-Table2[[#This Row],[200D EMA]])/Table2[[#This Row],[200D EMA]]</f>
        <v>-0.16439716527236897</v>
      </c>
      <c r="V556">
        <v>0.71691260663092604</v>
      </c>
      <c r="W556">
        <v>46.86</v>
      </c>
      <c r="X556">
        <v>49.84</v>
      </c>
      <c r="Y556">
        <v>46.86</v>
      </c>
      <c r="Z556">
        <v>55.76</v>
      </c>
      <c r="AA556">
        <v>46.86</v>
      </c>
      <c r="AB556">
        <v>58.1</v>
      </c>
      <c r="AC556" s="1">
        <f>(Table2[[#This Row],[Close Price]]/Table2[[#This Row],[Day Low]])-1</f>
        <v>1.6645326504481472E-2</v>
      </c>
      <c r="AD556" s="1">
        <f>(Table2[[#This Row],[Day High]]/Table2[[#This Row],[Close Price]])-1</f>
        <v>4.617968094038627E-2</v>
      </c>
      <c r="AE556" s="1">
        <f>(Table2[[#This Row],[Close Price]]/Table2[[#This Row],[Current Week Low]])-1</f>
        <v>1.6645326504481472E-2</v>
      </c>
      <c r="AF556" s="1">
        <f>(Table2[[#This Row],[Current Week High]]/Table2[[#This Row],[Close Price]])-1</f>
        <v>0.17044500419815267</v>
      </c>
      <c r="AG556" s="1">
        <f>(Table2[[#This Row],[Close Price]]/Table2[[#This Row],[Current Month Low]])-1</f>
        <v>1.6645326504481472E-2</v>
      </c>
      <c r="AH556" s="1">
        <f>(Table2[[#This Row],[Current Month High]]/Table2[[#This Row],[Close Price]])-1</f>
        <v>0.21956339210747267</v>
      </c>
      <c r="AI556">
        <v>65.8270361041141</v>
      </c>
      <c r="AJ556">
        <v>13.293697978596899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-0.09</v>
      </c>
      <c r="AM556" t="s">
        <v>3143</v>
      </c>
      <c r="AN556">
        <v>-13.99</v>
      </c>
      <c r="AO556" t="s">
        <v>3143</v>
      </c>
      <c r="AP556">
        <v>8.0992826349408006E-2</v>
      </c>
      <c r="AQ556">
        <f>(Table2[[#This Row],[Sharpe Ratio]]-AVERAGE(Table2[Sharpe Ratio]))/_xlfn.STDEV.P(Table2[Sharpe Ratio])</f>
        <v>0.28657322161925608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559</v>
      </c>
      <c r="AT556">
        <f>_xlfn.RANK.AVG(Table2[[#This Row],[6M Return vs Nifty Z-Score]],Table2[6M Return vs Nifty Z-Score])</f>
        <v>694</v>
      </c>
      <c r="AU556">
        <f>_xlfn.RANK.AVG(Table2[[#This Row],[Sharpe Ratio Z-Score]],Table2[Sharpe Ratio Z-Score])</f>
        <v>269</v>
      </c>
      <c r="AV556">
        <f>(Table2[[#This Row],[Rank 1Y]]+Table2[[#This Row],[Rank 6M]]+Table2[[#This Row],[Rank Sharpe]])/3</f>
        <v>507.33333333333331</v>
      </c>
    </row>
    <row r="557" spans="1:48" x14ac:dyDescent="0.3">
      <c r="A557" t="s">
        <v>1971</v>
      </c>
      <c r="B557" t="s">
        <v>1972</v>
      </c>
      <c r="C557" t="s">
        <v>3096</v>
      </c>
      <c r="D557" t="s">
        <v>21</v>
      </c>
      <c r="E557">
        <v>3282.8248114200001</v>
      </c>
      <c r="F557">
        <v>555.45000000000005</v>
      </c>
      <c r="G557">
        <v>-34.362880218108003</v>
      </c>
      <c r="H557">
        <f>(Table2[[#This Row],[1Y Return vs Nifty]]-AVERAGE(Table2[1Y Return vs Nifty]))/_xlfn.STDEV.P(Table2[1Y Return vs Nifty])</f>
        <v>-0.97174025635228845</v>
      </c>
      <c r="I557">
        <v>-4.1080527663173996</v>
      </c>
      <c r="J557">
        <f>(Table2[[#This Row],[1M Return vs Nifty]]-AVERAGE(Table2[1M Return vs Nifty]))/_xlfn.STDEV.P(Table2[1M Return vs Nifty])</f>
        <v>-0.39523576846377295</v>
      </c>
      <c r="K557">
        <v>-16.986743220024401</v>
      </c>
      <c r="L557">
        <f>(Table2[[#This Row],[6M Return vs Nifty]]-AVERAGE(Table2[6M Return vs Nifty]))/_xlfn.STDEV.P(Table2[6M Return vs Nifty])</f>
        <v>-0.6798982755289934</v>
      </c>
      <c r="M557">
        <v>-2.5376354005141399</v>
      </c>
      <c r="N557">
        <f>(Table2[[#This Row],[1W Return vs Nifty]]-AVERAGE(Table2[1W Return vs Nifty]))/_xlfn.STDEV.P(Table2[1W Return vs Nifty])</f>
        <v>-0.16060076691091041</v>
      </c>
      <c r="O557">
        <v>593.30999999999995</v>
      </c>
      <c r="P557">
        <v>606.59324680665497</v>
      </c>
      <c r="Q557">
        <v>602.379176307889</v>
      </c>
      <c r="R557">
        <v>24.8720611354168</v>
      </c>
      <c r="S557" s="1">
        <f>(Table2[[#This Row],[Close Price]]-Table2[[#This Row],[20D EMA]])/Table2[[#This Row],[20D EMA]]</f>
        <v>-6.3811498204985426E-2</v>
      </c>
      <c r="T557" s="1">
        <f>(Table2[[#This Row],[Close Price]]-Table2[[#This Row],[50D EMA]])/Table2[[#This Row],[50D EMA]]</f>
        <v>-8.4312258792680367E-2</v>
      </c>
      <c r="U557" s="1">
        <f>(Table2[[#This Row],[Close Price]]-Table2[[#This Row],[200D EMA]])/Table2[[#This Row],[200D EMA]]</f>
        <v>-7.790637218824184E-2</v>
      </c>
      <c r="V557">
        <v>0.26554245428659401</v>
      </c>
      <c r="W557">
        <v>542.54999999999995</v>
      </c>
      <c r="X557">
        <v>570</v>
      </c>
      <c r="Y557">
        <v>542.54999999999995</v>
      </c>
      <c r="Z557">
        <v>606.1</v>
      </c>
      <c r="AA557">
        <v>542.54999999999995</v>
      </c>
      <c r="AB557">
        <v>630</v>
      </c>
      <c r="AC557" s="1">
        <f>(Table2[[#This Row],[Close Price]]/Table2[[#This Row],[Day Low]])-1</f>
        <v>2.3776610450649827E-2</v>
      </c>
      <c r="AD557" s="1">
        <f>(Table2[[#This Row],[Day High]]/Table2[[#This Row],[Close Price]])-1</f>
        <v>2.6194977045638668E-2</v>
      </c>
      <c r="AE557" s="1">
        <f>(Table2[[#This Row],[Close Price]]/Table2[[#This Row],[Current Week Low]])-1</f>
        <v>2.3776610450649827E-2</v>
      </c>
      <c r="AF557" s="1">
        <f>(Table2[[#This Row],[Current Week High]]/Table2[[#This Row],[Close Price]])-1</f>
        <v>9.1187325591862489E-2</v>
      </c>
      <c r="AG557" s="1">
        <f>(Table2[[#This Row],[Close Price]]/Table2[[#This Row],[Current Month Low]])-1</f>
        <v>2.3776610450649827E-2</v>
      </c>
      <c r="AH557" s="1">
        <f>(Table2[[#This Row],[Current Month High]]/Table2[[#This Row],[Close Price]])-1</f>
        <v>0.13421550094517953</v>
      </c>
      <c r="AI557">
        <v>42.497074444144303</v>
      </c>
      <c r="AJ557">
        <v>23.433333333333302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-0.09</v>
      </c>
      <c r="AM557" t="s">
        <v>3143</v>
      </c>
      <c r="AN557">
        <v>-10.45</v>
      </c>
      <c r="AO557" t="s">
        <v>3143</v>
      </c>
      <c r="AP557">
        <v>6.1359641304923003E-2</v>
      </c>
      <c r="AQ557">
        <f>(Table2[[#This Row],[Sharpe Ratio]]-AVERAGE(Table2[Sharpe Ratio]))/_xlfn.STDEV.P(Table2[Sharpe Ratio])</f>
        <v>5.4771767696333878E-2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650</v>
      </c>
      <c r="AT557">
        <f>_xlfn.RANK.AVG(Table2[[#This Row],[6M Return vs Nifty Z-Score]],Table2[6M Return vs Nifty Z-Score])</f>
        <v>548</v>
      </c>
      <c r="AU557">
        <f>_xlfn.RANK.AVG(Table2[[#This Row],[Sharpe Ratio Z-Score]],Table2[Sharpe Ratio Z-Score])</f>
        <v>326</v>
      </c>
      <c r="AV557">
        <f>(Table2[[#This Row],[Rank 1Y]]+Table2[[#This Row],[Rank 6M]]+Table2[[#This Row],[Rank Sharpe]])/3</f>
        <v>508</v>
      </c>
    </row>
    <row r="558" spans="1:48" x14ac:dyDescent="0.3">
      <c r="A558" t="s">
        <v>631</v>
      </c>
      <c r="B558" t="s">
        <v>632</v>
      </c>
      <c r="C558" t="s">
        <v>3101</v>
      </c>
      <c r="D558" t="s">
        <v>243</v>
      </c>
      <c r="E558">
        <v>28470.050702729899</v>
      </c>
      <c r="F558">
        <v>1060.1500000000001</v>
      </c>
      <c r="G558">
        <v>18.118080826683599</v>
      </c>
      <c r="H558">
        <f>(Table2[[#This Row],[1Y Return vs Nifty]]-AVERAGE(Table2[1Y Return vs Nifty]))/_xlfn.STDEV.P(Table2[1Y Return vs Nifty])</f>
        <v>-4.6193496534436287E-2</v>
      </c>
      <c r="I558">
        <v>5.07975383767916</v>
      </c>
      <c r="J558">
        <f>(Table2[[#This Row],[1M Return vs Nifty]]-AVERAGE(Table2[1M Return vs Nifty]))/_xlfn.STDEV.P(Table2[1M Return vs Nifty])</f>
        <v>0.67695808407317315</v>
      </c>
      <c r="K558">
        <v>-33.431825552481598</v>
      </c>
      <c r="L558">
        <f>(Table2[[#This Row],[6M Return vs Nifty]]-AVERAGE(Table2[6M Return vs Nifty]))/_xlfn.STDEV.P(Table2[6M Return vs Nifty])</f>
        <v>-1.2809583810985317</v>
      </c>
      <c r="M558">
        <v>0.64615326998605804</v>
      </c>
      <c r="N558">
        <f>(Table2[[#This Row],[1W Return vs Nifty]]-AVERAGE(Table2[1W Return vs Nifty]))/_xlfn.STDEV.P(Table2[1W Return vs Nifty])</f>
        <v>0.53393944155268425</v>
      </c>
      <c r="O558">
        <v>1052.22</v>
      </c>
      <c r="P558">
        <v>1083.2038789644</v>
      </c>
      <c r="Q558">
        <v>1114.9024990913699</v>
      </c>
      <c r="R558">
        <v>53.809394395587503</v>
      </c>
      <c r="S558" s="1">
        <f>(Table2[[#This Row],[Close Price]]-Table2[[#This Row],[20D EMA]])/Table2[[#This Row],[20D EMA]]</f>
        <v>7.5364467506795763E-3</v>
      </c>
      <c r="T558" s="1">
        <f>(Table2[[#This Row],[Close Price]]-Table2[[#This Row],[50D EMA]])/Table2[[#This Row],[50D EMA]]</f>
        <v>-2.1283046905667149E-2</v>
      </c>
      <c r="U558" s="1">
        <f>(Table2[[#This Row],[Close Price]]-Table2[[#This Row],[200D EMA]])/Table2[[#This Row],[200D EMA]]</f>
        <v>-4.9109674734779368E-2</v>
      </c>
      <c r="V558">
        <v>1.04815670428298</v>
      </c>
      <c r="W558">
        <v>1040</v>
      </c>
      <c r="X558">
        <v>1075.95</v>
      </c>
      <c r="Y558">
        <v>1010.05</v>
      </c>
      <c r="Z558">
        <v>1076.95</v>
      </c>
      <c r="AA558">
        <v>935.5</v>
      </c>
      <c r="AB558">
        <v>1117.95</v>
      </c>
      <c r="AC558" s="1">
        <f>(Table2[[#This Row],[Close Price]]/Table2[[#This Row],[Day Low]])-1</f>
        <v>1.9375000000000142E-2</v>
      </c>
      <c r="AD558" s="1">
        <f>(Table2[[#This Row],[Day High]]/Table2[[#This Row],[Close Price]])-1</f>
        <v>1.4903551384237934E-2</v>
      </c>
      <c r="AE558" s="1">
        <f>(Table2[[#This Row],[Close Price]]/Table2[[#This Row],[Current Week Low]])-1</f>
        <v>4.9601504875996349E-2</v>
      </c>
      <c r="AF558" s="1">
        <f>(Table2[[#This Row],[Current Week High]]/Table2[[#This Row],[Close Price]])-1</f>
        <v>1.5846814130075826E-2</v>
      </c>
      <c r="AG558" s="1">
        <f>(Table2[[#This Row],[Close Price]]/Table2[[#This Row],[Current Month Low]])-1</f>
        <v>0.13324425440940679</v>
      </c>
      <c r="AH558" s="1">
        <f>(Table2[[#This Row],[Current Month High]]/Table2[[#This Row],[Close Price]])-1</f>
        <v>5.4520586709427832E-2</v>
      </c>
      <c r="AI558">
        <v>42.800547092392499</v>
      </c>
      <c r="AJ558">
        <v>49.738700564971701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-0.13</v>
      </c>
      <c r="AM558" t="s">
        <v>3143</v>
      </c>
      <c r="AN558">
        <v>5.86</v>
      </c>
      <c r="AO558" t="s">
        <v>3142</v>
      </c>
      <c r="AQ558">
        <f>(Table2[[#This Row],[Sharpe Ratio]]-AVERAGE(Table2[Sharpe Ratio]))/_xlfn.STDEV.P(Table2[Sharpe Ratio])</f>
        <v>-0.66967788397470163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313</v>
      </c>
      <c r="AT558">
        <f>_xlfn.RANK.AVG(Table2[[#This Row],[6M Return vs Nifty Z-Score]],Table2[6M Return vs Nifty Z-Score])</f>
        <v>691</v>
      </c>
      <c r="AU558">
        <f>_xlfn.RANK.AVG(Table2[[#This Row],[Sharpe Ratio Z-Score]],Table2[Sharpe Ratio Z-Score])</f>
        <v>520.5</v>
      </c>
      <c r="AV558">
        <f>(Table2[[#This Row],[Rank 1Y]]+Table2[[#This Row],[Rank 6M]]+Table2[[#This Row],[Rank Sharpe]])/3</f>
        <v>508.16666666666669</v>
      </c>
    </row>
    <row r="559" spans="1:48" x14ac:dyDescent="0.3">
      <c r="A559" t="s">
        <v>1325</v>
      </c>
      <c r="B559" t="s">
        <v>1326</v>
      </c>
      <c r="C559" t="s">
        <v>3096</v>
      </c>
      <c r="D559" t="s">
        <v>21</v>
      </c>
      <c r="E559">
        <v>8154.8878316500004</v>
      </c>
      <c r="F559">
        <v>2641.45</v>
      </c>
      <c r="G559">
        <v>-5.5808354702630503</v>
      </c>
      <c r="H559">
        <f>(Table2[[#This Row],[1Y Return vs Nifty]]-AVERAGE(Table2[1Y Return vs Nifty]))/_xlfn.STDEV.P(Table2[1Y Return vs Nifty])</f>
        <v>-0.46414421148252538</v>
      </c>
      <c r="I559">
        <v>11.523199549236599</v>
      </c>
      <c r="J559">
        <f>(Table2[[#This Row],[1M Return vs Nifty]]-AVERAGE(Table2[1M Return vs Nifty]))/_xlfn.STDEV.P(Table2[1M Return vs Nifty])</f>
        <v>1.4288919436825263</v>
      </c>
      <c r="K559">
        <v>-10.592785172826099</v>
      </c>
      <c r="L559">
        <f>(Table2[[#This Row],[6M Return vs Nifty]]-AVERAGE(Table2[6M Return vs Nifty]))/_xlfn.STDEV.P(Table2[6M Return vs Nifty])</f>
        <v>-0.44620208470658029</v>
      </c>
      <c r="M559">
        <v>-4.2777631247464196</v>
      </c>
      <c r="N559">
        <f>(Table2[[#This Row],[1W Return vs Nifty]]-AVERAGE(Table2[1W Return vs Nifty]))/_xlfn.STDEV.P(Table2[1W Return vs Nifty])</f>
        <v>-0.54020783177042864</v>
      </c>
      <c r="O559">
        <v>2772.59</v>
      </c>
      <c r="P559">
        <v>2761.5500262178098</v>
      </c>
      <c r="Q559">
        <v>2672.5937677153001</v>
      </c>
      <c r="R559">
        <v>35.944523691162502</v>
      </c>
      <c r="S559" s="1">
        <f>(Table2[[#This Row],[Close Price]]-Table2[[#This Row],[20D EMA]])/Table2[[#This Row],[20D EMA]]</f>
        <v>-4.7298735117705944E-2</v>
      </c>
      <c r="T559" s="1">
        <f>(Table2[[#This Row],[Close Price]]-Table2[[#This Row],[50D EMA]])/Table2[[#This Row],[50D EMA]]</f>
        <v>-4.3490078063984125E-2</v>
      </c>
      <c r="U559" s="1">
        <f>(Table2[[#This Row],[Close Price]]-Table2[[#This Row],[200D EMA]])/Table2[[#This Row],[200D EMA]]</f>
        <v>-1.1653012175480737E-2</v>
      </c>
      <c r="V559">
        <v>2.0342229997654</v>
      </c>
      <c r="W559">
        <v>2630.1</v>
      </c>
      <c r="X559">
        <v>2783.1</v>
      </c>
      <c r="Y559">
        <v>2630.1</v>
      </c>
      <c r="Z559">
        <v>3057.5</v>
      </c>
      <c r="AA559">
        <v>2583.9499999999998</v>
      </c>
      <c r="AB559">
        <v>3057.5</v>
      </c>
      <c r="AC559" s="1">
        <f>(Table2[[#This Row],[Close Price]]/Table2[[#This Row],[Day Low]])-1</f>
        <v>4.3154252690011941E-3</v>
      </c>
      <c r="AD559" s="1">
        <f>(Table2[[#This Row],[Day High]]/Table2[[#This Row],[Close Price]])-1</f>
        <v>5.3625849438755369E-2</v>
      </c>
      <c r="AE559" s="1">
        <f>(Table2[[#This Row],[Close Price]]/Table2[[#This Row],[Current Week Low]])-1</f>
        <v>4.3154252690011941E-3</v>
      </c>
      <c r="AF559" s="1">
        <f>(Table2[[#This Row],[Current Week High]]/Table2[[#This Row],[Close Price]])-1</f>
        <v>0.15750818679134571</v>
      </c>
      <c r="AG559" s="1">
        <f>(Table2[[#This Row],[Close Price]]/Table2[[#This Row],[Current Month Low]])-1</f>
        <v>2.2252752568741707E-2</v>
      </c>
      <c r="AH559" s="1">
        <f>(Table2[[#This Row],[Current Month High]]/Table2[[#This Row],[Close Price]])-1</f>
        <v>0.15750818679134571</v>
      </c>
      <c r="AI559">
        <v>19.063393212061499</v>
      </c>
      <c r="AJ559">
        <v>25.6009129597489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-0.14000000000000001</v>
      </c>
      <c r="AM559" t="s">
        <v>3143</v>
      </c>
      <c r="AN559">
        <v>-2.2400000000000002</v>
      </c>
      <c r="AO559" t="s">
        <v>3143</v>
      </c>
      <c r="AP559">
        <v>-1.7424660496741001E-2</v>
      </c>
      <c r="AQ559">
        <f>(Table2[[#This Row],[Sharpe Ratio]]-AVERAGE(Table2[Sharpe Ratio]))/_xlfn.STDEV.P(Table2[Sharpe Ratio])</f>
        <v>-0.87540413919544857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-0.89706632347245663</v>
      </c>
      <c r="AS559">
        <f>_xlfn.RANK.AVG(Table2[[#This Row],[1Y Return vs Nifty Z-Score]],Table2[1Y Return vs Nifty Z-Score])</f>
        <v>467</v>
      </c>
      <c r="AT559">
        <f>_xlfn.RANK.AVG(Table2[[#This Row],[6M Return vs Nifty Z-Score]],Table2[6M Return vs Nifty Z-Score])</f>
        <v>477</v>
      </c>
      <c r="AU559">
        <f>_xlfn.RANK.AVG(Table2[[#This Row],[Sharpe Ratio Z-Score]],Table2[Sharpe Ratio Z-Score])</f>
        <v>591</v>
      </c>
      <c r="AV559">
        <f>(Table2[[#This Row],[Rank 1Y]]+Table2[[#This Row],[Rank 6M]]+Table2[[#This Row],[Rank Sharpe]])/3</f>
        <v>511.66666666666669</v>
      </c>
    </row>
    <row r="560" spans="1:48" x14ac:dyDescent="0.3">
      <c r="A560" t="s">
        <v>871</v>
      </c>
      <c r="B560" t="s">
        <v>872</v>
      </c>
      <c r="C560" t="s">
        <v>3097</v>
      </c>
      <c r="D560" t="s">
        <v>575</v>
      </c>
      <c r="E560">
        <v>16881.324620399999</v>
      </c>
      <c r="F560">
        <v>337.8</v>
      </c>
      <c r="G560">
        <v>-8.0734640476063397</v>
      </c>
      <c r="H560">
        <f>(Table2[[#This Row],[1Y Return vs Nifty]]-AVERAGE(Table2[1Y Return vs Nifty]))/_xlfn.STDEV.P(Table2[1Y Return vs Nifty])</f>
        <v>-0.50810385431796135</v>
      </c>
      <c r="I560">
        <v>4.0207247681360299</v>
      </c>
      <c r="J560">
        <f>(Table2[[#This Row],[1M Return vs Nifty]]-AVERAGE(Table2[1M Return vs Nifty]))/_xlfn.STDEV.P(Table2[1M Return vs Nifty])</f>
        <v>0.55337206327816124</v>
      </c>
      <c r="K560">
        <v>-9.6179250035010995</v>
      </c>
      <c r="L560">
        <f>(Table2[[#This Row],[6M Return vs Nifty]]-AVERAGE(Table2[6M Return vs Nifty]))/_xlfn.STDEV.P(Table2[6M Return vs Nifty])</f>
        <v>-0.41057139922600044</v>
      </c>
      <c r="M560">
        <v>-5.1466454879217203</v>
      </c>
      <c r="N560">
        <f>(Table2[[#This Row],[1W Return vs Nifty]]-AVERAGE(Table2[1W Return vs Nifty]))/_xlfn.STDEV.P(Table2[1W Return vs Nifty])</f>
        <v>-0.72975362142715972</v>
      </c>
      <c r="O560">
        <v>360.21</v>
      </c>
      <c r="P560">
        <v>349.16485131402902</v>
      </c>
      <c r="Q560">
        <v>329.19769090800997</v>
      </c>
      <c r="R560">
        <v>30.722584189625099</v>
      </c>
      <c r="S560" s="1">
        <f>(Table2[[#This Row],[Close Price]]-Table2[[#This Row],[20D EMA]])/Table2[[#This Row],[20D EMA]]</f>
        <v>-6.2213708669942448E-2</v>
      </c>
      <c r="T560" s="1">
        <f>(Table2[[#This Row],[Close Price]]-Table2[[#This Row],[50D EMA]])/Table2[[#This Row],[50D EMA]]</f>
        <v>-3.2548669407184358E-2</v>
      </c>
      <c r="U560" s="1">
        <f>(Table2[[#This Row],[Close Price]]-Table2[[#This Row],[200D EMA]])/Table2[[#This Row],[200D EMA]]</f>
        <v>2.6131134359608375E-2</v>
      </c>
      <c r="V560">
        <v>2.0707363825603502</v>
      </c>
      <c r="W560">
        <v>335.5</v>
      </c>
      <c r="X560">
        <v>355.15</v>
      </c>
      <c r="Y560">
        <v>335.5</v>
      </c>
      <c r="Z560">
        <v>384.2</v>
      </c>
      <c r="AA560">
        <v>335.5</v>
      </c>
      <c r="AB560">
        <v>401.65</v>
      </c>
      <c r="AC560" s="1">
        <f>(Table2[[#This Row],[Close Price]]/Table2[[#This Row],[Day Low]])-1</f>
        <v>6.8554396423248232E-3</v>
      </c>
      <c r="AD560" s="1">
        <f>(Table2[[#This Row],[Day High]]/Table2[[#This Row],[Close Price]])-1</f>
        <v>5.1361752516281722E-2</v>
      </c>
      <c r="AE560" s="1">
        <f>(Table2[[#This Row],[Close Price]]/Table2[[#This Row],[Current Week Low]])-1</f>
        <v>6.8554396423248232E-3</v>
      </c>
      <c r="AF560" s="1">
        <f>(Table2[[#This Row],[Current Week High]]/Table2[[#This Row],[Close Price]])-1</f>
        <v>0.13735938425103611</v>
      </c>
      <c r="AG560" s="1">
        <f>(Table2[[#This Row],[Close Price]]/Table2[[#This Row],[Current Month Low]])-1</f>
        <v>6.8554396423248232E-3</v>
      </c>
      <c r="AH560" s="1">
        <f>(Table2[[#This Row],[Current Month High]]/Table2[[#This Row],[Close Price]])-1</f>
        <v>0.18901716992303119</v>
      </c>
      <c r="AI560">
        <v>18.901716992303101</v>
      </c>
      <c r="AJ560">
        <v>21.467098166127201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0.05</v>
      </c>
      <c r="AM560" t="s">
        <v>3142</v>
      </c>
      <c r="AN560">
        <v>-10.76</v>
      </c>
      <c r="AO560" t="s">
        <v>3143</v>
      </c>
      <c r="AP560">
        <v>-1.9539082675390999E-2</v>
      </c>
      <c r="AQ560">
        <f>(Table2[[#This Row],[Sharpe Ratio]]-AVERAGE(Table2[Sharpe Ratio]))/_xlfn.STDEV.P(Table2[Sharpe Ratio])</f>
        <v>-0.90036830747010255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-1.995425119163063</v>
      </c>
      <c r="AS560">
        <f>_xlfn.RANK.AVG(Table2[[#This Row],[1Y Return vs Nifty Z-Score]],Table2[1Y Return vs Nifty Z-Score])</f>
        <v>484</v>
      </c>
      <c r="AT560">
        <f>_xlfn.RANK.AVG(Table2[[#This Row],[6M Return vs Nifty Z-Score]],Table2[6M Return vs Nifty Z-Score])</f>
        <v>457</v>
      </c>
      <c r="AU560">
        <f>_xlfn.RANK.AVG(Table2[[#This Row],[Sharpe Ratio Z-Score]],Table2[Sharpe Ratio Z-Score])</f>
        <v>596</v>
      </c>
      <c r="AV560">
        <f>(Table2[[#This Row],[Rank 1Y]]+Table2[[#This Row],[Rank 6M]]+Table2[[#This Row],[Rank Sharpe]])/3</f>
        <v>512.33333333333337</v>
      </c>
    </row>
    <row r="561" spans="1:48" x14ac:dyDescent="0.3">
      <c r="A561" t="s">
        <v>1862</v>
      </c>
      <c r="B561" t="s">
        <v>1863</v>
      </c>
      <c r="C561" t="s">
        <v>3108</v>
      </c>
      <c r="D561" t="s">
        <v>1864</v>
      </c>
      <c r="E561">
        <v>3760.6864862519901</v>
      </c>
      <c r="F561">
        <v>55.65</v>
      </c>
      <c r="G561">
        <v>-29.079071656625398</v>
      </c>
      <c r="H561">
        <f>(Table2[[#This Row],[1Y Return vs Nifty]]-AVERAGE(Table2[1Y Return vs Nifty]))/_xlfn.STDEV.P(Table2[1Y Return vs Nifty])</f>
        <v>-0.87855576056144025</v>
      </c>
      <c r="I561">
        <v>-6.2314778134945099</v>
      </c>
      <c r="J561">
        <f>(Table2[[#This Row],[1M Return vs Nifty]]-AVERAGE(Table2[1M Return vs Nifty]))/_xlfn.STDEV.P(Table2[1M Return vs Nifty])</f>
        <v>-0.64303411468885907</v>
      </c>
      <c r="K561">
        <v>-12.4923888768102</v>
      </c>
      <c r="L561">
        <f>(Table2[[#This Row],[6M Return vs Nifty]]-AVERAGE(Table2[6M Return vs Nifty]))/_xlfn.STDEV.P(Table2[6M Return vs Nifty])</f>
        <v>-0.51563171599541113</v>
      </c>
      <c r="M561">
        <v>-2.9564920659873501</v>
      </c>
      <c r="N561">
        <f>(Table2[[#This Row],[1W Return vs Nifty]]-AVERAGE(Table2[1W Return vs Nifty]))/_xlfn.STDEV.P(Table2[1W Return vs Nifty])</f>
        <v>-0.25197391565335658</v>
      </c>
      <c r="O561">
        <v>61.47</v>
      </c>
      <c r="P561">
        <v>64.7877903790788</v>
      </c>
      <c r="Q561">
        <v>64.402271419703993</v>
      </c>
      <c r="R561">
        <v>18.611156917612899</v>
      </c>
      <c r="S561" s="1">
        <f>(Table2[[#This Row],[Close Price]]-Table2[[#This Row],[20D EMA]])/Table2[[#This Row],[20D EMA]]</f>
        <v>-9.4680331869204493E-2</v>
      </c>
      <c r="T561" s="1">
        <f>(Table2[[#This Row],[Close Price]]-Table2[[#This Row],[50D EMA]])/Table2[[#This Row],[50D EMA]]</f>
        <v>-0.14104185874549544</v>
      </c>
      <c r="U561" s="1">
        <f>(Table2[[#This Row],[Close Price]]-Table2[[#This Row],[200D EMA]])/Table2[[#This Row],[200D EMA]]</f>
        <v>-0.13590004244828888</v>
      </c>
      <c r="V561">
        <v>0.58668370094240996</v>
      </c>
      <c r="W561">
        <v>54.6</v>
      </c>
      <c r="X561">
        <v>58.89</v>
      </c>
      <c r="Y561">
        <v>54.6</v>
      </c>
      <c r="Z561">
        <v>62.54</v>
      </c>
      <c r="AA561">
        <v>54.6</v>
      </c>
      <c r="AB561">
        <v>66.64</v>
      </c>
      <c r="AC561" s="1">
        <f>(Table2[[#This Row],[Close Price]]/Table2[[#This Row],[Day Low]])-1</f>
        <v>1.9230769230769162E-2</v>
      </c>
      <c r="AD561" s="1">
        <f>(Table2[[#This Row],[Day High]]/Table2[[#This Row],[Close Price]])-1</f>
        <v>5.822102425876019E-2</v>
      </c>
      <c r="AE561" s="1">
        <f>(Table2[[#This Row],[Close Price]]/Table2[[#This Row],[Current Week Low]])-1</f>
        <v>1.9230769230769162E-2</v>
      </c>
      <c r="AF561" s="1">
        <f>(Table2[[#This Row],[Current Week High]]/Table2[[#This Row],[Close Price]])-1</f>
        <v>0.12380952380952381</v>
      </c>
      <c r="AG561" s="1">
        <f>(Table2[[#This Row],[Close Price]]/Table2[[#This Row],[Current Month Low]])-1</f>
        <v>1.9230769230769162E-2</v>
      </c>
      <c r="AH561" s="1">
        <f>(Table2[[#This Row],[Current Month High]]/Table2[[#This Row],[Close Price]])-1</f>
        <v>0.1974842767295597</v>
      </c>
      <c r="AI561">
        <v>51.284815813117703</v>
      </c>
      <c r="AJ561">
        <v>27.637614678898998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-0.19</v>
      </c>
      <c r="AM561" t="s">
        <v>3143</v>
      </c>
      <c r="AN561">
        <v>-11.68</v>
      </c>
      <c r="AO561" t="s">
        <v>3143</v>
      </c>
      <c r="AP561">
        <v>2.8471503551363998E-2</v>
      </c>
      <c r="AQ561">
        <f>(Table2[[#This Row],[Sharpe Ratio]]-AVERAGE(Table2[Sharpe Ratio]))/_xlfn.STDEV.P(Table2[Sharpe Ratio])</f>
        <v>-0.33352580759870393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614</v>
      </c>
      <c r="AT561">
        <f>_xlfn.RANK.AVG(Table2[[#This Row],[6M Return vs Nifty Z-Score]],Table2[6M Return vs Nifty Z-Score])</f>
        <v>502</v>
      </c>
      <c r="AU561">
        <f>_xlfn.RANK.AVG(Table2[[#This Row],[Sharpe Ratio Z-Score]],Table2[Sharpe Ratio Z-Score])</f>
        <v>422</v>
      </c>
      <c r="AV561">
        <f>(Table2[[#This Row],[Rank 1Y]]+Table2[[#This Row],[Rank 6M]]+Table2[[#This Row],[Rank Sharpe]])/3</f>
        <v>512.66666666666663</v>
      </c>
    </row>
    <row r="562" spans="1:48" x14ac:dyDescent="0.3">
      <c r="A562" t="s">
        <v>1960</v>
      </c>
      <c r="B562" t="s">
        <v>1961</v>
      </c>
      <c r="C562" t="s">
        <v>3108</v>
      </c>
      <c r="D562" t="s">
        <v>270</v>
      </c>
      <c r="E562">
        <v>3359.7782455500001</v>
      </c>
      <c r="F562">
        <v>1070.25</v>
      </c>
      <c r="G562">
        <v>-26.318733572950201</v>
      </c>
      <c r="H562">
        <f>(Table2[[#This Row],[1Y Return vs Nifty]]-AVERAGE(Table2[1Y Return vs Nifty]))/_xlfn.STDEV.P(Table2[1Y Return vs Nifty])</f>
        <v>-0.82987483097314829</v>
      </c>
      <c r="I562">
        <v>5.3556377573608804</v>
      </c>
      <c r="J562">
        <f>(Table2[[#This Row],[1M Return vs Nifty]]-AVERAGE(Table2[1M Return vs Nifty]))/_xlfn.STDEV.P(Table2[1M Return vs Nifty])</f>
        <v>0.7091530415255719</v>
      </c>
      <c r="K562">
        <v>6.2927652145014301</v>
      </c>
      <c r="L562">
        <f>(Table2[[#This Row],[6M Return vs Nifty]]-AVERAGE(Table2[6M Return vs Nifty]))/_xlfn.STDEV.P(Table2[6M Return vs Nifty])</f>
        <v>0.17095692327087397</v>
      </c>
      <c r="M562">
        <v>5.6907960384435903</v>
      </c>
      <c r="N562">
        <f>(Table2[[#This Row],[1W Return vs Nifty]]-AVERAGE(Table2[1W Return vs Nifty]))/_xlfn.STDEV.P(Table2[1W Return vs Nifty])</f>
        <v>1.6344230485498785</v>
      </c>
      <c r="O562">
        <v>1148.57</v>
      </c>
      <c r="P562">
        <v>1153.07875704964</v>
      </c>
      <c r="Q562">
        <v>1088.72609528762</v>
      </c>
      <c r="R562">
        <v>32.831278356964702</v>
      </c>
      <c r="S562" s="1">
        <f>(Table2[[#This Row],[Close Price]]-Table2[[#This Row],[20D EMA]])/Table2[[#This Row],[20D EMA]]</f>
        <v>-6.8189139538730723E-2</v>
      </c>
      <c r="T562" s="1">
        <f>(Table2[[#This Row],[Close Price]]-Table2[[#This Row],[50D EMA]])/Table2[[#This Row],[50D EMA]]</f>
        <v>-7.183269706708699E-2</v>
      </c>
      <c r="U562" s="1">
        <f>(Table2[[#This Row],[Close Price]]-Table2[[#This Row],[200D EMA]])/Table2[[#This Row],[200D EMA]]</f>
        <v>-1.6970379756295759E-2</v>
      </c>
      <c r="V562">
        <v>0.51790894753317795</v>
      </c>
      <c r="W562">
        <v>1053.25</v>
      </c>
      <c r="X562">
        <v>1155.8499999999999</v>
      </c>
      <c r="Y562">
        <v>1053.25</v>
      </c>
      <c r="Z562">
        <v>1210</v>
      </c>
      <c r="AA562">
        <v>1053.25</v>
      </c>
      <c r="AB562">
        <v>1210</v>
      </c>
      <c r="AC562" s="1">
        <f>(Table2[[#This Row],[Close Price]]/Table2[[#This Row],[Day Low]])-1</f>
        <v>1.6140517446000535E-2</v>
      </c>
      <c r="AD562" s="1">
        <f>(Table2[[#This Row],[Day High]]/Table2[[#This Row],[Close Price]])-1</f>
        <v>7.9981312777388291E-2</v>
      </c>
      <c r="AE562" s="1">
        <f>(Table2[[#This Row],[Close Price]]/Table2[[#This Row],[Current Week Low]])-1</f>
        <v>1.6140517446000535E-2</v>
      </c>
      <c r="AF562" s="1">
        <f>(Table2[[#This Row],[Current Week High]]/Table2[[#This Row],[Close Price]])-1</f>
        <v>0.13057696799813123</v>
      </c>
      <c r="AG562" s="1">
        <f>(Table2[[#This Row],[Close Price]]/Table2[[#This Row],[Current Month Low]])-1</f>
        <v>1.6140517446000535E-2</v>
      </c>
      <c r="AH562" s="1">
        <f>(Table2[[#This Row],[Current Month High]]/Table2[[#This Row],[Close Price]])-1</f>
        <v>0.13057696799813123</v>
      </c>
      <c r="AI562">
        <v>28.474655454333</v>
      </c>
      <c r="AJ562">
        <v>42.386749151865899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-0.05</v>
      </c>
      <c r="AM562" t="s">
        <v>3143</v>
      </c>
      <c r="AN562">
        <v>-5.23</v>
      </c>
      <c r="AO562" t="s">
        <v>3143</v>
      </c>
      <c r="AP562">
        <v>-5.7223532853649998E-2</v>
      </c>
      <c r="AQ562">
        <f>(Table2[[#This Row],[Sharpe Ratio]]-AVERAGE(Table2[Sharpe Ratio]))/_xlfn.STDEV.P(Table2[Sharpe Ratio])</f>
        <v>-1.3452940962208242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597</v>
      </c>
      <c r="AT562">
        <f>_xlfn.RANK.AVG(Table2[[#This Row],[6M Return vs Nifty Z-Score]],Table2[6M Return vs Nifty Z-Score])</f>
        <v>276</v>
      </c>
      <c r="AU562">
        <f>_xlfn.RANK.AVG(Table2[[#This Row],[Sharpe Ratio Z-Score]],Table2[Sharpe Ratio Z-Score])</f>
        <v>667</v>
      </c>
      <c r="AV562">
        <f>(Table2[[#This Row],[Rank 1Y]]+Table2[[#This Row],[Rank 6M]]+Table2[[#This Row],[Rank Sharpe]])/3</f>
        <v>513.33333333333337</v>
      </c>
    </row>
    <row r="563" spans="1:48" x14ac:dyDescent="0.3">
      <c r="A563" t="s">
        <v>544</v>
      </c>
      <c r="B563" t="s">
        <v>545</v>
      </c>
      <c r="C563" t="s">
        <v>3095</v>
      </c>
      <c r="D563" t="s">
        <v>185</v>
      </c>
      <c r="E563">
        <v>36229.97227875</v>
      </c>
      <c r="F563">
        <v>526.29999999999995</v>
      </c>
      <c r="G563">
        <v>3.0326220332809899</v>
      </c>
      <c r="H563">
        <f>(Table2[[#This Row],[1Y Return vs Nifty]]-AVERAGE(Table2[1Y Return vs Nifty]))/_xlfn.STDEV.P(Table2[1Y Return vs Nifty])</f>
        <v>-0.31223850083004984</v>
      </c>
      <c r="I563">
        <v>-5.9399195073198898</v>
      </c>
      <c r="J563">
        <f>(Table2[[#This Row],[1M Return vs Nifty]]-AVERAGE(Table2[1M Return vs Nifty]))/_xlfn.STDEV.P(Table2[1M Return vs Nifty])</f>
        <v>-0.60900999587463278</v>
      </c>
      <c r="K563">
        <v>-10.246438950447899</v>
      </c>
      <c r="L563">
        <f>(Table2[[#This Row],[6M Return vs Nifty]]-AVERAGE(Table2[6M Return vs Nifty]))/_xlfn.STDEV.P(Table2[6M Return vs Nifty])</f>
        <v>-0.43354329147114706</v>
      </c>
      <c r="M563">
        <v>-1.2166206092490699</v>
      </c>
      <c r="N563">
        <f>(Table2[[#This Row],[1W Return vs Nifty]]-AVERAGE(Table2[1W Return vs Nifty]))/_xlfn.STDEV.P(Table2[1W Return vs Nifty])</f>
        <v>0.12757724471716275</v>
      </c>
      <c r="O563">
        <v>574.15</v>
      </c>
      <c r="P563">
        <v>597.55108301245002</v>
      </c>
      <c r="Q563">
        <v>578.35203348045695</v>
      </c>
      <c r="R563">
        <v>15.434052211558701</v>
      </c>
      <c r="S563" s="1">
        <f>(Table2[[#This Row],[Close Price]]-Table2[[#This Row],[20D EMA]])/Table2[[#This Row],[20D EMA]]</f>
        <v>-8.3340590438038889E-2</v>
      </c>
      <c r="T563" s="1">
        <f>(Table2[[#This Row],[Close Price]]-Table2[[#This Row],[50D EMA]])/Table2[[#This Row],[50D EMA]]</f>
        <v>-0.11923848025385562</v>
      </c>
      <c r="U563" s="1">
        <f>(Table2[[#This Row],[Close Price]]-Table2[[#This Row],[200D EMA]])/Table2[[#This Row],[200D EMA]]</f>
        <v>-9.0000605975591993E-2</v>
      </c>
      <c r="V563">
        <v>0.54641638793424296</v>
      </c>
      <c r="W563">
        <v>520.85</v>
      </c>
      <c r="X563">
        <v>536.5</v>
      </c>
      <c r="Y563">
        <v>520.85</v>
      </c>
      <c r="Z563">
        <v>571</v>
      </c>
      <c r="AA563">
        <v>520.85</v>
      </c>
      <c r="AB563">
        <v>627</v>
      </c>
      <c r="AC563" s="1">
        <f>(Table2[[#This Row],[Close Price]]/Table2[[#This Row],[Day Low]])-1</f>
        <v>1.0463665162714575E-2</v>
      </c>
      <c r="AD563" s="1">
        <f>(Table2[[#This Row],[Day High]]/Table2[[#This Row],[Close Price]])-1</f>
        <v>1.9380581417442588E-2</v>
      </c>
      <c r="AE563" s="1">
        <f>(Table2[[#This Row],[Close Price]]/Table2[[#This Row],[Current Week Low]])-1</f>
        <v>1.0463665162714575E-2</v>
      </c>
      <c r="AF563" s="1">
        <f>(Table2[[#This Row],[Current Week High]]/Table2[[#This Row],[Close Price]])-1</f>
        <v>8.4932547976439343E-2</v>
      </c>
      <c r="AG563" s="1">
        <f>(Table2[[#This Row],[Close Price]]/Table2[[#This Row],[Current Month Low]])-1</f>
        <v>1.0463665162714575E-2</v>
      </c>
      <c r="AH563" s="1">
        <f>(Table2[[#This Row],[Current Month High]]/Table2[[#This Row],[Close Price]])-1</f>
        <v>0.19133574007220222</v>
      </c>
      <c r="AI563">
        <v>31.094432832984999</v>
      </c>
      <c r="AJ563">
        <v>32.552575242412701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-0.08</v>
      </c>
      <c r="AM563" t="s">
        <v>3143</v>
      </c>
      <c r="AN563">
        <v>-11.92</v>
      </c>
      <c r="AO563" t="s">
        <v>3143</v>
      </c>
      <c r="AP563">
        <v>-5.5312625776752999E-2</v>
      </c>
      <c r="AQ563">
        <f>(Table2[[#This Row],[Sharpe Ratio]]-AVERAGE(Table2[Sharpe Ratio]))/_xlfn.STDEV.P(Table2[Sharpe Ratio])</f>
        <v>-1.322732752366901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409</v>
      </c>
      <c r="AT563">
        <f>_xlfn.RANK.AVG(Table2[[#This Row],[6M Return vs Nifty Z-Score]],Table2[6M Return vs Nifty Z-Score])</f>
        <v>468</v>
      </c>
      <c r="AU563">
        <f>_xlfn.RANK.AVG(Table2[[#This Row],[Sharpe Ratio Z-Score]],Table2[Sharpe Ratio Z-Score])</f>
        <v>664</v>
      </c>
      <c r="AV563">
        <f>(Table2[[#This Row],[Rank 1Y]]+Table2[[#This Row],[Rank 6M]]+Table2[[#This Row],[Rank Sharpe]])/3</f>
        <v>513.66666666666663</v>
      </c>
    </row>
    <row r="564" spans="1:48" x14ac:dyDescent="0.3">
      <c r="A564" t="s">
        <v>1354</v>
      </c>
      <c r="B564" t="s">
        <v>1355</v>
      </c>
      <c r="C564" t="s">
        <v>3100</v>
      </c>
      <c r="D564" t="s">
        <v>48</v>
      </c>
      <c r="E564">
        <v>7818.3218800000004</v>
      </c>
      <c r="F564">
        <v>278</v>
      </c>
      <c r="G564">
        <v>-21.3504299863616</v>
      </c>
      <c r="H564">
        <f>(Table2[[#This Row],[1Y Return vs Nifty]]-AVERAGE(Table2[1Y Return vs Nifty]))/_xlfn.STDEV.P(Table2[1Y Return vs Nifty])</f>
        <v>-0.74225453601639546</v>
      </c>
      <c r="I564">
        <v>-9.0056764307164006</v>
      </c>
      <c r="J564">
        <f>(Table2[[#This Row],[1M Return vs Nifty]]-AVERAGE(Table2[1M Return vs Nifty]))/_xlfn.STDEV.P(Table2[1M Return vs Nifty])</f>
        <v>-0.96677609482674665</v>
      </c>
      <c r="K564">
        <v>-1.0890892391981899</v>
      </c>
      <c r="L564">
        <f>(Table2[[#This Row],[6M Return vs Nifty]]-AVERAGE(Table2[6M Return vs Nifty]))/_xlfn.STDEV.P(Table2[6M Return vs Nifty])</f>
        <v>-9.8846421433737203E-2</v>
      </c>
      <c r="M564">
        <v>-5.1233760855067896</v>
      </c>
      <c r="N564">
        <f>(Table2[[#This Row],[1W Return vs Nifty]]-AVERAGE(Table2[1W Return vs Nifty]))/_xlfn.STDEV.P(Table2[1W Return vs Nifty])</f>
        <v>-0.72467742533605728</v>
      </c>
      <c r="O564">
        <v>312.35000000000002</v>
      </c>
      <c r="P564">
        <v>326.34094128329701</v>
      </c>
      <c r="Q564">
        <v>313.19676014955598</v>
      </c>
      <c r="R564">
        <v>19.163768030538801</v>
      </c>
      <c r="S564" s="1">
        <f>(Table2[[#This Row],[Close Price]]-Table2[[#This Row],[20D EMA]])/Table2[[#This Row],[20D EMA]]</f>
        <v>-0.10997278693773017</v>
      </c>
      <c r="T564" s="1">
        <f>(Table2[[#This Row],[Close Price]]-Table2[[#This Row],[50D EMA]])/Table2[[#This Row],[50D EMA]]</f>
        <v>-0.14813017665880965</v>
      </c>
      <c r="U564" s="1">
        <f>(Table2[[#This Row],[Close Price]]-Table2[[#This Row],[200D EMA]])/Table2[[#This Row],[200D EMA]]</f>
        <v>-0.11237906845763354</v>
      </c>
      <c r="V564">
        <v>0.407045374732592</v>
      </c>
      <c r="W564">
        <v>274.3</v>
      </c>
      <c r="X564">
        <v>291.85000000000002</v>
      </c>
      <c r="Y564">
        <v>274.3</v>
      </c>
      <c r="Z564">
        <v>316.85000000000002</v>
      </c>
      <c r="AA564">
        <v>274.3</v>
      </c>
      <c r="AB564">
        <v>346</v>
      </c>
      <c r="AC564" s="1">
        <f>(Table2[[#This Row],[Close Price]]/Table2[[#This Row],[Day Low]])-1</f>
        <v>1.3488880787458912E-2</v>
      </c>
      <c r="AD564" s="1">
        <f>(Table2[[#This Row],[Day High]]/Table2[[#This Row],[Close Price]])-1</f>
        <v>4.9820143884892198E-2</v>
      </c>
      <c r="AE564" s="1">
        <f>(Table2[[#This Row],[Close Price]]/Table2[[#This Row],[Current Week Low]])-1</f>
        <v>1.3488880787458912E-2</v>
      </c>
      <c r="AF564" s="1">
        <f>(Table2[[#This Row],[Current Week High]]/Table2[[#This Row],[Close Price]])-1</f>
        <v>0.13974820143884892</v>
      </c>
      <c r="AG564" s="1">
        <f>(Table2[[#This Row],[Close Price]]/Table2[[#This Row],[Current Month Low]])-1</f>
        <v>1.3488880787458912E-2</v>
      </c>
      <c r="AH564" s="1">
        <f>(Table2[[#This Row],[Current Month High]]/Table2[[#This Row],[Close Price]])-1</f>
        <v>0.24460431654676262</v>
      </c>
      <c r="AI564">
        <v>49.424460431654602</v>
      </c>
      <c r="AJ564">
        <v>17.423442449841598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-0.21</v>
      </c>
      <c r="AM564" t="s">
        <v>3143</v>
      </c>
      <c r="AN564">
        <v>-12.98</v>
      </c>
      <c r="AO564" t="s">
        <v>3143</v>
      </c>
      <c r="AP564">
        <v>-2.4592449144831E-2</v>
      </c>
      <c r="AQ564">
        <f>(Table2[[#This Row],[Sharpe Ratio]]-AVERAGE(Table2[Sharpe Ratio]))/_xlfn.STDEV.P(Table2[Sharpe Ratio])</f>
        <v>-0.96003145902536047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570</v>
      </c>
      <c r="AT564">
        <f>_xlfn.RANK.AVG(Table2[[#This Row],[6M Return vs Nifty Z-Score]],Table2[6M Return vs Nifty Z-Score])</f>
        <v>364</v>
      </c>
      <c r="AU564">
        <f>_xlfn.RANK.AVG(Table2[[#This Row],[Sharpe Ratio Z-Score]],Table2[Sharpe Ratio Z-Score])</f>
        <v>612</v>
      </c>
      <c r="AV564">
        <f>(Table2[[#This Row],[Rank 1Y]]+Table2[[#This Row],[Rank 6M]]+Table2[[#This Row],[Rank Sharpe]])/3</f>
        <v>515.33333333333337</v>
      </c>
    </row>
    <row r="565" spans="1:48" x14ac:dyDescent="0.3">
      <c r="A565" t="s">
        <v>1446</v>
      </c>
      <c r="B565" t="s">
        <v>1447</v>
      </c>
      <c r="C565" t="s">
        <v>3110</v>
      </c>
      <c r="D565" t="s">
        <v>141</v>
      </c>
      <c r="E565">
        <v>6845.1506368050004</v>
      </c>
      <c r="F565">
        <v>107.65</v>
      </c>
      <c r="G565">
        <v>23.163390391421199</v>
      </c>
      <c r="H565">
        <f>(Table2[[#This Row],[1Y Return vs Nifty]]-AVERAGE(Table2[1Y Return vs Nifty]))/_xlfn.STDEV.P(Table2[1Y Return vs Nifty])</f>
        <v>4.2784864893347416E-2</v>
      </c>
      <c r="I565">
        <v>-2.1482979616934301</v>
      </c>
      <c r="J565">
        <f>(Table2[[#This Row],[1M Return vs Nifty]]-AVERAGE(Table2[1M Return vs Nifty]))/_xlfn.STDEV.P(Table2[1M Return vs Nifty])</f>
        <v>-0.16653732665247523</v>
      </c>
      <c r="K565">
        <v>-28.901234391760401</v>
      </c>
      <c r="L565">
        <f>(Table2[[#This Row],[6M Return vs Nifty]]-AVERAGE(Table2[6M Return vs Nifty]))/_xlfn.STDEV.P(Table2[6M Return vs Nifty])</f>
        <v>-1.115367382749993</v>
      </c>
      <c r="M565">
        <v>-7.9311422924353998</v>
      </c>
      <c r="N565">
        <f>(Table2[[#This Row],[1W Return vs Nifty]]-AVERAGE(Table2[1W Return vs Nifty]))/_xlfn.STDEV.P(Table2[1W Return vs Nifty])</f>
        <v>-1.3371887219388108</v>
      </c>
      <c r="O565">
        <v>122.95</v>
      </c>
      <c r="P565">
        <v>126.786776730642</v>
      </c>
      <c r="Q565">
        <v>121.758592206616</v>
      </c>
      <c r="R565">
        <v>26.3411104473366</v>
      </c>
      <c r="S565" s="1">
        <f>(Table2[[#This Row],[Close Price]]-Table2[[#This Row],[20D EMA]])/Table2[[#This Row],[20D EMA]]</f>
        <v>-0.12444082960553068</v>
      </c>
      <c r="T565" s="1">
        <f>(Table2[[#This Row],[Close Price]]-Table2[[#This Row],[50D EMA]])/Table2[[#This Row],[50D EMA]]</f>
        <v>-0.15093669248566829</v>
      </c>
      <c r="U565" s="1">
        <f>(Table2[[#This Row],[Close Price]]-Table2[[#This Row],[200D EMA]])/Table2[[#This Row],[200D EMA]]</f>
        <v>-0.1158734833487125</v>
      </c>
      <c r="V565">
        <v>1.26185695068877</v>
      </c>
      <c r="W565">
        <v>106.2</v>
      </c>
      <c r="X565">
        <v>115.85</v>
      </c>
      <c r="Y565">
        <v>106.2</v>
      </c>
      <c r="Z565">
        <v>135.18</v>
      </c>
      <c r="AA565">
        <v>106.2</v>
      </c>
      <c r="AB565">
        <v>135.18</v>
      </c>
      <c r="AC565" s="1">
        <f>(Table2[[#This Row],[Close Price]]/Table2[[#This Row],[Day Low]])-1</f>
        <v>1.365348399246713E-2</v>
      </c>
      <c r="AD565" s="1">
        <f>(Table2[[#This Row],[Day High]]/Table2[[#This Row],[Close Price]])-1</f>
        <v>7.6172782164421582E-2</v>
      </c>
      <c r="AE565" s="1">
        <f>(Table2[[#This Row],[Close Price]]/Table2[[#This Row],[Current Week Low]])-1</f>
        <v>1.365348399246713E-2</v>
      </c>
      <c r="AF565" s="1">
        <f>(Table2[[#This Row],[Current Week High]]/Table2[[#This Row],[Close Price]])-1</f>
        <v>0.25573618207152804</v>
      </c>
      <c r="AG565" s="1">
        <f>(Table2[[#This Row],[Close Price]]/Table2[[#This Row],[Current Month Low]])-1</f>
        <v>1.365348399246713E-2</v>
      </c>
      <c r="AH565" s="1">
        <f>(Table2[[#This Row],[Current Month High]]/Table2[[#This Row],[Close Price]])-1</f>
        <v>0.25573618207152804</v>
      </c>
      <c r="AI565">
        <v>52.679981421272601</v>
      </c>
      <c r="AJ565">
        <v>56.014492753623202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-0.11</v>
      </c>
      <c r="AM565" t="s">
        <v>3143</v>
      </c>
      <c r="AN565">
        <v>-11.04</v>
      </c>
      <c r="AO565" t="s">
        <v>3143</v>
      </c>
      <c r="AP565">
        <v>-2.2185069645013999E-2</v>
      </c>
      <c r="AQ565">
        <f>(Table2[[#This Row],[Sharpe Ratio]]-AVERAGE(Table2[Sharpe Ratio]))/_xlfn.STDEV.P(Table2[Sharpe Ratio])</f>
        <v>-0.93160845649482771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279</v>
      </c>
      <c r="AT565">
        <f>_xlfn.RANK.AVG(Table2[[#This Row],[6M Return vs Nifty Z-Score]],Table2[6M Return vs Nifty Z-Score])</f>
        <v>664</v>
      </c>
      <c r="AU565">
        <f>_xlfn.RANK.AVG(Table2[[#This Row],[Sharpe Ratio Z-Score]],Table2[Sharpe Ratio Z-Score])</f>
        <v>604</v>
      </c>
      <c r="AV565">
        <f>(Table2[[#This Row],[Rank 1Y]]+Table2[[#This Row],[Rank 6M]]+Table2[[#This Row],[Rank Sharpe]])/3</f>
        <v>515.66666666666663</v>
      </c>
    </row>
    <row r="566" spans="1:48" x14ac:dyDescent="0.3">
      <c r="A566" t="s">
        <v>81</v>
      </c>
      <c r="B566" t="s">
        <v>82</v>
      </c>
      <c r="C566" t="s">
        <v>3106</v>
      </c>
      <c r="D566" t="s">
        <v>83</v>
      </c>
      <c r="E566">
        <v>289757.76940529997</v>
      </c>
      <c r="F566">
        <v>3266.55</v>
      </c>
      <c r="G566">
        <v>-21.9670493320323</v>
      </c>
      <c r="H566">
        <f>(Table2[[#This Row],[1Y Return vs Nifty]]-AVERAGE(Table2[1Y Return vs Nifty]))/_xlfn.STDEV.P(Table2[1Y Return vs Nifty])</f>
        <v>-0.75312914703846545</v>
      </c>
      <c r="I566">
        <v>-5.2394496810930802</v>
      </c>
      <c r="J566">
        <f>(Table2[[#This Row],[1M Return vs Nifty]]-AVERAGE(Table2[1M Return vs Nifty]))/_xlfn.STDEV.P(Table2[1M Return vs Nifty])</f>
        <v>-0.52726693423451099</v>
      </c>
      <c r="K566">
        <v>-15.663430612649901</v>
      </c>
      <c r="L566">
        <f>(Table2[[#This Row],[6M Return vs Nifty]]-AVERAGE(Table2[6M Return vs Nifty]))/_xlfn.STDEV.P(Table2[6M Return vs Nifty])</f>
        <v>-0.63153181561044502</v>
      </c>
      <c r="M566">
        <v>1.16876084924909</v>
      </c>
      <c r="N566">
        <f>(Table2[[#This Row],[1W Return vs Nifty]]-AVERAGE(Table2[1W Return vs Nifty]))/_xlfn.STDEV.P(Table2[1W Return vs Nifty])</f>
        <v>0.64794574492613477</v>
      </c>
      <c r="O566">
        <v>3461.92</v>
      </c>
      <c r="P566">
        <v>3526.6567534749702</v>
      </c>
      <c r="Q566">
        <v>3467.0630138533302</v>
      </c>
      <c r="R566">
        <v>21.5108439774644</v>
      </c>
      <c r="S566" s="1">
        <f>(Table2[[#This Row],[Close Price]]-Table2[[#This Row],[20D EMA]])/Table2[[#This Row],[20D EMA]]</f>
        <v>-5.6434001941119347E-2</v>
      </c>
      <c r="T566" s="1">
        <f>(Table2[[#This Row],[Close Price]]-Table2[[#This Row],[50D EMA]])/Table2[[#This Row],[50D EMA]]</f>
        <v>-7.3754485241206244E-2</v>
      </c>
      <c r="U566" s="1">
        <f>(Table2[[#This Row],[Close Price]]-Table2[[#This Row],[200D EMA]])/Table2[[#This Row],[200D EMA]]</f>
        <v>-5.78336802798625E-2</v>
      </c>
      <c r="V566">
        <v>0.65284162336024598</v>
      </c>
      <c r="W566">
        <v>3232.35</v>
      </c>
      <c r="X566">
        <v>3342.35</v>
      </c>
      <c r="Y566">
        <v>3232.35</v>
      </c>
      <c r="Z566">
        <v>3421.5</v>
      </c>
      <c r="AA566">
        <v>3232.35</v>
      </c>
      <c r="AB566">
        <v>3837.95</v>
      </c>
      <c r="AC566" s="1">
        <f>(Table2[[#This Row],[Close Price]]/Table2[[#This Row],[Day Low]])-1</f>
        <v>1.0580537379924815E-2</v>
      </c>
      <c r="AD566" s="1">
        <f>(Table2[[#This Row],[Day High]]/Table2[[#This Row],[Close Price]])-1</f>
        <v>2.320491037945227E-2</v>
      </c>
      <c r="AE566" s="1">
        <f>(Table2[[#This Row],[Close Price]]/Table2[[#This Row],[Current Week Low]])-1</f>
        <v>1.0580537379924815E-2</v>
      </c>
      <c r="AF566" s="1">
        <f>(Table2[[#This Row],[Current Week High]]/Table2[[#This Row],[Close Price]])-1</f>
        <v>4.7435367589658828E-2</v>
      </c>
      <c r="AG566" s="1">
        <f>(Table2[[#This Row],[Close Price]]/Table2[[#This Row],[Current Month Low]])-1</f>
        <v>1.0580537379924815E-2</v>
      </c>
      <c r="AH566" s="1">
        <f>(Table2[[#This Row],[Current Month High]]/Table2[[#This Row],[Close Price]])-1</f>
        <v>0.17492461465460485</v>
      </c>
      <c r="AI566">
        <v>18.992515038802299</v>
      </c>
      <c r="AJ566">
        <v>6.9019684846104798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-0.01</v>
      </c>
      <c r="AM566" t="s">
        <v>3143</v>
      </c>
      <c r="AN566">
        <v>-6.5</v>
      </c>
      <c r="AO566" t="s">
        <v>3143</v>
      </c>
      <c r="AP566">
        <v>1.9177237172674E-2</v>
      </c>
      <c r="AQ566">
        <f>(Table2[[#This Row],[Sharpe Ratio]]-AVERAGE(Table2[Sharpe Ratio]))/_xlfn.STDEV.P(Table2[Sharpe Ratio])</f>
        <v>-0.44325963096183962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571</v>
      </c>
      <c r="AT566">
        <f>_xlfn.RANK.AVG(Table2[[#This Row],[6M Return vs Nifty Z-Score]],Table2[6M Return vs Nifty Z-Score])</f>
        <v>527</v>
      </c>
      <c r="AU566">
        <f>_xlfn.RANK.AVG(Table2[[#This Row],[Sharpe Ratio Z-Score]],Table2[Sharpe Ratio Z-Score])</f>
        <v>456</v>
      </c>
      <c r="AV566">
        <f>(Table2[[#This Row],[Rank 1Y]]+Table2[[#This Row],[Rank 6M]]+Table2[[#This Row],[Rank Sharpe]])/3</f>
        <v>518</v>
      </c>
    </row>
    <row r="567" spans="1:48" x14ac:dyDescent="0.3">
      <c r="A567" t="s">
        <v>908</v>
      </c>
      <c r="B567" t="s">
        <v>909</v>
      </c>
      <c r="C567" t="s">
        <v>3096</v>
      </c>
      <c r="D567" t="s">
        <v>21</v>
      </c>
      <c r="E567">
        <v>15798.0513793299</v>
      </c>
      <c r="F567">
        <v>571.15</v>
      </c>
      <c r="G567">
        <v>-17.726054033399901</v>
      </c>
      <c r="H567">
        <f>(Table2[[#This Row],[1Y Return vs Nifty]]-AVERAGE(Table2[1Y Return vs Nifty]))/_xlfn.STDEV.P(Table2[1Y Return vs Nifty])</f>
        <v>-0.67833555753651564</v>
      </c>
      <c r="I567">
        <v>-2.38239108645221</v>
      </c>
      <c r="J567">
        <f>(Table2[[#This Row],[1M Return vs Nifty]]-AVERAGE(Table2[1M Return vs Nifty]))/_xlfn.STDEV.P(Table2[1M Return vs Nifty])</f>
        <v>-0.19385540376332233</v>
      </c>
      <c r="K567">
        <v>-20.590810835183699</v>
      </c>
      <c r="L567">
        <f>(Table2[[#This Row],[6M Return vs Nifty]]-AVERAGE(Table2[6M Return vs Nifty]))/_xlfn.STDEV.P(Table2[6M Return vs Nifty])</f>
        <v>-0.81162526949921587</v>
      </c>
      <c r="M567">
        <v>-1.3380622608809201</v>
      </c>
      <c r="N567">
        <f>(Table2[[#This Row],[1W Return vs Nifty]]-AVERAGE(Table2[1W Return vs Nifty]))/_xlfn.STDEV.P(Table2[1W Return vs Nifty])</f>
        <v>0.10108487390685486</v>
      </c>
      <c r="O567">
        <v>593.45000000000005</v>
      </c>
      <c r="P567">
        <v>612.93725912271896</v>
      </c>
      <c r="Q567">
        <v>635.23600810989899</v>
      </c>
      <c r="R567">
        <v>38.477227530225498</v>
      </c>
      <c r="S567" s="1">
        <f>(Table2[[#This Row],[Close Price]]-Table2[[#This Row],[20D EMA]])/Table2[[#This Row],[20D EMA]]</f>
        <v>-3.7576880950375036E-2</v>
      </c>
      <c r="T567" s="1">
        <f>(Table2[[#This Row],[Close Price]]-Table2[[#This Row],[50D EMA]])/Table2[[#This Row],[50D EMA]]</f>
        <v>-6.8175426604882836E-2</v>
      </c>
      <c r="U567" s="1">
        <f>(Table2[[#This Row],[Close Price]]-Table2[[#This Row],[200D EMA]])/Table2[[#This Row],[200D EMA]]</f>
        <v>-0.10088535173026875</v>
      </c>
      <c r="V567">
        <v>0.77722736001121995</v>
      </c>
      <c r="W567">
        <v>561.29999999999995</v>
      </c>
      <c r="X567">
        <v>579</v>
      </c>
      <c r="Y567">
        <v>556.04999999999995</v>
      </c>
      <c r="Z567">
        <v>604.29999999999995</v>
      </c>
      <c r="AA567">
        <v>556.04999999999995</v>
      </c>
      <c r="AB567">
        <v>608.75</v>
      </c>
      <c r="AC567" s="1">
        <f>(Table2[[#This Row],[Close Price]]/Table2[[#This Row],[Day Low]])-1</f>
        <v>1.754854801354E-2</v>
      </c>
      <c r="AD567" s="1">
        <f>(Table2[[#This Row],[Day High]]/Table2[[#This Row],[Close Price]])-1</f>
        <v>1.3744200297645115E-2</v>
      </c>
      <c r="AE567" s="1">
        <f>(Table2[[#This Row],[Close Price]]/Table2[[#This Row],[Current Week Low]])-1</f>
        <v>2.7155831310134104E-2</v>
      </c>
      <c r="AF567" s="1">
        <f>(Table2[[#This Row],[Current Week High]]/Table2[[#This Row],[Close Price]])-1</f>
        <v>5.8040794887507685E-2</v>
      </c>
      <c r="AG567" s="1">
        <f>(Table2[[#This Row],[Close Price]]/Table2[[#This Row],[Current Month Low]])-1</f>
        <v>2.7155831310134104E-2</v>
      </c>
      <c r="AH567" s="1">
        <f>(Table2[[#This Row],[Current Month High]]/Table2[[#This Row],[Close Price]])-1</f>
        <v>6.5832093145408388E-2</v>
      </c>
      <c r="AI567">
        <v>50.897312439814399</v>
      </c>
      <c r="AJ567">
        <v>12.089098223922999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-0.08</v>
      </c>
      <c r="AM567" t="s">
        <v>3143</v>
      </c>
      <c r="AN567">
        <v>-3.4</v>
      </c>
      <c r="AO567" t="s">
        <v>3143</v>
      </c>
      <c r="AP567">
        <v>3.0446963450207001E-2</v>
      </c>
      <c r="AQ567">
        <f>(Table2[[#This Row],[Sharpe Ratio]]-AVERAGE(Table2[Sharpe Ratio]))/_xlfn.STDEV.P(Table2[Sharpe Ratio])</f>
        <v>-0.31020231343916277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548</v>
      </c>
      <c r="AT567">
        <f>_xlfn.RANK.AVG(Table2[[#This Row],[6M Return vs Nifty Z-Score]],Table2[6M Return vs Nifty Z-Score])</f>
        <v>590</v>
      </c>
      <c r="AU567">
        <f>_xlfn.RANK.AVG(Table2[[#This Row],[Sharpe Ratio Z-Score]],Table2[Sharpe Ratio Z-Score])</f>
        <v>418</v>
      </c>
      <c r="AV567">
        <f>(Table2[[#This Row],[Rank 1Y]]+Table2[[#This Row],[Rank 6M]]+Table2[[#This Row],[Rank Sharpe]])/3</f>
        <v>518.66666666666663</v>
      </c>
    </row>
    <row r="568" spans="1:48" x14ac:dyDescent="0.3">
      <c r="A568" t="s">
        <v>1336</v>
      </c>
      <c r="B568" t="s">
        <v>1337</v>
      </c>
      <c r="C568" t="s">
        <v>3108</v>
      </c>
      <c r="D568" t="s">
        <v>238</v>
      </c>
      <c r="E568">
        <v>7996.9888431999998</v>
      </c>
      <c r="F568">
        <v>414.4</v>
      </c>
      <c r="G568">
        <v>8.2747764086795392</v>
      </c>
      <c r="H568">
        <f>(Table2[[#This Row],[1Y Return vs Nifty]]-AVERAGE(Table2[1Y Return vs Nifty]))/_xlfn.STDEV.P(Table2[1Y Return vs Nifty])</f>
        <v>-0.21978861233669461</v>
      </c>
      <c r="I568">
        <v>-74.377403255020099</v>
      </c>
      <c r="J568">
        <f>(Table2[[#This Row],[1M Return vs Nifty]]-AVERAGE(Table2[1M Return vs Nifty]))/_xlfn.STDEV.P(Table2[1M Return vs Nifty])</f>
        <v>-8.5954917014715786</v>
      </c>
      <c r="K568">
        <v>-22.3284352796543</v>
      </c>
      <c r="L568">
        <f>(Table2[[#This Row],[6M Return vs Nifty]]-AVERAGE(Table2[6M Return vs Nifty]))/_xlfn.STDEV.P(Table2[6M Return vs Nifty])</f>
        <v>-0.87513463423935911</v>
      </c>
      <c r="M568">
        <v>-11.986667279491201</v>
      </c>
      <c r="N568">
        <f>(Table2[[#This Row],[1W Return vs Nifty]]-AVERAGE(Table2[1W Return vs Nifty]))/_xlfn.STDEV.P(Table2[1W Return vs Nifty])</f>
        <v>-2.2218973070398826</v>
      </c>
      <c r="O568">
        <v>462.28</v>
      </c>
      <c r="P568">
        <v>451.87193040476302</v>
      </c>
      <c r="Q568">
        <v>417.17965067666699</v>
      </c>
      <c r="R568">
        <v>27.906912708095401</v>
      </c>
      <c r="S568" s="1">
        <f>(Table2[[#This Row],[Close Price]]-Table2[[#This Row],[20D EMA]])/Table2[[#This Row],[20D EMA]]</f>
        <v>-0.10357359176256814</v>
      </c>
      <c r="T568" s="1">
        <f>(Table2[[#This Row],[Close Price]]-Table2[[#This Row],[50D EMA]])/Table2[[#This Row],[50D EMA]]</f>
        <v>-8.2925997131969811E-2</v>
      </c>
      <c r="U568" s="1">
        <f>(Table2[[#This Row],[Close Price]]-Table2[[#This Row],[200D EMA]])/Table2[[#This Row],[200D EMA]]</f>
        <v>-6.6629584452607259E-3</v>
      </c>
      <c r="V568">
        <v>0.71268880374538801</v>
      </c>
      <c r="W568">
        <v>410</v>
      </c>
      <c r="X568">
        <v>431.65</v>
      </c>
      <c r="Y568">
        <v>410</v>
      </c>
      <c r="Z568">
        <v>493</v>
      </c>
      <c r="AA568">
        <v>410</v>
      </c>
      <c r="AB568">
        <v>523.36</v>
      </c>
      <c r="AC568" s="1">
        <f>(Table2[[#This Row],[Close Price]]/Table2[[#This Row],[Day Low]])-1</f>
        <v>1.073170731707318E-2</v>
      </c>
      <c r="AD568" s="1">
        <f>(Table2[[#This Row],[Day High]]/Table2[[#This Row],[Close Price]])-1</f>
        <v>4.162644787644787E-2</v>
      </c>
      <c r="AE568" s="1">
        <f>(Table2[[#This Row],[Close Price]]/Table2[[#This Row],[Current Week Low]])-1</f>
        <v>1.073170731707318E-2</v>
      </c>
      <c r="AF568" s="1">
        <f>(Table2[[#This Row],[Current Week High]]/Table2[[#This Row],[Close Price]])-1</f>
        <v>0.18967181467181482</v>
      </c>
      <c r="AG568" s="1">
        <f>(Table2[[#This Row],[Close Price]]/Table2[[#This Row],[Current Month Low]])-1</f>
        <v>1.073170731707318E-2</v>
      </c>
      <c r="AH568" s="1">
        <f>(Table2[[#This Row],[Current Month High]]/Table2[[#This Row],[Close Price]])-1</f>
        <v>0.26293436293436301</v>
      </c>
      <c r="AI568">
        <v>32.3841698841699</v>
      </c>
      <c r="AJ568">
        <v>41.733360694985898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7.0000000000000007E-2</v>
      </c>
      <c r="AM568" t="s">
        <v>3142</v>
      </c>
      <c r="AN568">
        <v>-16.14</v>
      </c>
      <c r="AO568" t="s">
        <v>3143</v>
      </c>
      <c r="AP568">
        <v>-6.1748650351020002E-3</v>
      </c>
      <c r="AQ568">
        <f>(Table2[[#This Row],[Sharpe Ratio]]-AVERAGE(Table2[Sharpe Ratio]))/_xlfn.STDEV.P(Table2[Sharpe Ratio])</f>
        <v>-0.74258213713949961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-12.654894392227014</v>
      </c>
      <c r="AS568">
        <f>_xlfn.RANK.AVG(Table2[[#This Row],[1Y Return vs Nifty Z-Score]],Table2[1Y Return vs Nifty Z-Score])</f>
        <v>379</v>
      </c>
      <c r="AT568">
        <f>_xlfn.RANK.AVG(Table2[[#This Row],[6M Return vs Nifty Z-Score]],Table2[6M Return vs Nifty Z-Score])</f>
        <v>610</v>
      </c>
      <c r="AU568">
        <f>_xlfn.RANK.AVG(Table2[[#This Row],[Sharpe Ratio Z-Score]],Table2[Sharpe Ratio Z-Score])</f>
        <v>567</v>
      </c>
      <c r="AV568">
        <f>(Table2[[#This Row],[Rank 1Y]]+Table2[[#This Row],[Rank 6M]]+Table2[[#This Row],[Rank Sharpe]])/3</f>
        <v>518.66666666666663</v>
      </c>
    </row>
    <row r="569" spans="1:48" x14ac:dyDescent="0.3">
      <c r="A569" t="s">
        <v>1250</v>
      </c>
      <c r="B569" t="s">
        <v>1251</v>
      </c>
      <c r="C569" t="s">
        <v>3106</v>
      </c>
      <c r="D569" t="s">
        <v>449</v>
      </c>
      <c r="E569">
        <v>8687.4528928950003</v>
      </c>
      <c r="F569">
        <v>284.55</v>
      </c>
      <c r="G569">
        <v>-24.006154916132399</v>
      </c>
      <c r="H569">
        <f>(Table2[[#This Row],[1Y Return vs Nifty]]-AVERAGE(Table2[1Y Return vs Nifty]))/_xlfn.STDEV.P(Table2[1Y Return vs Nifty])</f>
        <v>-0.78909052291112847</v>
      </c>
      <c r="I569">
        <v>-11.9178678705485</v>
      </c>
      <c r="J569">
        <f>(Table2[[#This Row],[1M Return vs Nifty]]-AVERAGE(Table2[1M Return vs Nifty]))/_xlfn.STDEV.P(Table2[1M Return vs Nifty])</f>
        <v>-1.3066214892477048</v>
      </c>
      <c r="K569">
        <v>4.69419001884705</v>
      </c>
      <c r="L569">
        <f>(Table2[[#This Row],[6M Return vs Nifty]]-AVERAGE(Table2[6M Return vs Nifty]))/_xlfn.STDEV.P(Table2[6M Return vs Nifty])</f>
        <v>0.11252974386025559</v>
      </c>
      <c r="M569">
        <v>-2.1749068737709298</v>
      </c>
      <c r="N569">
        <f>(Table2[[#This Row],[1W Return vs Nifty]]-AVERAGE(Table2[1W Return vs Nifty]))/_xlfn.STDEV.P(Table2[1W Return vs Nifty])</f>
        <v>-8.1471913631731674E-2</v>
      </c>
      <c r="O569">
        <v>305.63</v>
      </c>
      <c r="P569">
        <v>307.45055599948</v>
      </c>
      <c r="Q569">
        <v>292.13205700537401</v>
      </c>
      <c r="R569">
        <v>15.976566203974601</v>
      </c>
      <c r="S569" s="1">
        <f>(Table2[[#This Row],[Close Price]]-Table2[[#This Row],[20D EMA]])/Table2[[#This Row],[20D EMA]]</f>
        <v>-6.8972286751954923E-2</v>
      </c>
      <c r="T569" s="1">
        <f>(Table2[[#This Row],[Close Price]]-Table2[[#This Row],[50D EMA]])/Table2[[#This Row],[50D EMA]]</f>
        <v>-7.4485329600505662E-2</v>
      </c>
      <c r="U569" s="1">
        <f>(Table2[[#This Row],[Close Price]]-Table2[[#This Row],[200D EMA]])/Table2[[#This Row],[200D EMA]]</f>
        <v>-2.5954210856203704E-2</v>
      </c>
      <c r="V569">
        <v>0.40612554415208701</v>
      </c>
      <c r="W569">
        <v>277</v>
      </c>
      <c r="X569">
        <v>288.5</v>
      </c>
      <c r="Y569">
        <v>277</v>
      </c>
      <c r="Z569">
        <v>304.8</v>
      </c>
      <c r="AA569">
        <v>277</v>
      </c>
      <c r="AB569">
        <v>346.7</v>
      </c>
      <c r="AC569" s="1">
        <f>(Table2[[#This Row],[Close Price]]/Table2[[#This Row],[Day Low]])-1</f>
        <v>2.7256317689530629E-2</v>
      </c>
      <c r="AD569" s="1">
        <f>(Table2[[#This Row],[Day High]]/Table2[[#This Row],[Close Price]])-1</f>
        <v>1.3881567387102445E-2</v>
      </c>
      <c r="AE569" s="1">
        <f>(Table2[[#This Row],[Close Price]]/Table2[[#This Row],[Current Week Low]])-1</f>
        <v>2.7256317689530629E-2</v>
      </c>
      <c r="AF569" s="1">
        <f>(Table2[[#This Row],[Current Week High]]/Table2[[#This Row],[Close Price]])-1</f>
        <v>7.1164997364259408E-2</v>
      </c>
      <c r="AG569" s="1">
        <f>(Table2[[#This Row],[Close Price]]/Table2[[#This Row],[Current Month Low]])-1</f>
        <v>2.7256317689530629E-2</v>
      </c>
      <c r="AH569" s="1">
        <f>(Table2[[#This Row],[Current Month High]]/Table2[[#This Row],[Close Price]])-1</f>
        <v>0.21841504129326994</v>
      </c>
      <c r="AI569">
        <v>30.697592690212499</v>
      </c>
      <c r="AJ569">
        <v>33.591549295774598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-0.05</v>
      </c>
      <c r="AM569" t="s">
        <v>3143</v>
      </c>
      <c r="AN569">
        <v>-10.36</v>
      </c>
      <c r="AO569" t="s">
        <v>3143</v>
      </c>
      <c r="AP569">
        <v>-6.3936549017448996E-2</v>
      </c>
      <c r="AQ569">
        <f>(Table2[[#This Row],[Sharpe Ratio]]-AVERAGE(Table2[Sharpe Ratio]))/_xlfn.STDEV.P(Table2[Sharpe Ratio])</f>
        <v>-1.4245520924884134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580</v>
      </c>
      <c r="AT569">
        <f>_xlfn.RANK.AVG(Table2[[#This Row],[6M Return vs Nifty Z-Score]],Table2[6M Return vs Nifty Z-Score])</f>
        <v>298</v>
      </c>
      <c r="AU569">
        <f>_xlfn.RANK.AVG(Table2[[#This Row],[Sharpe Ratio Z-Score]],Table2[Sharpe Ratio Z-Score])</f>
        <v>679</v>
      </c>
      <c r="AV569">
        <f>(Table2[[#This Row],[Rank 1Y]]+Table2[[#This Row],[Rank 6M]]+Table2[[#This Row],[Rank Sharpe]])/3</f>
        <v>519</v>
      </c>
    </row>
    <row r="570" spans="1:48" x14ac:dyDescent="0.3">
      <c r="A570" t="s">
        <v>1742</v>
      </c>
      <c r="B570" t="s">
        <v>1743</v>
      </c>
      <c r="C570" t="s">
        <v>3111</v>
      </c>
      <c r="D570" t="s">
        <v>270</v>
      </c>
      <c r="E570">
        <v>4422.1077026000003</v>
      </c>
      <c r="F570">
        <v>264.95</v>
      </c>
      <c r="G570">
        <v>-4.55423871001911</v>
      </c>
      <c r="H570">
        <f>(Table2[[#This Row],[1Y Return vs Nifty]]-AVERAGE(Table2[1Y Return vs Nifty]))/_xlfn.STDEV.P(Table2[1Y Return vs Nifty])</f>
        <v>-0.44603929712563439</v>
      </c>
      <c r="I570">
        <v>8.39783085203665</v>
      </c>
      <c r="J570">
        <f>(Table2[[#This Row],[1M Return vs Nifty]]-AVERAGE(Table2[1M Return vs Nifty]))/_xlfn.STDEV.P(Table2[1M Return vs Nifty])</f>
        <v>1.064169301110625</v>
      </c>
      <c r="K570">
        <v>-11.069256171951601</v>
      </c>
      <c r="L570">
        <f>(Table2[[#This Row],[6M Return vs Nifty]]-AVERAGE(Table2[6M Return vs Nifty]))/_xlfn.STDEV.P(Table2[6M Return vs Nifty])</f>
        <v>-0.46361687797094492</v>
      </c>
      <c r="M570">
        <v>-5.3675934502407703</v>
      </c>
      <c r="N570">
        <f>(Table2[[#This Row],[1W Return vs Nifty]]-AVERAGE(Table2[1W Return vs Nifty]))/_xlfn.STDEV.P(Table2[1W Return vs Nifty])</f>
        <v>-0.77795319108784633</v>
      </c>
      <c r="O570">
        <v>284.04000000000002</v>
      </c>
      <c r="P570">
        <v>285.84760288563302</v>
      </c>
      <c r="Q570">
        <v>274.89470919688802</v>
      </c>
      <c r="R570">
        <v>26.879821217164</v>
      </c>
      <c r="S570" s="1">
        <f>(Table2[[#This Row],[Close Price]]-Table2[[#This Row],[20D EMA]])/Table2[[#This Row],[20D EMA]]</f>
        <v>-6.7208843824813513E-2</v>
      </c>
      <c r="T570" s="1">
        <f>(Table2[[#This Row],[Close Price]]-Table2[[#This Row],[50D EMA]])/Table2[[#This Row],[50D EMA]]</f>
        <v>-7.3107497403062424E-2</v>
      </c>
      <c r="U570" s="1">
        <f>(Table2[[#This Row],[Close Price]]-Table2[[#This Row],[200D EMA]])/Table2[[#This Row],[200D EMA]]</f>
        <v>-3.6176429971830855E-2</v>
      </c>
      <c r="V570">
        <v>0.546819564720884</v>
      </c>
      <c r="W570">
        <v>262.3</v>
      </c>
      <c r="X570">
        <v>276</v>
      </c>
      <c r="Y570">
        <v>262.3</v>
      </c>
      <c r="Z570">
        <v>297.85000000000002</v>
      </c>
      <c r="AA570">
        <v>262.3</v>
      </c>
      <c r="AB570">
        <v>306.55</v>
      </c>
      <c r="AC570" s="1">
        <f>(Table2[[#This Row],[Close Price]]/Table2[[#This Row],[Day Low]])-1</f>
        <v>1.0102935569958005E-2</v>
      </c>
      <c r="AD570" s="1">
        <f>(Table2[[#This Row],[Day High]]/Table2[[#This Row],[Close Price]])-1</f>
        <v>4.1705982260803909E-2</v>
      </c>
      <c r="AE570" s="1">
        <f>(Table2[[#This Row],[Close Price]]/Table2[[#This Row],[Current Week Low]])-1</f>
        <v>1.0102935569958005E-2</v>
      </c>
      <c r="AF570" s="1">
        <f>(Table2[[#This Row],[Current Week High]]/Table2[[#This Row],[Close Price]])-1</f>
        <v>0.12417437252311769</v>
      </c>
      <c r="AG570" s="1">
        <f>(Table2[[#This Row],[Close Price]]/Table2[[#This Row],[Current Month Low]])-1</f>
        <v>1.0102935569958005E-2</v>
      </c>
      <c r="AH570" s="1">
        <f>(Table2[[#This Row],[Current Month High]]/Table2[[#This Row],[Close Price]])-1</f>
        <v>0.15701075674655596</v>
      </c>
      <c r="AI570">
        <v>26.816380449141299</v>
      </c>
      <c r="AJ570">
        <v>25.986685687113599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-0.06</v>
      </c>
      <c r="AM570" t="s">
        <v>3143</v>
      </c>
      <c r="AN570">
        <v>-7.02</v>
      </c>
      <c r="AO570" t="s">
        <v>3143</v>
      </c>
      <c r="AP570">
        <v>-2.8691532202255E-2</v>
      </c>
      <c r="AQ570">
        <f>(Table2[[#This Row],[Sharpe Ratio]]-AVERAGE(Table2[Sharpe Ratio]))/_xlfn.STDEV.P(Table2[Sharpe Ratio])</f>
        <v>-1.0084277538857609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456</v>
      </c>
      <c r="AT570">
        <f>_xlfn.RANK.AVG(Table2[[#This Row],[6M Return vs Nifty Z-Score]],Table2[6M Return vs Nifty Z-Score])</f>
        <v>481</v>
      </c>
      <c r="AU570">
        <f>_xlfn.RANK.AVG(Table2[[#This Row],[Sharpe Ratio Z-Score]],Table2[Sharpe Ratio Z-Score])</f>
        <v>621</v>
      </c>
      <c r="AV570">
        <f>(Table2[[#This Row],[Rank 1Y]]+Table2[[#This Row],[Rank 6M]]+Table2[[#This Row],[Rank Sharpe]])/3</f>
        <v>519.33333333333337</v>
      </c>
    </row>
    <row r="571" spans="1:48" x14ac:dyDescent="0.3">
      <c r="A571" t="s">
        <v>438</v>
      </c>
      <c r="B571" t="s">
        <v>439</v>
      </c>
      <c r="C571" t="s">
        <v>3109</v>
      </c>
      <c r="D571" t="s">
        <v>440</v>
      </c>
      <c r="E571">
        <v>50616.686081996901</v>
      </c>
      <c r="F571">
        <v>177.09</v>
      </c>
      <c r="G571">
        <v>-0.366824090917514</v>
      </c>
      <c r="H571">
        <f>(Table2[[#This Row],[1Y Return vs Nifty]]-AVERAGE(Table2[1Y Return vs Nifty]))/_xlfn.STDEV.P(Table2[1Y Return vs Nifty])</f>
        <v>-0.37219064886220821</v>
      </c>
      <c r="I571">
        <v>-2.9285119262589698</v>
      </c>
      <c r="J571">
        <f>(Table2[[#This Row],[1M Return vs Nifty]]-AVERAGE(Table2[1M Return vs Nifty]))/_xlfn.STDEV.P(Table2[1M Return vs Nifty])</f>
        <v>-0.25758632806558374</v>
      </c>
      <c r="K571">
        <v>-7.7023431561075899</v>
      </c>
      <c r="L571">
        <f>(Table2[[#This Row],[6M Return vs Nifty]]-AVERAGE(Table2[6M Return vs Nifty]))/_xlfn.STDEV.P(Table2[6M Return vs Nifty])</f>
        <v>-0.34055777423192013</v>
      </c>
      <c r="M571">
        <v>-1.2268335168256299</v>
      </c>
      <c r="N571">
        <f>(Table2[[#This Row],[1W Return vs Nifty]]-AVERAGE(Table2[1W Return vs Nifty]))/_xlfn.STDEV.P(Table2[1W Return vs Nifty])</f>
        <v>0.12534930948296613</v>
      </c>
      <c r="O571">
        <v>187.88</v>
      </c>
      <c r="P571">
        <v>192.74546060646099</v>
      </c>
      <c r="Q571">
        <v>181.206806376705</v>
      </c>
      <c r="R571">
        <v>17.181620645794801</v>
      </c>
      <c r="S571" s="1">
        <f>(Table2[[#This Row],[Close Price]]-Table2[[#This Row],[20D EMA]])/Table2[[#This Row],[20D EMA]]</f>
        <v>-5.7430274643389359E-2</v>
      </c>
      <c r="T571" s="1">
        <f>(Table2[[#This Row],[Close Price]]-Table2[[#This Row],[50D EMA]])/Table2[[#This Row],[50D EMA]]</f>
        <v>-8.1223498375536871E-2</v>
      </c>
      <c r="U571" s="1">
        <f>(Table2[[#This Row],[Close Price]]-Table2[[#This Row],[200D EMA]])/Table2[[#This Row],[200D EMA]]</f>
        <v>-2.2718828608163336E-2</v>
      </c>
      <c r="V571">
        <v>0.42543030390486403</v>
      </c>
      <c r="W571">
        <v>172.25</v>
      </c>
      <c r="X571">
        <v>179.39</v>
      </c>
      <c r="Y571">
        <v>172.25</v>
      </c>
      <c r="Z571">
        <v>186</v>
      </c>
      <c r="AA571">
        <v>172.25</v>
      </c>
      <c r="AB571">
        <v>200.15</v>
      </c>
      <c r="AC571" s="1">
        <f>(Table2[[#This Row],[Close Price]]/Table2[[#This Row],[Day Low]])-1</f>
        <v>2.8098693759071036E-2</v>
      </c>
      <c r="AD571" s="1">
        <f>(Table2[[#This Row],[Day High]]/Table2[[#This Row],[Close Price]])-1</f>
        <v>1.298774634366695E-2</v>
      </c>
      <c r="AE571" s="1">
        <f>(Table2[[#This Row],[Close Price]]/Table2[[#This Row],[Current Week Low]])-1</f>
        <v>2.8098693759071036E-2</v>
      </c>
      <c r="AF571" s="1">
        <f>(Table2[[#This Row],[Current Week High]]/Table2[[#This Row],[Close Price]])-1</f>
        <v>5.0313399966118943E-2</v>
      </c>
      <c r="AG571" s="1">
        <f>(Table2[[#This Row],[Close Price]]/Table2[[#This Row],[Current Month Low]])-1</f>
        <v>2.8098693759071036E-2</v>
      </c>
      <c r="AH571" s="1">
        <f>(Table2[[#This Row],[Current Month High]]/Table2[[#This Row],[Close Price]])-1</f>
        <v>0.13021627421085324</v>
      </c>
      <c r="AI571">
        <v>29.764526511943</v>
      </c>
      <c r="AJ571">
        <v>29.736263736263702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-0.14000000000000001</v>
      </c>
      <c r="AM571" t="s">
        <v>3143</v>
      </c>
      <c r="AN571">
        <v>-10.79</v>
      </c>
      <c r="AO571" t="s">
        <v>3143</v>
      </c>
      <c r="AP571">
        <v>-8.2287170910726001E-2</v>
      </c>
      <c r="AQ571">
        <f>(Table2[[#This Row],[Sharpe Ratio]]-AVERAGE(Table2[Sharpe Ratio]))/_xlfn.STDEV.P(Table2[Sharpe Ratio])</f>
        <v>-1.6412108172757243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432</v>
      </c>
      <c r="AT571">
        <f>_xlfn.RANK.AVG(Table2[[#This Row],[6M Return vs Nifty Z-Score]],Table2[6M Return vs Nifty Z-Score])</f>
        <v>438</v>
      </c>
      <c r="AU571">
        <f>_xlfn.RANK.AVG(Table2[[#This Row],[Sharpe Ratio Z-Score]],Table2[Sharpe Ratio Z-Score])</f>
        <v>692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2240</v>
      </c>
      <c r="B572" t="s">
        <v>2241</v>
      </c>
      <c r="C572" t="s">
        <v>3103</v>
      </c>
      <c r="D572" t="s">
        <v>276</v>
      </c>
      <c r="E572">
        <v>2405.6189319999999</v>
      </c>
      <c r="F572">
        <v>248.2</v>
      </c>
      <c r="G572">
        <v>-28.467822559406802</v>
      </c>
      <c r="H572">
        <f>(Table2[[#This Row],[1Y Return vs Nifty]]-AVERAGE(Table2[1Y Return vs Nifty]))/_xlfn.STDEV.P(Table2[1Y Return vs Nifty])</f>
        <v>-0.86777585847676975</v>
      </c>
      <c r="I572">
        <v>-11.408870746861499</v>
      </c>
      <c r="J572">
        <f>(Table2[[#This Row],[1M Return vs Nifty]]-AVERAGE(Table2[1M Return vs Nifty]))/_xlfn.STDEV.P(Table2[1M Return vs Nifty])</f>
        <v>-1.2472228089643389</v>
      </c>
      <c r="K572">
        <v>-28.429046558750901</v>
      </c>
      <c r="L572">
        <f>(Table2[[#This Row],[6M Return vs Nifty]]-AVERAGE(Table2[6M Return vs Nifty]))/_xlfn.STDEV.P(Table2[6M Return vs Nifty])</f>
        <v>-1.0981091372137464</v>
      </c>
      <c r="M572">
        <v>-4.2070400424910597</v>
      </c>
      <c r="N572">
        <f>(Table2[[#This Row],[1W Return vs Nifty]]-AVERAGE(Table2[1W Return vs Nifty]))/_xlfn.STDEV.P(Table2[1W Return vs Nifty])</f>
        <v>-0.52477966445896296</v>
      </c>
      <c r="O572">
        <v>277.5</v>
      </c>
      <c r="P572">
        <v>295.29686808533899</v>
      </c>
      <c r="Q572">
        <v>302.60021937566597</v>
      </c>
      <c r="R572">
        <v>7.1170110135737499</v>
      </c>
      <c r="S572" s="1">
        <f>(Table2[[#This Row],[Close Price]]-Table2[[#This Row],[20D EMA]])/Table2[[#This Row],[20D EMA]]</f>
        <v>-0.10558558558558563</v>
      </c>
      <c r="T572" s="1">
        <f>(Table2[[#This Row],[Close Price]]-Table2[[#This Row],[50D EMA]])/Table2[[#This Row],[50D EMA]]</f>
        <v>-0.15948990042023842</v>
      </c>
      <c r="U572" s="1">
        <f>(Table2[[#This Row],[Close Price]]-Table2[[#This Row],[200D EMA]])/Table2[[#This Row],[200D EMA]]</f>
        <v>-0.17977587553606597</v>
      </c>
      <c r="V572">
        <v>1.1028834081108601</v>
      </c>
      <c r="W572">
        <v>245.45</v>
      </c>
      <c r="X572">
        <v>258.05</v>
      </c>
      <c r="Y572">
        <v>245.45</v>
      </c>
      <c r="Z572">
        <v>277.3</v>
      </c>
      <c r="AA572">
        <v>245.45</v>
      </c>
      <c r="AB572">
        <v>302.60000000000002</v>
      </c>
      <c r="AC572" s="1">
        <f>(Table2[[#This Row],[Close Price]]/Table2[[#This Row],[Day Low]])-1</f>
        <v>1.1203911183540471E-2</v>
      </c>
      <c r="AD572" s="1">
        <f>(Table2[[#This Row],[Day High]]/Table2[[#This Row],[Close Price]])-1</f>
        <v>3.9685737308622127E-2</v>
      </c>
      <c r="AE572" s="1">
        <f>(Table2[[#This Row],[Close Price]]/Table2[[#This Row],[Current Week Low]])-1</f>
        <v>1.1203911183540471E-2</v>
      </c>
      <c r="AF572" s="1">
        <f>(Table2[[#This Row],[Current Week High]]/Table2[[#This Row],[Close Price]])-1</f>
        <v>0.11724415793714749</v>
      </c>
      <c r="AG572" s="1">
        <f>(Table2[[#This Row],[Close Price]]/Table2[[#This Row],[Current Month Low]])-1</f>
        <v>1.1203911183540471E-2</v>
      </c>
      <c r="AH572" s="1">
        <f>(Table2[[#This Row],[Current Month High]]/Table2[[#This Row],[Close Price]])-1</f>
        <v>0.21917808219178103</v>
      </c>
      <c r="AI572">
        <v>61.784850926672</v>
      </c>
      <c r="AJ572">
        <v>1.24413624311645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-0.18</v>
      </c>
      <c r="AM572" t="s">
        <v>3143</v>
      </c>
      <c r="AN572">
        <v>-12.25</v>
      </c>
      <c r="AO572" t="s">
        <v>3143</v>
      </c>
      <c r="AP572">
        <v>6.8552193053661004E-2</v>
      </c>
      <c r="AQ572">
        <f>(Table2[[#This Row],[Sharpe Ratio]]-AVERAGE(Table2[Sharpe Ratio]))/_xlfn.STDEV.P(Table2[Sharpe Ratio])</f>
        <v>0.13969145591786658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609</v>
      </c>
      <c r="AT572">
        <f>_xlfn.RANK.AVG(Table2[[#This Row],[6M Return vs Nifty Z-Score]],Table2[6M Return vs Nifty Z-Score])</f>
        <v>658</v>
      </c>
      <c r="AU572">
        <f>_xlfn.RANK.AVG(Table2[[#This Row],[Sharpe Ratio Z-Score]],Table2[Sharpe Ratio Z-Score])</f>
        <v>300</v>
      </c>
      <c r="AV572">
        <f>(Table2[[#This Row],[Rank 1Y]]+Table2[[#This Row],[Rank 6M]]+Table2[[#This Row],[Rank Sharpe]])/3</f>
        <v>522.33333333333337</v>
      </c>
    </row>
    <row r="573" spans="1:48" x14ac:dyDescent="0.3">
      <c r="A573" t="s">
        <v>778</v>
      </c>
      <c r="B573" t="s">
        <v>779</v>
      </c>
      <c r="C573" t="s">
        <v>3109</v>
      </c>
      <c r="D573" t="s">
        <v>513</v>
      </c>
      <c r="E573">
        <v>19707.980083764</v>
      </c>
      <c r="F573">
        <v>163.38</v>
      </c>
      <c r="G573">
        <v>-40.7131244847765</v>
      </c>
      <c r="H573">
        <f>(Table2[[#This Row],[1Y Return vs Nifty]]-AVERAGE(Table2[1Y Return vs Nifty]))/_xlfn.STDEV.P(Table2[1Y Return vs Nifty])</f>
        <v>-1.0837322604630861</v>
      </c>
      <c r="I573">
        <v>-15.4836850858595</v>
      </c>
      <c r="J573">
        <f>(Table2[[#This Row],[1M Return vs Nifty]]-AVERAGE(Table2[1M Return vs Nifty]))/_xlfn.STDEV.P(Table2[1M Return vs Nifty])</f>
        <v>-1.7227433627603461</v>
      </c>
      <c r="K573">
        <v>-10.460689806649601</v>
      </c>
      <c r="L573">
        <f>(Table2[[#This Row],[6M Return vs Nifty]]-AVERAGE(Table2[6M Return vs Nifty]))/_xlfn.STDEV.P(Table2[6M Return vs Nifty])</f>
        <v>-0.44137406055114087</v>
      </c>
      <c r="M573">
        <v>-2.8034448888708701</v>
      </c>
      <c r="N573">
        <f>(Table2[[#This Row],[1W Return vs Nifty]]-AVERAGE(Table2[1W Return vs Nifty]))/_xlfn.STDEV.P(Table2[1W Return vs Nifty])</f>
        <v>-0.21858683211852364</v>
      </c>
      <c r="O573">
        <v>177.42</v>
      </c>
      <c r="P573">
        <v>180.593938603732</v>
      </c>
      <c r="Q573">
        <v>175.88760962259599</v>
      </c>
      <c r="R573">
        <v>23.603351485078001</v>
      </c>
      <c r="S573" s="1">
        <f>(Table2[[#This Row],[Close Price]]-Table2[[#This Row],[20D EMA]])/Table2[[#This Row],[20D EMA]]</f>
        <v>-7.9134257693608351E-2</v>
      </c>
      <c r="T573" s="1">
        <f>(Table2[[#This Row],[Close Price]]-Table2[[#This Row],[50D EMA]])/Table2[[#This Row],[50D EMA]]</f>
        <v>-9.5318473791657338E-2</v>
      </c>
      <c r="U573" s="1">
        <f>(Table2[[#This Row],[Close Price]]-Table2[[#This Row],[200D EMA]])/Table2[[#This Row],[200D EMA]]</f>
        <v>-7.1111374186241486E-2</v>
      </c>
      <c r="V573">
        <v>0.39951510865860201</v>
      </c>
      <c r="W573">
        <v>160.31</v>
      </c>
      <c r="X573">
        <v>166.39</v>
      </c>
      <c r="Y573">
        <v>160.31</v>
      </c>
      <c r="Z573">
        <v>176.84</v>
      </c>
      <c r="AA573">
        <v>160.31</v>
      </c>
      <c r="AB573">
        <v>197.99</v>
      </c>
      <c r="AC573" s="1">
        <f>(Table2[[#This Row],[Close Price]]/Table2[[#This Row],[Day Low]])-1</f>
        <v>1.9150396107541656E-2</v>
      </c>
      <c r="AD573" s="1">
        <f>(Table2[[#This Row],[Day High]]/Table2[[#This Row],[Close Price]])-1</f>
        <v>1.8423307626392438E-2</v>
      </c>
      <c r="AE573" s="1">
        <f>(Table2[[#This Row],[Close Price]]/Table2[[#This Row],[Current Week Low]])-1</f>
        <v>1.9150396107541656E-2</v>
      </c>
      <c r="AF573" s="1">
        <f>(Table2[[#This Row],[Current Week High]]/Table2[[#This Row],[Close Price]])-1</f>
        <v>8.2384624801077333E-2</v>
      </c>
      <c r="AG573" s="1">
        <f>(Table2[[#This Row],[Close Price]]/Table2[[#This Row],[Current Month Low]])-1</f>
        <v>1.9150396107541656E-2</v>
      </c>
      <c r="AH573" s="1">
        <f>(Table2[[#This Row],[Current Month High]]/Table2[[#This Row],[Close Price]])-1</f>
        <v>0.21183743420247292</v>
      </c>
      <c r="AI573">
        <v>36.332476435304201</v>
      </c>
      <c r="AJ573">
        <v>14.854130052724001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-0.02</v>
      </c>
      <c r="AM573" t="s">
        <v>3143</v>
      </c>
      <c r="AN573">
        <v>-9.26</v>
      </c>
      <c r="AO573" t="s">
        <v>3143</v>
      </c>
      <c r="AP573">
        <v>2.2351648943557002E-2</v>
      </c>
      <c r="AQ573">
        <f>(Table2[[#This Row],[Sharpe Ratio]]-AVERAGE(Table2[Sharpe Ratio]))/_xlfn.STDEV.P(Table2[Sharpe Ratio])</f>
        <v>-0.40578057383618932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673</v>
      </c>
      <c r="AT573">
        <f>_xlfn.RANK.AVG(Table2[[#This Row],[6M Return vs Nifty Z-Score]],Table2[6M Return vs Nifty Z-Score])</f>
        <v>474</v>
      </c>
      <c r="AU573">
        <f>_xlfn.RANK.AVG(Table2[[#This Row],[Sharpe Ratio Z-Score]],Table2[Sharpe Ratio Z-Score])</f>
        <v>439</v>
      </c>
      <c r="AV573">
        <f>(Table2[[#This Row],[Rank 1Y]]+Table2[[#This Row],[Rank 6M]]+Table2[[#This Row],[Rank Sharpe]])/3</f>
        <v>528.66666666666663</v>
      </c>
    </row>
    <row r="574" spans="1:48" x14ac:dyDescent="0.3">
      <c r="A574" t="s">
        <v>1885</v>
      </c>
      <c r="B574" t="s">
        <v>1886</v>
      </c>
      <c r="C574" t="s">
        <v>3108</v>
      </c>
      <c r="D574" t="s">
        <v>117</v>
      </c>
      <c r="E574">
        <v>3701.846250525</v>
      </c>
      <c r="F574">
        <v>188.35</v>
      </c>
      <c r="G574">
        <v>-41.0542637170375</v>
      </c>
      <c r="H574">
        <f>(Table2[[#This Row],[1Y Return vs Nifty]]-AVERAGE(Table2[1Y Return vs Nifty]))/_xlfn.STDEV.P(Table2[1Y Return vs Nifty])</f>
        <v>-1.0897485434118004</v>
      </c>
      <c r="I574">
        <v>-11.1696718214559</v>
      </c>
      <c r="J574">
        <f>(Table2[[#This Row],[1M Return vs Nifty]]-AVERAGE(Table2[1M Return vs Nifty]))/_xlfn.STDEV.P(Table2[1M Return vs Nifty])</f>
        <v>-1.2193088977984499</v>
      </c>
      <c r="K574">
        <v>-17.015628794786998</v>
      </c>
      <c r="L574">
        <f>(Table2[[#This Row],[6M Return vs Nifty]]-AVERAGE(Table2[6M Return vs Nifty]))/_xlfn.STDEV.P(Table2[6M Return vs Nifty])</f>
        <v>-0.68095402984297304</v>
      </c>
      <c r="M574">
        <v>-5.0612487653229001</v>
      </c>
      <c r="N574">
        <f>(Table2[[#This Row],[1W Return vs Nifty]]-AVERAGE(Table2[1W Return vs Nifty]))/_xlfn.STDEV.P(Table2[1W Return vs Nifty])</f>
        <v>-0.71112441463794962</v>
      </c>
      <c r="O574">
        <v>210.49</v>
      </c>
      <c r="P574">
        <v>217.78674711564</v>
      </c>
      <c r="Q574">
        <v>218.77935874546</v>
      </c>
      <c r="R574">
        <v>12.9509600502147</v>
      </c>
      <c r="S574" s="1">
        <f>(Table2[[#This Row],[Close Price]]-Table2[[#This Row],[20D EMA]])/Table2[[#This Row],[20D EMA]]</f>
        <v>-0.10518314409235599</v>
      </c>
      <c r="T574" s="1">
        <f>(Table2[[#This Row],[Close Price]]-Table2[[#This Row],[50D EMA]])/Table2[[#This Row],[50D EMA]]</f>
        <v>-0.13516316996097902</v>
      </c>
      <c r="U574" s="1">
        <f>(Table2[[#This Row],[Close Price]]-Table2[[#This Row],[200D EMA]])/Table2[[#This Row],[200D EMA]]</f>
        <v>-0.13908697292080102</v>
      </c>
      <c r="V574">
        <v>0.28627288365405801</v>
      </c>
      <c r="W574">
        <v>186.2</v>
      </c>
      <c r="X574">
        <v>196.15</v>
      </c>
      <c r="Y574">
        <v>186.2</v>
      </c>
      <c r="Z574">
        <v>213.82</v>
      </c>
      <c r="AA574">
        <v>186.2</v>
      </c>
      <c r="AB574">
        <v>247.49</v>
      </c>
      <c r="AC574" s="1">
        <f>(Table2[[#This Row],[Close Price]]/Table2[[#This Row],[Day Low]])-1</f>
        <v>1.1546723952738924E-2</v>
      </c>
      <c r="AD574" s="1">
        <f>(Table2[[#This Row],[Day High]]/Table2[[#This Row],[Close Price]])-1</f>
        <v>4.1412264401380572E-2</v>
      </c>
      <c r="AE574" s="1">
        <f>(Table2[[#This Row],[Close Price]]/Table2[[#This Row],[Current Week Low]])-1</f>
        <v>1.1546723952738924E-2</v>
      </c>
      <c r="AF574" s="1">
        <f>(Table2[[#This Row],[Current Week High]]/Table2[[#This Row],[Close Price]])-1</f>
        <v>0.13522697106450754</v>
      </c>
      <c r="AG574" s="1">
        <f>(Table2[[#This Row],[Close Price]]/Table2[[#This Row],[Current Month Low]])-1</f>
        <v>1.1546723952738924E-2</v>
      </c>
      <c r="AH574" s="1">
        <f>(Table2[[#This Row],[Current Month High]]/Table2[[#This Row],[Close Price]])-1</f>
        <v>0.31398991239713303</v>
      </c>
      <c r="AI574">
        <v>47.597557738253201</v>
      </c>
      <c r="AJ574">
        <v>12.852007189934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-0.09</v>
      </c>
      <c r="AM574" t="s">
        <v>3143</v>
      </c>
      <c r="AN574">
        <v>-12.37</v>
      </c>
      <c r="AO574" t="s">
        <v>3143</v>
      </c>
      <c r="AP574">
        <v>4.7143569676117998E-2</v>
      </c>
      <c r="AQ574">
        <f>(Table2[[#This Row],[Sharpe Ratio]]-AVERAGE(Table2[Sharpe Ratio]))/_xlfn.STDEV.P(Table2[Sharpe Ratio])</f>
        <v>-0.11307191457747337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677</v>
      </c>
      <c r="AT574">
        <f>_xlfn.RANK.AVG(Table2[[#This Row],[6M Return vs Nifty Z-Score]],Table2[6M Return vs Nifty Z-Score])</f>
        <v>549</v>
      </c>
      <c r="AU574">
        <f>_xlfn.RANK.AVG(Table2[[#This Row],[Sharpe Ratio Z-Score]],Table2[Sharpe Ratio Z-Score])</f>
        <v>369</v>
      </c>
      <c r="AV574">
        <f>(Table2[[#This Row],[Rank 1Y]]+Table2[[#This Row],[Rank 6M]]+Table2[[#This Row],[Rank Sharpe]])/3</f>
        <v>531.66666666666663</v>
      </c>
    </row>
    <row r="575" spans="1:48" x14ac:dyDescent="0.3">
      <c r="A575" t="s">
        <v>1586</v>
      </c>
      <c r="B575" t="s">
        <v>1587</v>
      </c>
      <c r="C575" t="s">
        <v>603</v>
      </c>
      <c r="D575" t="s">
        <v>603</v>
      </c>
      <c r="E575">
        <v>5604.5451800000001</v>
      </c>
      <c r="F575">
        <v>279.5</v>
      </c>
      <c r="G575">
        <v>-48.998393089651898</v>
      </c>
      <c r="H575">
        <f>(Table2[[#This Row],[1Y Return vs Nifty]]-AVERAGE(Table2[1Y Return vs Nifty]))/_xlfn.STDEV.P(Table2[1Y Return vs Nifty])</f>
        <v>-1.2298500784069717</v>
      </c>
      <c r="I575">
        <v>-10.3394379136725</v>
      </c>
      <c r="J575">
        <f>(Table2[[#This Row],[1M Return vs Nifty]]-AVERAGE(Table2[1M Return vs Nifty]))/_xlfn.STDEV.P(Table2[1M Return vs Nifty])</f>
        <v>-1.1224226951975076</v>
      </c>
      <c r="K575">
        <v>-24.024927851365199</v>
      </c>
      <c r="L575">
        <f>(Table2[[#This Row],[6M Return vs Nifty]]-AVERAGE(Table2[6M Return vs Nifty]))/_xlfn.STDEV.P(Table2[6M Return vs Nifty])</f>
        <v>-0.93714064817326015</v>
      </c>
      <c r="M575">
        <v>-4.7613376053647603</v>
      </c>
      <c r="N575">
        <f>(Table2[[#This Row],[1W Return vs Nifty]]-AVERAGE(Table2[1W Return vs Nifty]))/_xlfn.STDEV.P(Table2[1W Return vs Nifty])</f>
        <v>-0.64569910500985817</v>
      </c>
      <c r="O575">
        <v>313.33999999999997</v>
      </c>
      <c r="P575">
        <v>333.29082558343498</v>
      </c>
      <c r="Q575">
        <v>343.61002007086199</v>
      </c>
      <c r="R575">
        <v>11.8559203582197</v>
      </c>
      <c r="S575" s="1">
        <f>(Table2[[#This Row],[Close Price]]-Table2[[#This Row],[20D EMA]])/Table2[[#This Row],[20D EMA]]</f>
        <v>-0.10799770217654936</v>
      </c>
      <c r="T575" s="1">
        <f>(Table2[[#This Row],[Close Price]]-Table2[[#This Row],[50D EMA]])/Table2[[#This Row],[50D EMA]]</f>
        <v>-0.16139305811755431</v>
      </c>
      <c r="U575" s="1">
        <f>(Table2[[#This Row],[Close Price]]-Table2[[#This Row],[200D EMA]])/Table2[[#This Row],[200D EMA]]</f>
        <v>-0.18657785374722399</v>
      </c>
      <c r="V575">
        <v>0.45484518382858302</v>
      </c>
      <c r="W575">
        <v>273.45</v>
      </c>
      <c r="X575">
        <v>289.2</v>
      </c>
      <c r="Y575">
        <v>273.45</v>
      </c>
      <c r="Z575">
        <v>312</v>
      </c>
      <c r="AA575">
        <v>273.45</v>
      </c>
      <c r="AB575">
        <v>350</v>
      </c>
      <c r="AC575" s="1">
        <f>(Table2[[#This Row],[Close Price]]/Table2[[#This Row],[Day Low]])-1</f>
        <v>2.2124702870725876E-2</v>
      </c>
      <c r="AD575" s="1">
        <f>(Table2[[#This Row],[Day High]]/Table2[[#This Row],[Close Price]])-1</f>
        <v>3.4704830053667202E-2</v>
      </c>
      <c r="AE575" s="1">
        <f>(Table2[[#This Row],[Close Price]]/Table2[[#This Row],[Current Week Low]])-1</f>
        <v>2.2124702870725876E-2</v>
      </c>
      <c r="AF575" s="1">
        <f>(Table2[[#This Row],[Current Week High]]/Table2[[#This Row],[Close Price]])-1</f>
        <v>0.11627906976744184</v>
      </c>
      <c r="AG575" s="1">
        <f>(Table2[[#This Row],[Close Price]]/Table2[[#This Row],[Current Month Low]])-1</f>
        <v>2.2124702870725876E-2</v>
      </c>
      <c r="AH575" s="1">
        <f>(Table2[[#This Row],[Current Month High]]/Table2[[#This Row],[Close Price]])-1</f>
        <v>0.25223613595706618</v>
      </c>
      <c r="AI575">
        <v>56.332737030411401</v>
      </c>
      <c r="AJ575">
        <v>4.3884220354808603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-0.22</v>
      </c>
      <c r="AM575" t="s">
        <v>3143</v>
      </c>
      <c r="AN575">
        <v>-14.33</v>
      </c>
      <c r="AO575" t="s">
        <v>3143</v>
      </c>
      <c r="AP575">
        <v>7.702234209561E-2</v>
      </c>
      <c r="AQ575">
        <f>(Table2[[#This Row],[Sharpe Ratio]]-AVERAGE(Table2[Sharpe Ratio]))/_xlfn.STDEV.P(Table2[Sharpe Ratio])</f>
        <v>0.23969524330228512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699</v>
      </c>
      <c r="AT575">
        <f>_xlfn.RANK.AVG(Table2[[#This Row],[6M Return vs Nifty Z-Score]],Table2[6M Return vs Nifty Z-Score])</f>
        <v>623</v>
      </c>
      <c r="AU575">
        <f>_xlfn.RANK.AVG(Table2[[#This Row],[Sharpe Ratio Z-Score]],Table2[Sharpe Ratio Z-Score])</f>
        <v>277</v>
      </c>
      <c r="AV575">
        <f>(Table2[[#This Row],[Rank 1Y]]+Table2[[#This Row],[Rank 6M]]+Table2[[#This Row],[Rank Sharpe]])/3</f>
        <v>533</v>
      </c>
    </row>
    <row r="576" spans="1:48" x14ac:dyDescent="0.3">
      <c r="A576" t="s">
        <v>639</v>
      </c>
      <c r="B576" t="s">
        <v>640</v>
      </c>
      <c r="C576" t="s">
        <v>3103</v>
      </c>
      <c r="D576" t="s">
        <v>554</v>
      </c>
      <c r="E576">
        <v>27592.134603612001</v>
      </c>
      <c r="F576">
        <v>62.41</v>
      </c>
      <c r="G576">
        <v>-22.437733073948198</v>
      </c>
      <c r="H576">
        <f>(Table2[[#This Row],[1Y Return vs Nifty]]-AVERAGE(Table2[1Y Return vs Nifty]))/_xlfn.STDEV.P(Table2[1Y Return vs Nifty])</f>
        <v>-0.76143005852248713</v>
      </c>
      <c r="I576">
        <v>-3.2574269929830701</v>
      </c>
      <c r="J576">
        <f>(Table2[[#This Row],[1M Return vs Nifty]]-AVERAGE(Table2[1M Return vs Nifty]))/_xlfn.STDEV.P(Table2[1M Return vs Nifty])</f>
        <v>-0.29596988659575107</v>
      </c>
      <c r="K576">
        <v>-18.2321121165335</v>
      </c>
      <c r="L576">
        <f>(Table2[[#This Row],[6M Return vs Nifty]]-AVERAGE(Table2[6M Return vs Nifty]))/_xlfn.STDEV.P(Table2[6M Return vs Nifty])</f>
        <v>-0.72541592909107999</v>
      </c>
      <c r="M576">
        <v>1.33123108839649</v>
      </c>
      <c r="N576">
        <f>(Table2[[#This Row],[1W Return vs Nifty]]-AVERAGE(Table2[1W Return vs Nifty]))/_xlfn.STDEV.P(Table2[1W Return vs Nifty])</f>
        <v>0.68338845970557938</v>
      </c>
      <c r="O576">
        <v>65.41</v>
      </c>
      <c r="P576">
        <v>67.812484211211697</v>
      </c>
      <c r="Q576">
        <v>68.001908540859404</v>
      </c>
      <c r="R576">
        <v>23.4434808084259</v>
      </c>
      <c r="S576" s="1">
        <f>(Table2[[#This Row],[Close Price]]-Table2[[#This Row],[20D EMA]])/Table2[[#This Row],[20D EMA]]</f>
        <v>-4.5864546705396733E-2</v>
      </c>
      <c r="T576" s="1">
        <f>(Table2[[#This Row],[Close Price]]-Table2[[#This Row],[50D EMA]])/Table2[[#This Row],[50D EMA]]</f>
        <v>-7.9667988484021457E-2</v>
      </c>
      <c r="U576" s="1">
        <f>(Table2[[#This Row],[Close Price]]-Table2[[#This Row],[200D EMA]])/Table2[[#This Row],[200D EMA]]</f>
        <v>-8.2231641153122509E-2</v>
      </c>
      <c r="V576">
        <v>1.1135805500069</v>
      </c>
      <c r="W576">
        <v>61.97</v>
      </c>
      <c r="X576">
        <v>63.37</v>
      </c>
      <c r="Y576">
        <v>61.95</v>
      </c>
      <c r="Z576">
        <v>64.650000000000006</v>
      </c>
      <c r="AA576">
        <v>61.95</v>
      </c>
      <c r="AB576">
        <v>71.86</v>
      </c>
      <c r="AC576" s="1">
        <f>(Table2[[#This Row],[Close Price]]/Table2[[#This Row],[Day Low]])-1</f>
        <v>7.1002097789252261E-3</v>
      </c>
      <c r="AD576" s="1">
        <f>(Table2[[#This Row],[Day High]]/Table2[[#This Row],[Close Price]])-1</f>
        <v>1.5382150296426866E-2</v>
      </c>
      <c r="AE576" s="1">
        <f>(Table2[[#This Row],[Close Price]]/Table2[[#This Row],[Current Week Low]])-1</f>
        <v>7.4253430185633462E-3</v>
      </c>
      <c r="AF576" s="1">
        <f>(Table2[[#This Row],[Current Week High]]/Table2[[#This Row],[Close Price]])-1</f>
        <v>3.5891684024996096E-2</v>
      </c>
      <c r="AG576" s="1">
        <f>(Table2[[#This Row],[Close Price]]/Table2[[#This Row],[Current Month Low]])-1</f>
        <v>7.4253430185633462E-3</v>
      </c>
      <c r="AH576" s="1">
        <f>(Table2[[#This Row],[Current Month High]]/Table2[[#This Row],[Close Price]])-1</f>
        <v>0.15141804198045183</v>
      </c>
      <c r="AI576">
        <v>28.184585803557098</v>
      </c>
      <c r="AJ576">
        <v>7.8824546240276501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-0.12</v>
      </c>
      <c r="AM576" t="s">
        <v>3143</v>
      </c>
      <c r="AN576">
        <v>-6.43</v>
      </c>
      <c r="AO576" t="s">
        <v>3143</v>
      </c>
      <c r="AP576">
        <v>1.6186268893913999E-2</v>
      </c>
      <c r="AQ576">
        <f>(Table2[[#This Row],[Sharpe Ratio]]-AVERAGE(Table2[Sharpe Ratio]))/_xlfn.STDEV.P(Table2[Sharpe Ratio])</f>
        <v>-0.47857284143090001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573</v>
      </c>
      <c r="AT576">
        <f>_xlfn.RANK.AVG(Table2[[#This Row],[6M Return vs Nifty Z-Score]],Table2[6M Return vs Nifty Z-Score])</f>
        <v>563</v>
      </c>
      <c r="AU576">
        <f>_xlfn.RANK.AVG(Table2[[#This Row],[Sharpe Ratio Z-Score]],Table2[Sharpe Ratio Z-Score])</f>
        <v>465</v>
      </c>
      <c r="AV576">
        <f>(Table2[[#This Row],[Rank 1Y]]+Table2[[#This Row],[Rank 6M]]+Table2[[#This Row],[Rank Sharpe]])/3</f>
        <v>533.66666666666663</v>
      </c>
    </row>
    <row r="577" spans="1:48" x14ac:dyDescent="0.3">
      <c r="A577" t="s">
        <v>864</v>
      </c>
      <c r="B577" t="s">
        <v>865</v>
      </c>
      <c r="C577" t="s">
        <v>3108</v>
      </c>
      <c r="D577" t="s">
        <v>554</v>
      </c>
      <c r="E577">
        <v>17017.844263424999</v>
      </c>
      <c r="F577">
        <v>1505.25</v>
      </c>
      <c r="G577">
        <v>-16.361146860746501</v>
      </c>
      <c r="H577">
        <f>(Table2[[#This Row],[1Y Return vs Nifty]]-AVERAGE(Table2[1Y Return vs Nifty]))/_xlfn.STDEV.P(Table2[1Y Return vs Nifty])</f>
        <v>-0.65426424889521029</v>
      </c>
      <c r="I577">
        <v>1.77479860510416</v>
      </c>
      <c r="J577">
        <f>(Table2[[#This Row],[1M Return vs Nifty]]-AVERAGE(Table2[1M Return vs Nifty]))/_xlfn.STDEV.P(Table2[1M Return vs Nifty])</f>
        <v>0.29127814586731943</v>
      </c>
      <c r="K577">
        <v>-16.348153136675801</v>
      </c>
      <c r="L577">
        <f>(Table2[[#This Row],[6M Return vs Nifty]]-AVERAGE(Table2[6M Return vs Nifty]))/_xlfn.STDEV.P(Table2[6M Return vs Nifty])</f>
        <v>-0.65655810518788094</v>
      </c>
      <c r="M577">
        <v>-4.0227681131544202</v>
      </c>
      <c r="N577">
        <f>(Table2[[#This Row],[1W Return vs Nifty]]-AVERAGE(Table2[1W Return vs Nifty]))/_xlfn.STDEV.P(Table2[1W Return vs Nifty])</f>
        <v>-0.48458093349377268</v>
      </c>
      <c r="O577">
        <v>1676.33</v>
      </c>
      <c r="P577">
        <v>1683.62783398378</v>
      </c>
      <c r="Q577">
        <v>1625.9971154313</v>
      </c>
      <c r="R577">
        <v>13.566319965646199</v>
      </c>
      <c r="S577" s="1">
        <f>(Table2[[#This Row],[Close Price]]-Table2[[#This Row],[20D EMA]])/Table2[[#This Row],[20D EMA]]</f>
        <v>-0.10205627770188444</v>
      </c>
      <c r="T577" s="1">
        <f>(Table2[[#This Row],[Close Price]]-Table2[[#This Row],[50D EMA]])/Table2[[#This Row],[50D EMA]]</f>
        <v>-0.10594849430690657</v>
      </c>
      <c r="U577" s="1">
        <f>(Table2[[#This Row],[Close Price]]-Table2[[#This Row],[200D EMA]])/Table2[[#This Row],[200D EMA]]</f>
        <v>-7.4260350332338396E-2</v>
      </c>
      <c r="V577">
        <v>0.79185605403098502</v>
      </c>
      <c r="W577">
        <v>1482.4</v>
      </c>
      <c r="X577">
        <v>1566.95</v>
      </c>
      <c r="Y577">
        <v>1482.4</v>
      </c>
      <c r="Z577">
        <v>1742</v>
      </c>
      <c r="AA577">
        <v>1482.4</v>
      </c>
      <c r="AB577">
        <v>1814.8</v>
      </c>
      <c r="AC577" s="1">
        <f>(Table2[[#This Row],[Close Price]]/Table2[[#This Row],[Day Low]])-1</f>
        <v>1.5414193200215864E-2</v>
      </c>
      <c r="AD577" s="1">
        <f>(Table2[[#This Row],[Day High]]/Table2[[#This Row],[Close Price]])-1</f>
        <v>4.0989868792559392E-2</v>
      </c>
      <c r="AE577" s="1">
        <f>(Table2[[#This Row],[Close Price]]/Table2[[#This Row],[Current Week Low]])-1</f>
        <v>1.5414193200215864E-2</v>
      </c>
      <c r="AF577" s="1">
        <f>(Table2[[#This Row],[Current Week High]]/Table2[[#This Row],[Close Price]])-1</f>
        <v>0.15728284338149812</v>
      </c>
      <c r="AG577" s="1">
        <f>(Table2[[#This Row],[Close Price]]/Table2[[#This Row],[Current Month Low]])-1</f>
        <v>1.5414193200215864E-2</v>
      </c>
      <c r="AH577" s="1">
        <f>(Table2[[#This Row],[Current Month High]]/Table2[[#This Row],[Close Price]])-1</f>
        <v>0.20564690250788908</v>
      </c>
      <c r="AI577">
        <v>26.354426175053899</v>
      </c>
      <c r="AJ577">
        <v>14.9923605805958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-0.11</v>
      </c>
      <c r="AM577" t="s">
        <v>3143</v>
      </c>
      <c r="AN577">
        <v>-13.22</v>
      </c>
      <c r="AO577" t="s">
        <v>3143</v>
      </c>
      <c r="AQ577">
        <f>(Table2[[#This Row],[Sharpe Ratio]]-AVERAGE(Table2[Sharpe Ratio]))/_xlfn.STDEV.P(Table2[Sharpe Ratio])</f>
        <v>-0.66967788397470163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544</v>
      </c>
      <c r="AT577">
        <f>_xlfn.RANK.AVG(Table2[[#This Row],[6M Return vs Nifty Z-Score]],Table2[6M Return vs Nifty Z-Score])</f>
        <v>541</v>
      </c>
      <c r="AU577">
        <f>_xlfn.RANK.AVG(Table2[[#This Row],[Sharpe Ratio Z-Score]],Table2[Sharpe Ratio Z-Score])</f>
        <v>520.5</v>
      </c>
      <c r="AV577">
        <f>(Table2[[#This Row],[Rank 1Y]]+Table2[[#This Row],[Rank 6M]]+Table2[[#This Row],[Rank Sharpe]])/3</f>
        <v>535.16666666666663</v>
      </c>
    </row>
    <row r="578" spans="1:48" x14ac:dyDescent="0.3">
      <c r="A578" t="s">
        <v>1371</v>
      </c>
      <c r="B578" t="s">
        <v>1372</v>
      </c>
      <c r="C578" t="s">
        <v>3108</v>
      </c>
      <c r="D578" t="s">
        <v>446</v>
      </c>
      <c r="E578">
        <v>7635.9473752200001</v>
      </c>
      <c r="F578">
        <v>569.85</v>
      </c>
      <c r="G578">
        <v>-38.575611861826999</v>
      </c>
      <c r="H578">
        <f>(Table2[[#This Row],[1Y Return vs Nifty]]-AVERAGE(Table2[1Y Return vs Nifty]))/_xlfn.STDEV.P(Table2[1Y Return vs Nifty])</f>
        <v>-1.0460353920587107</v>
      </c>
      <c r="I578">
        <v>-3.4361110181277201</v>
      </c>
      <c r="J578">
        <f>(Table2[[#This Row],[1M Return vs Nifty]]-AVERAGE(Table2[1M Return vs Nifty]))/_xlfn.STDEV.P(Table2[1M Return vs Nifty])</f>
        <v>-0.31682186156258529</v>
      </c>
      <c r="K578">
        <v>-44.220534454666002</v>
      </c>
      <c r="L578">
        <f>(Table2[[#This Row],[6M Return vs Nifty]]-AVERAGE(Table2[6M Return vs Nifty]))/_xlfn.STDEV.P(Table2[6M Return vs Nifty])</f>
        <v>-1.6752806703161041</v>
      </c>
      <c r="M578">
        <v>-1.76400307698153</v>
      </c>
      <c r="N578">
        <f>(Table2[[#This Row],[1W Return vs Nifty]]-AVERAGE(Table2[1W Return vs Nifty]))/_xlfn.STDEV.P(Table2[1W Return vs Nifty])</f>
        <v>8.1663250255330378E-3</v>
      </c>
      <c r="O578">
        <v>607.30999999999995</v>
      </c>
      <c r="P578">
        <v>629.604127905935</v>
      </c>
      <c r="Q578">
        <v>694.990607154293</v>
      </c>
      <c r="R578">
        <v>18.553488729440101</v>
      </c>
      <c r="S578" s="1">
        <f>(Table2[[#This Row],[Close Price]]-Table2[[#This Row],[20D EMA]])/Table2[[#This Row],[20D EMA]]</f>
        <v>-6.1681842880900901E-2</v>
      </c>
      <c r="T578" s="1">
        <f>(Table2[[#This Row],[Close Price]]-Table2[[#This Row],[50D EMA]])/Table2[[#This Row],[50D EMA]]</f>
        <v>-9.4907458921334217E-2</v>
      </c>
      <c r="U578" s="1">
        <f>(Table2[[#This Row],[Close Price]]-Table2[[#This Row],[200D EMA]])/Table2[[#This Row],[200D EMA]]</f>
        <v>-0.18006086106212776</v>
      </c>
      <c r="V578">
        <v>0.62170958938534604</v>
      </c>
      <c r="W578">
        <v>566.5</v>
      </c>
      <c r="X578">
        <v>585.9</v>
      </c>
      <c r="Y578">
        <v>566.5</v>
      </c>
      <c r="Z578">
        <v>609.4</v>
      </c>
      <c r="AA578">
        <v>566.5</v>
      </c>
      <c r="AB578">
        <v>655.8</v>
      </c>
      <c r="AC578" s="1">
        <f>(Table2[[#This Row],[Close Price]]/Table2[[#This Row],[Day Low]])-1</f>
        <v>5.9135039717563842E-3</v>
      </c>
      <c r="AD578" s="1">
        <f>(Table2[[#This Row],[Day High]]/Table2[[#This Row],[Close Price]])-1</f>
        <v>2.8165306659647227E-2</v>
      </c>
      <c r="AE578" s="1">
        <f>(Table2[[#This Row],[Close Price]]/Table2[[#This Row],[Current Week Low]])-1</f>
        <v>5.9135039717563842E-3</v>
      </c>
      <c r="AF578" s="1">
        <f>(Table2[[#This Row],[Current Week High]]/Table2[[#This Row],[Close Price]])-1</f>
        <v>6.9404229183118282E-2</v>
      </c>
      <c r="AG578" s="1">
        <f>(Table2[[#This Row],[Close Price]]/Table2[[#This Row],[Current Month Low]])-1</f>
        <v>5.9135039717563842E-3</v>
      </c>
      <c r="AH578" s="1">
        <f>(Table2[[#This Row],[Current Month High]]/Table2[[#This Row],[Close Price]])-1</f>
        <v>0.15082916556988679</v>
      </c>
      <c r="AI578">
        <v>92.506800035096902</v>
      </c>
      <c r="AJ578">
        <v>0.59135039717563798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-0.05</v>
      </c>
      <c r="AM578" t="s">
        <v>3143</v>
      </c>
      <c r="AN578">
        <v>-7.44</v>
      </c>
      <c r="AO578" t="s">
        <v>3143</v>
      </c>
      <c r="AP578">
        <v>9.5267452144215004E-2</v>
      </c>
      <c r="AQ578">
        <f>(Table2[[#This Row],[Sharpe Ratio]]-AVERAGE(Table2[Sharpe Ratio]))/_xlfn.STDEV.P(Table2[Sharpe Ratio])</f>
        <v>0.45510823037838666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665</v>
      </c>
      <c r="AT578">
        <f>_xlfn.RANK.AVG(Table2[[#This Row],[6M Return vs Nifty Z-Score]],Table2[6M Return vs Nifty Z-Score])</f>
        <v>721</v>
      </c>
      <c r="AU578">
        <f>_xlfn.RANK.AVG(Table2[[#This Row],[Sharpe Ratio Z-Score]],Table2[Sharpe Ratio Z-Score])</f>
        <v>226</v>
      </c>
      <c r="AV578">
        <f>(Table2[[#This Row],[Rank 1Y]]+Table2[[#This Row],[Rank 6M]]+Table2[[#This Row],[Rank Sharpe]])/3</f>
        <v>537.33333333333337</v>
      </c>
    </row>
    <row r="579" spans="1:48" x14ac:dyDescent="0.3">
      <c r="A579" t="s">
        <v>1365</v>
      </c>
      <c r="B579" t="s">
        <v>1366</v>
      </c>
      <c r="C579" t="s">
        <v>3110</v>
      </c>
      <c r="D579" t="s">
        <v>141</v>
      </c>
      <c r="E579">
        <v>7665.3772087649904</v>
      </c>
      <c r="F579">
        <v>494.35</v>
      </c>
      <c r="G579">
        <v>-28.9975244325814</v>
      </c>
      <c r="H579">
        <f>(Table2[[#This Row],[1Y Return vs Nifty]]-AVERAGE(Table2[1Y Return vs Nifty]))/_xlfn.STDEV.P(Table2[1Y Return vs Nifty])</f>
        <v>-0.87711760532412197</v>
      </c>
      <c r="I579">
        <v>-0.76813800470514404</v>
      </c>
      <c r="J579">
        <f>(Table2[[#This Row],[1M Return vs Nifty]]-AVERAGE(Table2[1M Return vs Nifty]))/_xlfn.STDEV.P(Table2[1M Return vs Nifty])</f>
        <v>-5.4761414119407058E-3</v>
      </c>
      <c r="K579">
        <v>-32.668122422469203</v>
      </c>
      <c r="L579">
        <f>(Table2[[#This Row],[6M Return vs Nifty]]-AVERAGE(Table2[6M Return vs Nifty]))/_xlfn.STDEV.P(Table2[6M Return vs Nifty])</f>
        <v>-1.253045387130538</v>
      </c>
      <c r="M579">
        <v>1.36391589838736</v>
      </c>
      <c r="N579">
        <f>(Table2[[#This Row],[1W Return vs Nifty]]-AVERAGE(Table2[1W Return vs Nifty]))/_xlfn.STDEV.P(Table2[1W Return vs Nifty])</f>
        <v>0.69051861722984909</v>
      </c>
      <c r="O579">
        <v>515.58000000000004</v>
      </c>
      <c r="P579">
        <v>537.454893907822</v>
      </c>
      <c r="Q579">
        <v>560.25941272694899</v>
      </c>
      <c r="R579">
        <v>35.836204675065602</v>
      </c>
      <c r="S579" s="1">
        <f>(Table2[[#This Row],[Close Price]]-Table2[[#This Row],[20D EMA]])/Table2[[#This Row],[20D EMA]]</f>
        <v>-4.1176926956049527E-2</v>
      </c>
      <c r="T579" s="1">
        <f>(Table2[[#This Row],[Close Price]]-Table2[[#This Row],[50D EMA]])/Table2[[#This Row],[50D EMA]]</f>
        <v>-8.0201881862880242E-2</v>
      </c>
      <c r="U579" s="1">
        <f>(Table2[[#This Row],[Close Price]]-Table2[[#This Row],[200D EMA]])/Table2[[#This Row],[200D EMA]]</f>
        <v>-0.11764088425779101</v>
      </c>
      <c r="V579">
        <v>0.88571395653951701</v>
      </c>
      <c r="W579">
        <v>489.45</v>
      </c>
      <c r="X579">
        <v>509.5</v>
      </c>
      <c r="Y579">
        <v>489.45</v>
      </c>
      <c r="Z579">
        <v>523.95000000000005</v>
      </c>
      <c r="AA579">
        <v>485</v>
      </c>
      <c r="AB579">
        <v>540.95000000000005</v>
      </c>
      <c r="AC579" s="1">
        <f>(Table2[[#This Row],[Close Price]]/Table2[[#This Row],[Day Low]])-1</f>
        <v>1.0011237102870663E-2</v>
      </c>
      <c r="AD579" s="1">
        <f>(Table2[[#This Row],[Day High]]/Table2[[#This Row],[Close Price]])-1</f>
        <v>3.0646303226459004E-2</v>
      </c>
      <c r="AE579" s="1">
        <f>(Table2[[#This Row],[Close Price]]/Table2[[#This Row],[Current Week Low]])-1</f>
        <v>1.0011237102870663E-2</v>
      </c>
      <c r="AF579" s="1">
        <f>(Table2[[#This Row],[Current Week High]]/Table2[[#This Row],[Close Price]])-1</f>
        <v>5.9876605643774727E-2</v>
      </c>
      <c r="AG579" s="1">
        <f>(Table2[[#This Row],[Close Price]]/Table2[[#This Row],[Current Month Low]])-1</f>
        <v>1.9278350515463893E-2</v>
      </c>
      <c r="AH579" s="1">
        <f>(Table2[[#This Row],[Current Month High]]/Table2[[#This Row],[Close Price]])-1</f>
        <v>9.4265196722969513E-2</v>
      </c>
      <c r="AI579">
        <v>37.311621320926399</v>
      </c>
      <c r="AJ579">
        <v>4.0736842105263102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-0.09</v>
      </c>
      <c r="AM579" t="s">
        <v>3143</v>
      </c>
      <c r="AN579">
        <v>-1.68</v>
      </c>
      <c r="AO579" t="s">
        <v>3143</v>
      </c>
      <c r="AP579">
        <v>6.5136732432207994E-2</v>
      </c>
      <c r="AQ579">
        <f>(Table2[[#This Row],[Sharpe Ratio]]-AVERAGE(Table2[Sharpe Ratio]))/_xlfn.STDEV.P(Table2[Sharpe Ratio])</f>
        <v>9.9366427855662923E-2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613</v>
      </c>
      <c r="AT579">
        <f>_xlfn.RANK.AVG(Table2[[#This Row],[6M Return vs Nifty Z-Score]],Table2[6M Return vs Nifty Z-Score])</f>
        <v>686</v>
      </c>
      <c r="AU579">
        <f>_xlfn.RANK.AVG(Table2[[#This Row],[Sharpe Ratio Z-Score]],Table2[Sharpe Ratio Z-Score])</f>
        <v>315</v>
      </c>
      <c r="AV579">
        <f>(Table2[[#This Row],[Rank 1Y]]+Table2[[#This Row],[Rank 6M]]+Table2[[#This Row],[Rank Sharpe]])/3</f>
        <v>538</v>
      </c>
    </row>
    <row r="580" spans="1:48" x14ac:dyDescent="0.3">
      <c r="A580" t="s">
        <v>1235</v>
      </c>
      <c r="B580" t="s">
        <v>1236</v>
      </c>
      <c r="C580" t="s">
        <v>3106</v>
      </c>
      <c r="D580" t="s">
        <v>782</v>
      </c>
      <c r="E580">
        <v>9017.1081046750005</v>
      </c>
      <c r="F580">
        <v>6992.15</v>
      </c>
      <c r="G580">
        <v>-41.582245391192401</v>
      </c>
      <c r="H580">
        <f>(Table2[[#This Row],[1Y Return vs Nifty]]-AVERAGE(Table2[1Y Return vs Nifty]))/_xlfn.STDEV.P(Table2[1Y Return vs Nifty])</f>
        <v>-1.0990599530740626</v>
      </c>
      <c r="I580">
        <v>-7.9804220702512803</v>
      </c>
      <c r="J580">
        <f>(Table2[[#This Row],[1M Return vs Nifty]]-AVERAGE(Table2[1M Return vs Nifty]))/_xlfn.STDEV.P(Table2[1M Return vs Nifty])</f>
        <v>-0.84713149737742377</v>
      </c>
      <c r="K580">
        <v>-10.626571191162601</v>
      </c>
      <c r="L580">
        <f>(Table2[[#This Row],[6M Return vs Nifty]]-AVERAGE(Table2[6M Return vs Nifty]))/_xlfn.STDEV.P(Table2[6M Return vs Nifty])</f>
        <v>-0.4474369479524779</v>
      </c>
      <c r="M580">
        <v>-6.5702439280305303</v>
      </c>
      <c r="N580">
        <f>(Table2[[#This Row],[1W Return vs Nifty]]-AVERAGE(Table2[1W Return vs Nifty]))/_xlfn.STDEV.P(Table2[1W Return vs Nifty])</f>
        <v>-1.0403101500444567</v>
      </c>
      <c r="O580">
        <v>7750.04</v>
      </c>
      <c r="P580">
        <v>8220.6355814643794</v>
      </c>
      <c r="Q580">
        <v>8188.7103201515802</v>
      </c>
      <c r="R580">
        <v>12.473871822256401</v>
      </c>
      <c r="S580" s="1">
        <f>(Table2[[#This Row],[Close Price]]-Table2[[#This Row],[20D EMA]])/Table2[[#This Row],[20D EMA]]</f>
        <v>-9.7791753332886061E-2</v>
      </c>
      <c r="T580" s="1">
        <f>(Table2[[#This Row],[Close Price]]-Table2[[#This Row],[50D EMA]])/Table2[[#This Row],[50D EMA]]</f>
        <v>-0.14943924582112955</v>
      </c>
      <c r="U580" s="1">
        <f>(Table2[[#This Row],[Close Price]]-Table2[[#This Row],[200D EMA]])/Table2[[#This Row],[200D EMA]]</f>
        <v>-0.14612317121622531</v>
      </c>
      <c r="V580">
        <v>0.399572780717728</v>
      </c>
      <c r="W580">
        <v>6874.75</v>
      </c>
      <c r="X580">
        <v>7131.15</v>
      </c>
      <c r="Y580">
        <v>6874.75</v>
      </c>
      <c r="Z580">
        <v>7808.45</v>
      </c>
      <c r="AA580">
        <v>6874.75</v>
      </c>
      <c r="AB580">
        <v>8272.7999999999993</v>
      </c>
      <c r="AC580" s="1">
        <f>(Table2[[#This Row],[Close Price]]/Table2[[#This Row],[Day Low]])-1</f>
        <v>1.7076984617622415E-2</v>
      </c>
      <c r="AD580" s="1">
        <f>(Table2[[#This Row],[Day High]]/Table2[[#This Row],[Close Price]])-1</f>
        <v>1.9879436224909286E-2</v>
      </c>
      <c r="AE580" s="1">
        <f>(Table2[[#This Row],[Close Price]]/Table2[[#This Row],[Current Week Low]])-1</f>
        <v>1.7076984617622415E-2</v>
      </c>
      <c r="AF580" s="1">
        <f>(Table2[[#This Row],[Current Week High]]/Table2[[#This Row],[Close Price]])-1</f>
        <v>0.11674520712513314</v>
      </c>
      <c r="AG580" s="1">
        <f>(Table2[[#This Row],[Close Price]]/Table2[[#This Row],[Current Month Low]])-1</f>
        <v>1.7076984617622415E-2</v>
      </c>
      <c r="AH580" s="1">
        <f>(Table2[[#This Row],[Current Month High]]/Table2[[#This Row],[Close Price]])-1</f>
        <v>0.18315539569374217</v>
      </c>
      <c r="AI580">
        <v>54.315196327309899</v>
      </c>
      <c r="AJ580">
        <v>6.0831108144192099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-0.26</v>
      </c>
      <c r="AM580" t="s">
        <v>3143</v>
      </c>
      <c r="AN580">
        <v>-11.95</v>
      </c>
      <c r="AO580" t="s">
        <v>3143</v>
      </c>
      <c r="AP580">
        <v>1.8019390596269998E-2</v>
      </c>
      <c r="AQ580">
        <f>(Table2[[#This Row],[Sharpe Ratio]]-AVERAGE(Table2[Sharpe Ratio]))/_xlfn.STDEV.P(Table2[Sharpe Ratio])</f>
        <v>-0.45692987953444791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678</v>
      </c>
      <c r="AT580">
        <f>_xlfn.RANK.AVG(Table2[[#This Row],[6M Return vs Nifty Z-Score]],Table2[6M Return vs Nifty Z-Score])</f>
        <v>478</v>
      </c>
      <c r="AU580">
        <f>_xlfn.RANK.AVG(Table2[[#This Row],[Sharpe Ratio Z-Score]],Table2[Sharpe Ratio Z-Score])</f>
        <v>460</v>
      </c>
      <c r="AV580">
        <f>(Table2[[#This Row],[Rank 1Y]]+Table2[[#This Row],[Rank 6M]]+Table2[[#This Row],[Rank Sharpe]])/3</f>
        <v>538.66666666666663</v>
      </c>
    </row>
    <row r="581" spans="1:48" x14ac:dyDescent="0.3">
      <c r="A581" t="s">
        <v>1975</v>
      </c>
      <c r="B581" t="s">
        <v>1976</v>
      </c>
      <c r="C581" t="s">
        <v>3108</v>
      </c>
      <c r="D581" t="s">
        <v>554</v>
      </c>
      <c r="E581">
        <v>3263.6223110999999</v>
      </c>
      <c r="F581">
        <v>293</v>
      </c>
      <c r="G581">
        <v>-15.574551112421901</v>
      </c>
      <c r="H581">
        <f>(Table2[[#This Row],[1Y Return vs Nifty]]-AVERAGE(Table2[1Y Return vs Nifty]))/_xlfn.STDEV.P(Table2[1Y Return vs Nifty])</f>
        <v>-0.64039195822722939</v>
      </c>
      <c r="I581">
        <v>-7.6671336528200804</v>
      </c>
      <c r="J581">
        <f>(Table2[[#This Row],[1M Return vs Nifty]]-AVERAGE(Table2[1M Return vs Nifty]))/_xlfn.STDEV.P(Table2[1M Return vs Nifty])</f>
        <v>-0.81057152939827115</v>
      </c>
      <c r="K581">
        <v>-18.1180805935698</v>
      </c>
      <c r="L581">
        <f>(Table2[[#This Row],[6M Return vs Nifty]]-AVERAGE(Table2[6M Return vs Nifty]))/_xlfn.STDEV.P(Table2[6M Return vs Nifty])</f>
        <v>-0.72124812999800147</v>
      </c>
      <c r="M581">
        <v>-2.1505209819015398</v>
      </c>
      <c r="N581">
        <f>(Table2[[#This Row],[1W Return vs Nifty]]-AVERAGE(Table2[1W Return vs Nifty]))/_xlfn.STDEV.P(Table2[1W Return vs Nifty])</f>
        <v>-7.6152156519876668E-2</v>
      </c>
      <c r="O581">
        <v>312.55</v>
      </c>
      <c r="P581">
        <v>327.67033643905103</v>
      </c>
      <c r="Q581">
        <v>330.07161957383602</v>
      </c>
      <c r="R581">
        <v>29.050694309757102</v>
      </c>
      <c r="S581" s="1">
        <f>(Table2[[#This Row],[Close Price]]-Table2[[#This Row],[20D EMA]])/Table2[[#This Row],[20D EMA]]</f>
        <v>-6.2549992001279836E-2</v>
      </c>
      <c r="T581" s="1">
        <f>(Table2[[#This Row],[Close Price]]-Table2[[#This Row],[50D EMA]])/Table2[[#This Row],[50D EMA]]</f>
        <v>-0.10580859047489626</v>
      </c>
      <c r="U581" s="1">
        <f>(Table2[[#This Row],[Close Price]]-Table2[[#This Row],[200D EMA]])/Table2[[#This Row],[200D EMA]]</f>
        <v>-0.11231386576555762</v>
      </c>
      <c r="V581">
        <v>0.62686918248213896</v>
      </c>
      <c r="W581">
        <v>282.75</v>
      </c>
      <c r="X581">
        <v>299.55</v>
      </c>
      <c r="Y581">
        <v>282.64999999999998</v>
      </c>
      <c r="Z581">
        <v>312.45</v>
      </c>
      <c r="AA581">
        <v>282.64999999999998</v>
      </c>
      <c r="AB581">
        <v>333.9</v>
      </c>
      <c r="AC581" s="1">
        <f>(Table2[[#This Row],[Close Price]]/Table2[[#This Row],[Day Low]])-1</f>
        <v>3.6251105216622559E-2</v>
      </c>
      <c r="AD581" s="1">
        <f>(Table2[[#This Row],[Day High]]/Table2[[#This Row],[Close Price]])-1</f>
        <v>2.235494880546085E-2</v>
      </c>
      <c r="AE581" s="1">
        <f>(Table2[[#This Row],[Close Price]]/Table2[[#This Row],[Current Week Low]])-1</f>
        <v>3.6617725101715903E-2</v>
      </c>
      <c r="AF581" s="1">
        <f>(Table2[[#This Row],[Current Week High]]/Table2[[#This Row],[Close Price]])-1</f>
        <v>6.6382252559726851E-2</v>
      </c>
      <c r="AG581" s="1">
        <f>(Table2[[#This Row],[Close Price]]/Table2[[#This Row],[Current Month Low]])-1</f>
        <v>3.6617725101715903E-2</v>
      </c>
      <c r="AH581" s="1">
        <f>(Table2[[#This Row],[Current Month High]]/Table2[[#This Row],[Close Price]])-1</f>
        <v>0.1395904436860067</v>
      </c>
      <c r="AI581">
        <v>54.232081911262703</v>
      </c>
      <c r="AJ581">
        <v>24.521886952826101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-0.19</v>
      </c>
      <c r="AM581" t="s">
        <v>3143</v>
      </c>
      <c r="AN581">
        <v>-9.5</v>
      </c>
      <c r="AO581" t="s">
        <v>3143</v>
      </c>
      <c r="AQ581">
        <f>(Table2[[#This Row],[Sharpe Ratio]]-AVERAGE(Table2[Sharpe Ratio]))/_xlfn.STDEV.P(Table2[Sharpe Ratio])</f>
        <v>-0.66967788397470163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537</v>
      </c>
      <c r="AT581">
        <f>_xlfn.RANK.AVG(Table2[[#This Row],[6M Return vs Nifty Z-Score]],Table2[6M Return vs Nifty Z-Score])</f>
        <v>560</v>
      </c>
      <c r="AU581">
        <f>_xlfn.RANK.AVG(Table2[[#This Row],[Sharpe Ratio Z-Score]],Table2[Sharpe Ratio Z-Score])</f>
        <v>520.5</v>
      </c>
      <c r="AV581">
        <f>(Table2[[#This Row],[Rank 1Y]]+Table2[[#This Row],[Rank 6M]]+Table2[[#This Row],[Rank Sharpe]])/3</f>
        <v>539.16666666666663</v>
      </c>
    </row>
    <row r="582" spans="1:48" x14ac:dyDescent="0.3">
      <c r="A582" t="s">
        <v>780</v>
      </c>
      <c r="B582" t="s">
        <v>781</v>
      </c>
      <c r="C582" t="s">
        <v>3106</v>
      </c>
      <c r="D582" t="s">
        <v>782</v>
      </c>
      <c r="E582">
        <v>19605.62253755</v>
      </c>
      <c r="F582">
        <v>1230.95</v>
      </c>
      <c r="G582">
        <v>-24.474365773504999</v>
      </c>
      <c r="H582">
        <f>(Table2[[#This Row],[1Y Return vs Nifty]]-AVERAGE(Table2[1Y Return vs Nifty]))/_xlfn.STDEV.P(Table2[1Y Return vs Nifty])</f>
        <v>-0.79734782295528905</v>
      </c>
      <c r="I582">
        <v>-14.820398802183799</v>
      </c>
      <c r="J582">
        <f>(Table2[[#This Row],[1M Return vs Nifty]]-AVERAGE(Table2[1M Return vs Nifty]))/_xlfn.STDEV.P(Table2[1M Return vs Nifty])</f>
        <v>-1.6453395267327338</v>
      </c>
      <c r="K582">
        <v>-5.6428932967420398</v>
      </c>
      <c r="L582">
        <f>(Table2[[#This Row],[6M Return vs Nifty]]-AVERAGE(Table2[6M Return vs Nifty]))/_xlfn.STDEV.P(Table2[6M Return vs Nifty])</f>
        <v>-0.26528584035766328</v>
      </c>
      <c r="M582">
        <v>-10.0067651329606</v>
      </c>
      <c r="N582">
        <f>(Table2[[#This Row],[1W Return vs Nifty]]-AVERAGE(Table2[1W Return vs Nifty]))/_xlfn.STDEV.P(Table2[1W Return vs Nifty])</f>
        <v>-1.7899836997297471</v>
      </c>
      <c r="O582">
        <v>1361.25</v>
      </c>
      <c r="P582">
        <v>1395.65443108204</v>
      </c>
      <c r="Q582">
        <v>1352.36044944172</v>
      </c>
      <c r="R582">
        <v>16.524116745314299</v>
      </c>
      <c r="S582" s="1">
        <f>(Table2[[#This Row],[Close Price]]-Table2[[#This Row],[20D EMA]])/Table2[[#This Row],[20D EMA]]</f>
        <v>-9.5720844811753872E-2</v>
      </c>
      <c r="T582" s="1">
        <f>(Table2[[#This Row],[Close Price]]-Table2[[#This Row],[50D EMA]])/Table2[[#This Row],[50D EMA]]</f>
        <v>-0.11801232985327599</v>
      </c>
      <c r="U582" s="1">
        <f>(Table2[[#This Row],[Close Price]]-Table2[[#This Row],[200D EMA]])/Table2[[#This Row],[200D EMA]]</f>
        <v>-8.9776693404366031E-2</v>
      </c>
      <c r="V582">
        <v>0.80397910578222098</v>
      </c>
      <c r="W582">
        <v>1195</v>
      </c>
      <c r="X582">
        <v>1245</v>
      </c>
      <c r="Y582">
        <v>1195</v>
      </c>
      <c r="Z582">
        <v>1391</v>
      </c>
      <c r="AA582">
        <v>1195</v>
      </c>
      <c r="AB582">
        <v>1501.65</v>
      </c>
      <c r="AC582" s="1">
        <f>(Table2[[#This Row],[Close Price]]/Table2[[#This Row],[Day Low]])-1</f>
        <v>3.0083682008368307E-2</v>
      </c>
      <c r="AD582" s="1">
        <f>(Table2[[#This Row],[Day High]]/Table2[[#This Row],[Close Price]])-1</f>
        <v>1.1413948576302735E-2</v>
      </c>
      <c r="AE582" s="1">
        <f>(Table2[[#This Row],[Close Price]]/Table2[[#This Row],[Current Week Low]])-1</f>
        <v>3.0083682008368307E-2</v>
      </c>
      <c r="AF582" s="1">
        <f>(Table2[[#This Row],[Current Week High]]/Table2[[#This Row],[Close Price]])-1</f>
        <v>0.13002152808806211</v>
      </c>
      <c r="AG582" s="1">
        <f>(Table2[[#This Row],[Close Price]]/Table2[[#This Row],[Current Month Low]])-1</f>
        <v>3.0083682008368307E-2</v>
      </c>
      <c r="AH582" s="1">
        <f>(Table2[[#This Row],[Current Month High]]/Table2[[#This Row],[Close Price]])-1</f>
        <v>0.21991145050570693</v>
      </c>
      <c r="AI582">
        <v>28.250538202201501</v>
      </c>
      <c r="AJ582">
        <v>10.861440086459201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-0.11</v>
      </c>
      <c r="AM582" t="s">
        <v>3143</v>
      </c>
      <c r="AN582">
        <v>-12.08</v>
      </c>
      <c r="AO582" t="s">
        <v>3143</v>
      </c>
      <c r="AP582">
        <v>-2.8956219899366999E-2</v>
      </c>
      <c r="AQ582">
        <f>(Table2[[#This Row],[Sharpe Ratio]]-AVERAGE(Table2[Sharpe Ratio]))/_xlfn.STDEV.P(Table2[Sharpe Ratio])</f>
        <v>-1.0115528195787218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586</v>
      </c>
      <c r="AT582">
        <f>_xlfn.RANK.AVG(Table2[[#This Row],[6M Return vs Nifty Z-Score]],Table2[6M Return vs Nifty Z-Score])</f>
        <v>413</v>
      </c>
      <c r="AU582">
        <f>_xlfn.RANK.AVG(Table2[[#This Row],[Sharpe Ratio Z-Score]],Table2[Sharpe Ratio Z-Score])</f>
        <v>622</v>
      </c>
      <c r="AV582">
        <f>(Table2[[#This Row],[Rank 1Y]]+Table2[[#This Row],[Rank 6M]]+Table2[[#This Row],[Rank Sharpe]])/3</f>
        <v>540.33333333333337</v>
      </c>
    </row>
    <row r="583" spans="1:48" x14ac:dyDescent="0.3">
      <c r="A583" t="s">
        <v>1069</v>
      </c>
      <c r="B583" t="s">
        <v>1070</v>
      </c>
      <c r="C583" t="s">
        <v>3108</v>
      </c>
      <c r="D583" t="s">
        <v>74</v>
      </c>
      <c r="E583">
        <v>11697.27327577</v>
      </c>
      <c r="F583">
        <v>566.45000000000005</v>
      </c>
      <c r="G583">
        <v>-42.7590687713477</v>
      </c>
      <c r="H583">
        <f>(Table2[[#This Row],[1Y Return vs Nifty]]-AVERAGE(Table2[1Y Return vs Nifty]))/_xlfn.STDEV.P(Table2[1Y Return vs Nifty])</f>
        <v>-1.1198142427192352</v>
      </c>
      <c r="I583">
        <v>-0.83623457025127101</v>
      </c>
      <c r="J583">
        <f>(Table2[[#This Row],[1M Return vs Nifty]]-AVERAGE(Table2[1M Return vs Nifty]))/_xlfn.STDEV.P(Table2[1M Return vs Nifty])</f>
        <v>-1.3422838823450989E-2</v>
      </c>
      <c r="K583">
        <v>-19.1293421899462</v>
      </c>
      <c r="L583">
        <f>(Table2[[#This Row],[6M Return vs Nifty]]-AVERAGE(Table2[6M Return vs Nifty]))/_xlfn.STDEV.P(Table2[6M Return vs Nifty])</f>
        <v>-0.75820927069577493</v>
      </c>
      <c r="M583">
        <v>-2.7181153359849999</v>
      </c>
      <c r="N583">
        <f>(Table2[[#This Row],[1W Return vs Nifty]]-AVERAGE(Table2[1W Return vs Nifty]))/_xlfn.STDEV.P(Table2[1W Return vs Nifty])</f>
        <v>-0.19997227833278303</v>
      </c>
      <c r="O583">
        <v>594.36</v>
      </c>
      <c r="P583">
        <v>601.43086034129203</v>
      </c>
      <c r="Q583">
        <v>629.84907684675704</v>
      </c>
      <c r="R583">
        <v>27.515157987427401</v>
      </c>
      <c r="S583" s="1">
        <f>(Table2[[#This Row],[Close Price]]-Table2[[#This Row],[20D EMA]])/Table2[[#This Row],[20D EMA]]</f>
        <v>-4.6958072548623678E-2</v>
      </c>
      <c r="T583" s="1">
        <f>(Table2[[#This Row],[Close Price]]-Table2[[#This Row],[50D EMA]])/Table2[[#This Row],[50D EMA]]</f>
        <v>-5.8162729330918456E-2</v>
      </c>
      <c r="U583" s="1">
        <f>(Table2[[#This Row],[Close Price]]-Table2[[#This Row],[200D EMA]])/Table2[[#This Row],[200D EMA]]</f>
        <v>-0.10065756889595642</v>
      </c>
      <c r="V583">
        <v>0.62059192266573804</v>
      </c>
      <c r="W583">
        <v>559.1</v>
      </c>
      <c r="X583">
        <v>577.95000000000005</v>
      </c>
      <c r="Y583">
        <v>559.1</v>
      </c>
      <c r="Z583">
        <v>611.29999999999995</v>
      </c>
      <c r="AA583">
        <v>559.1</v>
      </c>
      <c r="AB583">
        <v>640</v>
      </c>
      <c r="AC583" s="1">
        <f>(Table2[[#This Row],[Close Price]]/Table2[[#This Row],[Day Low]])-1</f>
        <v>1.3146127705240707E-2</v>
      </c>
      <c r="AD583" s="1">
        <f>(Table2[[#This Row],[Day High]]/Table2[[#This Row],[Close Price]])-1</f>
        <v>2.0301880130638272E-2</v>
      </c>
      <c r="AE583" s="1">
        <f>(Table2[[#This Row],[Close Price]]/Table2[[#This Row],[Current Week Low]])-1</f>
        <v>1.3146127705240707E-2</v>
      </c>
      <c r="AF583" s="1">
        <f>(Table2[[#This Row],[Current Week High]]/Table2[[#This Row],[Close Price]])-1</f>
        <v>7.9177332509488663E-2</v>
      </c>
      <c r="AG583" s="1">
        <f>(Table2[[#This Row],[Close Price]]/Table2[[#This Row],[Current Month Low]])-1</f>
        <v>1.3146127705240707E-2</v>
      </c>
      <c r="AH583" s="1">
        <f>(Table2[[#This Row],[Current Month High]]/Table2[[#This Row],[Close Price]])-1</f>
        <v>0.12984376379203799</v>
      </c>
      <c r="AI583">
        <v>45.467384588224903</v>
      </c>
      <c r="AJ583">
        <v>12.3351512146752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0.01</v>
      </c>
      <c r="AM583" t="s">
        <v>3142</v>
      </c>
      <c r="AN583">
        <v>-3.92</v>
      </c>
      <c r="AO583" t="s">
        <v>3143</v>
      </c>
      <c r="AP583">
        <v>4.6635600686969002E-2</v>
      </c>
      <c r="AQ583">
        <f>(Table2[[#This Row],[Sharpe Ratio]]-AVERAGE(Table2[Sharpe Ratio]))/_xlfn.STDEV.P(Table2[Sharpe Ratio])</f>
        <v>-0.11906930878354337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680</v>
      </c>
      <c r="AT583">
        <f>_xlfn.RANK.AVG(Table2[[#This Row],[6M Return vs Nifty Z-Score]],Table2[6M Return vs Nifty Z-Score])</f>
        <v>572</v>
      </c>
      <c r="AU583">
        <f>_xlfn.RANK.AVG(Table2[[#This Row],[Sharpe Ratio Z-Score]],Table2[Sharpe Ratio Z-Score])</f>
        <v>371</v>
      </c>
      <c r="AV583">
        <f>(Table2[[#This Row],[Rank 1Y]]+Table2[[#This Row],[Rank 6M]]+Table2[[#This Row],[Rank Sharpe]])/3</f>
        <v>541</v>
      </c>
    </row>
    <row r="584" spans="1:48" x14ac:dyDescent="0.3">
      <c r="A584" t="s">
        <v>220</v>
      </c>
      <c r="B584" t="s">
        <v>221</v>
      </c>
      <c r="C584" t="s">
        <v>3102</v>
      </c>
      <c r="D584" t="s">
        <v>222</v>
      </c>
      <c r="E584">
        <v>110439.919692269</v>
      </c>
      <c r="F584">
        <v>919.35</v>
      </c>
      <c r="G584">
        <v>1.42847687643891</v>
      </c>
      <c r="H584">
        <f>(Table2[[#This Row],[1Y Return vs Nifty]]-AVERAGE(Table2[1Y Return vs Nifty]))/_xlfn.STDEV.P(Table2[1Y Return vs Nifty])</f>
        <v>-0.34052897651180253</v>
      </c>
      <c r="I584">
        <v>8.6121959777321899E-2</v>
      </c>
      <c r="J584">
        <f>(Table2[[#This Row],[1M Return vs Nifty]]-AVERAGE(Table2[1M Return vs Nifty]))/_xlfn.STDEV.P(Table2[1M Return vs Nifty])</f>
        <v>9.4213841395067097E-2</v>
      </c>
      <c r="K584">
        <v>-19.5906095391646</v>
      </c>
      <c r="L584">
        <f>(Table2[[#This Row],[6M Return vs Nifty]]-AVERAGE(Table2[6M Return vs Nifty]))/_xlfn.STDEV.P(Table2[6M Return vs Nifty])</f>
        <v>-0.77506837763194347</v>
      </c>
      <c r="M584">
        <v>-1.0990677169373799</v>
      </c>
      <c r="N584">
        <f>(Table2[[#This Row],[1W Return vs Nifty]]-AVERAGE(Table2[1W Return vs Nifty]))/_xlfn.STDEV.P(Table2[1W Return vs Nifty])</f>
        <v>0.15322128670027357</v>
      </c>
      <c r="O584">
        <v>995.76</v>
      </c>
      <c r="P584">
        <v>1013.00786961592</v>
      </c>
      <c r="Q584">
        <v>1040.93407151479</v>
      </c>
      <c r="R584">
        <v>26.976700523526301</v>
      </c>
      <c r="S584" s="1">
        <f>(Table2[[#This Row],[Close Price]]-Table2[[#This Row],[20D EMA]])/Table2[[#This Row],[20D EMA]]</f>
        <v>-7.6735357917570468E-2</v>
      </c>
      <c r="T584" s="1">
        <f>(Table2[[#This Row],[Close Price]]-Table2[[#This Row],[50D EMA]])/Table2[[#This Row],[50D EMA]]</f>
        <v>-9.2455224115317231E-2</v>
      </c>
      <c r="U584" s="1">
        <f>(Table2[[#This Row],[Close Price]]-Table2[[#This Row],[200D EMA]])/Table2[[#This Row],[200D EMA]]</f>
        <v>-0.11680285509134908</v>
      </c>
      <c r="V584">
        <v>0.61092079522984399</v>
      </c>
      <c r="W584">
        <v>905.1</v>
      </c>
      <c r="X584">
        <v>975.75</v>
      </c>
      <c r="Y584">
        <v>905.1</v>
      </c>
      <c r="Z584">
        <v>1048.7</v>
      </c>
      <c r="AA584">
        <v>905.1</v>
      </c>
      <c r="AB584">
        <v>1053.45</v>
      </c>
      <c r="AC584" s="1">
        <f>(Table2[[#This Row],[Close Price]]/Table2[[#This Row],[Day Low]])-1</f>
        <v>1.5744116672191E-2</v>
      </c>
      <c r="AD584" s="1">
        <f>(Table2[[#This Row],[Day High]]/Table2[[#This Row],[Close Price]])-1</f>
        <v>6.1347691303638374E-2</v>
      </c>
      <c r="AE584" s="1">
        <f>(Table2[[#This Row],[Close Price]]/Table2[[#This Row],[Current Week Low]])-1</f>
        <v>1.5744116672191E-2</v>
      </c>
      <c r="AF584" s="1">
        <f>(Table2[[#This Row],[Current Week High]]/Table2[[#This Row],[Close Price]])-1</f>
        <v>0.1406972317398163</v>
      </c>
      <c r="AG584" s="1">
        <f>(Table2[[#This Row],[Close Price]]/Table2[[#This Row],[Current Month Low]])-1</f>
        <v>1.5744116672191E-2</v>
      </c>
      <c r="AH584" s="1">
        <f>(Table2[[#This Row],[Current Month High]]/Table2[[#This Row],[Close Price]])-1</f>
        <v>0.14586392559960837</v>
      </c>
      <c r="AI584">
        <v>46.625333115788301</v>
      </c>
      <c r="AJ584">
        <v>34.016034985422699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</v>
      </c>
      <c r="AM584" t="s">
        <v>3143</v>
      </c>
      <c r="AN584">
        <v>-6.5</v>
      </c>
      <c r="AO584" t="s">
        <v>3143</v>
      </c>
      <c r="AP584">
        <v>-3.6256322023683001E-2</v>
      </c>
      <c r="AQ584">
        <f>(Table2[[#This Row],[Sharpe Ratio]]-AVERAGE(Table2[Sharpe Ratio]))/_xlfn.STDEV.P(Table2[Sharpe Ratio])</f>
        <v>-1.0977423136607123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425</v>
      </c>
      <c r="AT584">
        <f>_xlfn.RANK.AVG(Table2[[#This Row],[6M Return vs Nifty Z-Score]],Table2[6M Return vs Nifty Z-Score])</f>
        <v>576</v>
      </c>
      <c r="AU584">
        <f>_xlfn.RANK.AVG(Table2[[#This Row],[Sharpe Ratio Z-Score]],Table2[Sharpe Ratio Z-Score])</f>
        <v>629</v>
      </c>
      <c r="AV584">
        <f>(Table2[[#This Row],[Rank 1Y]]+Table2[[#This Row],[Rank 6M]]+Table2[[#This Row],[Rank Sharpe]])/3</f>
        <v>543.33333333333337</v>
      </c>
    </row>
    <row r="585" spans="1:48" x14ac:dyDescent="0.3">
      <c r="A585" t="s">
        <v>101</v>
      </c>
      <c r="B585" t="s">
        <v>102</v>
      </c>
      <c r="C585" t="s">
        <v>3097</v>
      </c>
      <c r="D585" t="s">
        <v>43</v>
      </c>
      <c r="E585">
        <v>272243.70767233998</v>
      </c>
      <c r="F585">
        <v>1707.4</v>
      </c>
      <c r="G585">
        <v>-20.500134948036798</v>
      </c>
      <c r="H585">
        <f>(Table2[[#This Row],[1Y Return vs Nifty]]-AVERAGE(Table2[1Y Return vs Nifty]))/_xlfn.STDEV.P(Table2[1Y Return vs Nifty])</f>
        <v>-0.72725885373574828</v>
      </c>
      <c r="I585">
        <v>-1.7716468801185401</v>
      </c>
      <c r="J585">
        <f>(Table2[[#This Row],[1M Return vs Nifty]]-AVERAGE(Table2[1M Return vs Nifty]))/_xlfn.STDEV.P(Table2[1M Return vs Nifty])</f>
        <v>-0.12258309561322769</v>
      </c>
      <c r="K585">
        <v>-4.00335631533952</v>
      </c>
      <c r="L585">
        <f>(Table2[[#This Row],[6M Return vs Nifty]]-AVERAGE(Table2[6M Return vs Nifty]))/_xlfn.STDEV.P(Table2[6M Return vs Nifty])</f>
        <v>-0.20536152674191532</v>
      </c>
      <c r="M585">
        <v>-1.1885794065090001</v>
      </c>
      <c r="N585">
        <f>(Table2[[#This Row],[1W Return vs Nifty]]-AVERAGE(Table2[1W Return vs Nifty]))/_xlfn.STDEV.P(Table2[1W Return vs Nifty])</f>
        <v>0.13369440411819744</v>
      </c>
      <c r="O585">
        <v>1813.76</v>
      </c>
      <c r="P585">
        <v>1799.24782348703</v>
      </c>
      <c r="Q585">
        <v>1681.9038043933699</v>
      </c>
      <c r="R585">
        <v>20.990238469586401</v>
      </c>
      <c r="S585" s="1">
        <f>(Table2[[#This Row],[Close Price]]-Table2[[#This Row],[20D EMA]])/Table2[[#This Row],[20D EMA]]</f>
        <v>-5.8640613973182723E-2</v>
      </c>
      <c r="T585" s="1">
        <f>(Table2[[#This Row],[Close Price]]-Table2[[#This Row],[50D EMA]])/Table2[[#This Row],[50D EMA]]</f>
        <v>-5.1047900288146167E-2</v>
      </c>
      <c r="U585" s="1">
        <f>(Table2[[#This Row],[Close Price]]-Table2[[#This Row],[200D EMA]])/Table2[[#This Row],[200D EMA]]</f>
        <v>1.5159128328285199E-2</v>
      </c>
      <c r="V585">
        <v>0.71320723195548696</v>
      </c>
      <c r="W585">
        <v>1698.1</v>
      </c>
      <c r="X585">
        <v>1751.9</v>
      </c>
      <c r="Y585">
        <v>1698.1</v>
      </c>
      <c r="Z585">
        <v>1823.9</v>
      </c>
      <c r="AA585">
        <v>1698.1</v>
      </c>
      <c r="AB585">
        <v>2007.1</v>
      </c>
      <c r="AC585" s="1">
        <f>(Table2[[#This Row],[Close Price]]/Table2[[#This Row],[Day Low]])-1</f>
        <v>5.4767092632943548E-3</v>
      </c>
      <c r="AD585" s="1">
        <f>(Table2[[#This Row],[Day High]]/Table2[[#This Row],[Close Price]])-1</f>
        <v>2.6063019796181308E-2</v>
      </c>
      <c r="AE585" s="1">
        <f>(Table2[[#This Row],[Close Price]]/Table2[[#This Row],[Current Week Low]])-1</f>
        <v>5.4767092632943548E-3</v>
      </c>
      <c r="AF585" s="1">
        <f>(Table2[[#This Row],[Current Week High]]/Table2[[#This Row],[Close Price]])-1</f>
        <v>6.8232400140564531E-2</v>
      </c>
      <c r="AG585" s="1">
        <f>(Table2[[#This Row],[Close Price]]/Table2[[#This Row],[Current Month Low]])-1</f>
        <v>5.4767092632943548E-3</v>
      </c>
      <c r="AH585" s="1">
        <f>(Table2[[#This Row],[Current Month High]]/Table2[[#This Row],[Close Price]])-1</f>
        <v>0.17553004568349517</v>
      </c>
      <c r="AI585">
        <v>18.888368279254902</v>
      </c>
      <c r="AJ585">
        <v>20.3199323491068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0.04</v>
      </c>
      <c r="AM585" t="s">
        <v>3142</v>
      </c>
      <c r="AN585">
        <v>-8.5500000000000007</v>
      </c>
      <c r="AO585" t="s">
        <v>3143</v>
      </c>
      <c r="AP585">
        <v>-5.5071553153995E-2</v>
      </c>
      <c r="AQ585">
        <f>(Table2[[#This Row],[Sharpe Ratio]]-AVERAGE(Table2[Sharpe Ratio]))/_xlfn.STDEV.P(Table2[Sharpe Ratio])</f>
        <v>-1.3198865007612801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-2.2413955727339743</v>
      </c>
      <c r="AS585">
        <f>_xlfn.RANK.AVG(Table2[[#This Row],[1Y Return vs Nifty Z-Score]],Table2[1Y Return vs Nifty Z-Score])</f>
        <v>568</v>
      </c>
      <c r="AT585">
        <f>_xlfn.RANK.AVG(Table2[[#This Row],[6M Return vs Nifty Z-Score]],Table2[6M Return vs Nifty Z-Score])</f>
        <v>400</v>
      </c>
      <c r="AU585">
        <f>_xlfn.RANK.AVG(Table2[[#This Row],[Sharpe Ratio Z-Score]],Table2[Sharpe Ratio Z-Score])</f>
        <v>663</v>
      </c>
      <c r="AV585">
        <f>(Table2[[#This Row],[Rank 1Y]]+Table2[[#This Row],[Rank 6M]]+Table2[[#This Row],[Rank Sharpe]])/3</f>
        <v>543.66666666666663</v>
      </c>
    </row>
    <row r="586" spans="1:48" x14ac:dyDescent="0.3">
      <c r="A586" t="s">
        <v>1498</v>
      </c>
      <c r="B586" t="s">
        <v>1499</v>
      </c>
      <c r="C586" t="s">
        <v>3109</v>
      </c>
      <c r="D586" t="s">
        <v>449</v>
      </c>
      <c r="E586">
        <v>6480.5379901599999</v>
      </c>
      <c r="F586">
        <v>1199.9000000000001</v>
      </c>
      <c r="G586">
        <v>-34.094010255182098</v>
      </c>
      <c r="H586">
        <f>(Table2[[#This Row],[1Y Return vs Nifty]]-AVERAGE(Table2[1Y Return vs Nifty]))/_xlfn.STDEV.P(Table2[1Y Return vs Nifty])</f>
        <v>-0.96699850395209841</v>
      </c>
      <c r="I586">
        <v>-2.0866630235184398</v>
      </c>
      <c r="J586">
        <f>(Table2[[#This Row],[1M Return vs Nifty]]-AVERAGE(Table2[1M Return vs Nifty]))/_xlfn.STDEV.P(Table2[1M Return vs Nifty])</f>
        <v>-0.15934468485438019</v>
      </c>
      <c r="K586">
        <v>0.23835577004178099</v>
      </c>
      <c r="L586">
        <f>(Table2[[#This Row],[6M Return vs Nifty]]-AVERAGE(Table2[6M Return vs Nifty]))/_xlfn.STDEV.P(Table2[6M Return vs Nifty])</f>
        <v>-5.0328924150261044E-2</v>
      </c>
      <c r="M586">
        <v>0.20861242729798099</v>
      </c>
      <c r="N586">
        <f>(Table2[[#This Row],[1W Return vs Nifty]]-AVERAGE(Table2[1W Return vs Nifty]))/_xlfn.STDEV.P(Table2[1W Return vs Nifty])</f>
        <v>0.43849035885833232</v>
      </c>
      <c r="O586">
        <v>1243.1300000000001</v>
      </c>
      <c r="P586">
        <v>1225.8186044614799</v>
      </c>
      <c r="Q586">
        <v>1163.17203278702</v>
      </c>
      <c r="R586">
        <v>25.774420820422499</v>
      </c>
      <c r="S586" s="1">
        <f>(Table2[[#This Row],[Close Price]]-Table2[[#This Row],[20D EMA]])/Table2[[#This Row],[20D EMA]]</f>
        <v>-3.4775124081954434E-2</v>
      </c>
      <c r="T586" s="1">
        <f>(Table2[[#This Row],[Close Price]]-Table2[[#This Row],[50D EMA]])/Table2[[#This Row],[50D EMA]]</f>
        <v>-2.1143915067977179E-2</v>
      </c>
      <c r="U586" s="1">
        <f>(Table2[[#This Row],[Close Price]]-Table2[[#This Row],[200D EMA]])/Table2[[#This Row],[200D EMA]]</f>
        <v>3.1575696610395582E-2</v>
      </c>
      <c r="V586">
        <v>0.823959242223959</v>
      </c>
      <c r="W586">
        <v>1169.05</v>
      </c>
      <c r="X586">
        <v>1220.4000000000001</v>
      </c>
      <c r="Y586">
        <v>1169.05</v>
      </c>
      <c r="Z586">
        <v>1243.6500000000001</v>
      </c>
      <c r="AA586">
        <v>1169.05</v>
      </c>
      <c r="AB586">
        <v>1400.05</v>
      </c>
      <c r="AC586" s="1">
        <f>(Table2[[#This Row],[Close Price]]/Table2[[#This Row],[Day Low]])-1</f>
        <v>2.6388948291347747E-2</v>
      </c>
      <c r="AD586" s="1">
        <f>(Table2[[#This Row],[Day High]]/Table2[[#This Row],[Close Price]])-1</f>
        <v>1.708475706308854E-2</v>
      </c>
      <c r="AE586" s="1">
        <f>(Table2[[#This Row],[Close Price]]/Table2[[#This Row],[Current Week Low]])-1</f>
        <v>2.6388948291347747E-2</v>
      </c>
      <c r="AF586" s="1">
        <f>(Table2[[#This Row],[Current Week High]]/Table2[[#This Row],[Close Price]])-1</f>
        <v>3.6461371780981855E-2</v>
      </c>
      <c r="AG586" s="1">
        <f>(Table2[[#This Row],[Close Price]]/Table2[[#This Row],[Current Month Low]])-1</f>
        <v>2.6388948291347747E-2</v>
      </c>
      <c r="AH586" s="1">
        <f>(Table2[[#This Row],[Current Month High]]/Table2[[#This Row],[Close Price]])-1</f>
        <v>0.16680556713059413</v>
      </c>
      <c r="AI586">
        <v>17.3264438703225</v>
      </c>
      <c r="AJ586">
        <v>28.565305903782299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0.08</v>
      </c>
      <c r="AM586" t="s">
        <v>3142</v>
      </c>
      <c r="AN586">
        <v>-6</v>
      </c>
      <c r="AO586" t="s">
        <v>3143</v>
      </c>
      <c r="AP586">
        <v>-4.0610697826572999E-2</v>
      </c>
      <c r="AQ586">
        <f>(Table2[[#This Row],[Sharpe Ratio]]-AVERAGE(Table2[Sharpe Ratio]))/_xlfn.STDEV.P(Table2[Sharpe Ratio])</f>
        <v>-1.1491527516385391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-1.8873345057369466</v>
      </c>
      <c r="AS586">
        <f>_xlfn.RANK.AVG(Table2[[#This Row],[1Y Return vs Nifty Z-Score]],Table2[1Y Return vs Nifty Z-Score])</f>
        <v>646</v>
      </c>
      <c r="AT586">
        <f>_xlfn.RANK.AVG(Table2[[#This Row],[6M Return vs Nifty Z-Score]],Table2[6M Return vs Nifty Z-Score])</f>
        <v>352</v>
      </c>
      <c r="AU586">
        <f>_xlfn.RANK.AVG(Table2[[#This Row],[Sharpe Ratio Z-Score]],Table2[Sharpe Ratio Z-Score])</f>
        <v>633</v>
      </c>
      <c r="AV586">
        <f>(Table2[[#This Row],[Rank 1Y]]+Table2[[#This Row],[Rank 6M]]+Table2[[#This Row],[Rank Sharpe]])/3</f>
        <v>543.66666666666663</v>
      </c>
    </row>
    <row r="587" spans="1:48" x14ac:dyDescent="0.3">
      <c r="A587" t="s">
        <v>472</v>
      </c>
      <c r="B587" t="s">
        <v>473</v>
      </c>
      <c r="C587" t="s">
        <v>3097</v>
      </c>
      <c r="D587" t="s">
        <v>34</v>
      </c>
      <c r="E587">
        <v>43960.560914096</v>
      </c>
      <c r="F587">
        <v>96.56</v>
      </c>
      <c r="G587">
        <v>-18.385009701443099</v>
      </c>
      <c r="H587">
        <f>(Table2[[#This Row],[1Y Return vs Nifty]]-AVERAGE(Table2[1Y Return vs Nifty]))/_xlfn.STDEV.P(Table2[1Y Return vs Nifty])</f>
        <v>-0.68995680591457909</v>
      </c>
      <c r="I587">
        <v>-4.6109634623068496</v>
      </c>
      <c r="J587">
        <f>(Table2[[#This Row],[1M Return vs Nifty]]-AVERAGE(Table2[1M Return vs Nifty]))/_xlfn.STDEV.P(Table2[1M Return vs Nifty])</f>
        <v>-0.45392417798911205</v>
      </c>
      <c r="K587">
        <v>-42.911767469617502</v>
      </c>
      <c r="L587">
        <f>(Table2[[#This Row],[6M Return vs Nifty]]-AVERAGE(Table2[6M Return vs Nifty]))/_xlfn.STDEV.P(Table2[6M Return vs Nifty])</f>
        <v>-1.6274458461239141</v>
      </c>
      <c r="M587">
        <v>-2.34333406333552</v>
      </c>
      <c r="N587">
        <f>(Table2[[#This Row],[1W Return vs Nifty]]-AVERAGE(Table2[1W Return vs Nifty]))/_xlfn.STDEV.P(Table2[1W Return vs Nifty])</f>
        <v>-0.11821413098900037</v>
      </c>
      <c r="O587">
        <v>104.35</v>
      </c>
      <c r="P587">
        <v>109.791450547146</v>
      </c>
      <c r="Q587">
        <v>116.801105641623</v>
      </c>
      <c r="R587">
        <v>8.0134341460502192</v>
      </c>
      <c r="S587" s="1">
        <f>(Table2[[#This Row],[Close Price]]-Table2[[#This Row],[20D EMA]])/Table2[[#This Row],[20D EMA]]</f>
        <v>-7.4652611403929009E-2</v>
      </c>
      <c r="T587" s="1">
        <f>(Table2[[#This Row],[Close Price]]-Table2[[#This Row],[50D EMA]])/Table2[[#This Row],[50D EMA]]</f>
        <v>-0.12051439780790786</v>
      </c>
      <c r="U587" s="1">
        <f>(Table2[[#This Row],[Close Price]]-Table2[[#This Row],[200D EMA]])/Table2[[#This Row],[200D EMA]]</f>
        <v>-0.17329549690846346</v>
      </c>
      <c r="V587">
        <v>0.76189492008502302</v>
      </c>
      <c r="W587">
        <v>96</v>
      </c>
      <c r="X587">
        <v>99.78</v>
      </c>
      <c r="Y587">
        <v>96</v>
      </c>
      <c r="Z587">
        <v>106.18</v>
      </c>
      <c r="AA587">
        <v>96</v>
      </c>
      <c r="AB587">
        <v>111.69</v>
      </c>
      <c r="AC587" s="1">
        <f>(Table2[[#This Row],[Close Price]]/Table2[[#This Row],[Day Low]])-1</f>
        <v>5.833333333333357E-3</v>
      </c>
      <c r="AD587" s="1">
        <f>(Table2[[#This Row],[Day High]]/Table2[[#This Row],[Close Price]])-1</f>
        <v>3.334714167357089E-2</v>
      </c>
      <c r="AE587" s="1">
        <f>(Table2[[#This Row],[Close Price]]/Table2[[#This Row],[Current Week Low]])-1</f>
        <v>5.833333333333357E-3</v>
      </c>
      <c r="AF587" s="1">
        <f>(Table2[[#This Row],[Current Week High]]/Table2[[#This Row],[Close Price]])-1</f>
        <v>9.9627174813587516E-2</v>
      </c>
      <c r="AG587" s="1">
        <f>(Table2[[#This Row],[Close Price]]/Table2[[#This Row],[Current Month Low]])-1</f>
        <v>5.833333333333357E-3</v>
      </c>
      <c r="AH587" s="1">
        <f>(Table2[[#This Row],[Current Month High]]/Table2[[#This Row],[Close Price]])-1</f>
        <v>0.15669014084507027</v>
      </c>
      <c r="AI587">
        <v>63.577050538525199</v>
      </c>
      <c r="AJ587">
        <v>11.759259259259199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</v>
      </c>
      <c r="AM587" t="s">
        <v>3143</v>
      </c>
      <c r="AN587">
        <v>-8.3699999999999992</v>
      </c>
      <c r="AO587" t="s">
        <v>3143</v>
      </c>
      <c r="AP587">
        <v>5.0315282143594001E-2</v>
      </c>
      <c r="AQ587">
        <f>(Table2[[#This Row],[Sharpe Ratio]]-AVERAGE(Table2[Sharpe Ratio]))/_xlfn.STDEV.P(Table2[Sharpe Ratio])</f>
        <v>-7.5624727087488519E-2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556</v>
      </c>
      <c r="AT587">
        <f>_xlfn.RANK.AVG(Table2[[#This Row],[6M Return vs Nifty Z-Score]],Table2[6M Return vs Nifty Z-Score])</f>
        <v>720</v>
      </c>
      <c r="AU587">
        <f>_xlfn.RANK.AVG(Table2[[#This Row],[Sharpe Ratio Z-Score]],Table2[Sharpe Ratio Z-Score])</f>
        <v>356</v>
      </c>
      <c r="AV587">
        <f>(Table2[[#This Row],[Rank 1Y]]+Table2[[#This Row],[Rank 6M]]+Table2[[#This Row],[Rank Sharpe]])/3</f>
        <v>544</v>
      </c>
    </row>
    <row r="588" spans="1:48" x14ac:dyDescent="0.3">
      <c r="A588" t="s">
        <v>1394</v>
      </c>
      <c r="B588" t="s">
        <v>1395</v>
      </c>
      <c r="C588" t="s">
        <v>3109</v>
      </c>
      <c r="D588" t="s">
        <v>250</v>
      </c>
      <c r="E588">
        <v>7348.7500788850002</v>
      </c>
      <c r="F588">
        <v>364.55</v>
      </c>
      <c r="G588">
        <v>-34.303236949917199</v>
      </c>
      <c r="H588">
        <f>(Table2[[#This Row],[1Y Return vs Nifty]]-AVERAGE(Table2[1Y Return vs Nifty]))/_xlfn.STDEV.P(Table2[1Y Return vs Nifty])</f>
        <v>-0.97068839616299374</v>
      </c>
      <c r="I588">
        <v>-1.4632345702512699</v>
      </c>
      <c r="J588">
        <f>(Table2[[#This Row],[1M Return vs Nifty]]-AVERAGE(Table2[1M Return vs Nifty]))/_xlfn.STDEV.P(Table2[1M Return vs Nifty])</f>
        <v>-8.6592157085792126E-2</v>
      </c>
      <c r="K588">
        <v>-21.6704704951099</v>
      </c>
      <c r="L588">
        <f>(Table2[[#This Row],[6M Return vs Nifty]]-AVERAGE(Table2[6M Return vs Nifty]))/_xlfn.STDEV.P(Table2[6M Return vs Nifty])</f>
        <v>-0.85108632758669156</v>
      </c>
      <c r="M588">
        <v>-1.0630350695733199</v>
      </c>
      <c r="N588">
        <f>(Table2[[#This Row],[1W Return vs Nifty]]-AVERAGE(Table2[1W Return vs Nifty]))/_xlfn.STDEV.P(Table2[1W Return vs Nifty])</f>
        <v>0.16108177148797703</v>
      </c>
      <c r="O588">
        <v>382.45</v>
      </c>
      <c r="P588">
        <v>398.31007892267399</v>
      </c>
      <c r="Q588">
        <v>405.14421325939799</v>
      </c>
      <c r="R588">
        <v>26.959975293109</v>
      </c>
      <c r="S588" s="1">
        <f>(Table2[[#This Row],[Close Price]]-Table2[[#This Row],[20D EMA]])/Table2[[#This Row],[20D EMA]]</f>
        <v>-4.6803503725977191E-2</v>
      </c>
      <c r="T588" s="1">
        <f>(Table2[[#This Row],[Close Price]]-Table2[[#This Row],[50D EMA]])/Table2[[#This Row],[50D EMA]]</f>
        <v>-8.4758284334622638E-2</v>
      </c>
      <c r="U588" s="1">
        <f>(Table2[[#This Row],[Close Price]]-Table2[[#This Row],[200D EMA]])/Table2[[#This Row],[200D EMA]]</f>
        <v>-0.10019694699034758</v>
      </c>
      <c r="V588">
        <v>0.66223587934891404</v>
      </c>
      <c r="W588">
        <v>352.5</v>
      </c>
      <c r="X588">
        <v>372.7</v>
      </c>
      <c r="Y588">
        <v>352.5</v>
      </c>
      <c r="Z588">
        <v>384.6</v>
      </c>
      <c r="AA588">
        <v>352.5</v>
      </c>
      <c r="AB588">
        <v>399.9</v>
      </c>
      <c r="AC588" s="1">
        <f>(Table2[[#This Row],[Close Price]]/Table2[[#This Row],[Day Low]])-1</f>
        <v>3.4184397163120606E-2</v>
      </c>
      <c r="AD588" s="1">
        <f>(Table2[[#This Row],[Day High]]/Table2[[#This Row],[Close Price]])-1</f>
        <v>2.235632972157453E-2</v>
      </c>
      <c r="AE588" s="1">
        <f>(Table2[[#This Row],[Close Price]]/Table2[[#This Row],[Current Week Low]])-1</f>
        <v>3.4184397163120606E-2</v>
      </c>
      <c r="AF588" s="1">
        <f>(Table2[[#This Row],[Current Week High]]/Table2[[#This Row],[Close Price]])-1</f>
        <v>5.4999314223014739E-2</v>
      </c>
      <c r="AG588" s="1">
        <f>(Table2[[#This Row],[Close Price]]/Table2[[#This Row],[Current Month Low]])-1</f>
        <v>3.4184397163120606E-2</v>
      </c>
      <c r="AH588" s="1">
        <f>(Table2[[#This Row],[Current Month High]]/Table2[[#This Row],[Close Price]])-1</f>
        <v>9.6968865724866182E-2</v>
      </c>
      <c r="AI588">
        <v>38.526951035523197</v>
      </c>
      <c r="AJ588">
        <v>4.8310567936736097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-0.15</v>
      </c>
      <c r="AM588" t="s">
        <v>3143</v>
      </c>
      <c r="AN588">
        <v>-6.98</v>
      </c>
      <c r="AO588" t="s">
        <v>3143</v>
      </c>
      <c r="AP588">
        <v>4.4687149906071998E-2</v>
      </c>
      <c r="AQ588">
        <f>(Table2[[#This Row],[Sharpe Ratio]]-AVERAGE(Table2[Sharpe Ratio]))/_xlfn.STDEV.P(Table2[Sharpe Ratio])</f>
        <v>-0.14207391669030014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648</v>
      </c>
      <c r="AT588">
        <f>_xlfn.RANK.AVG(Table2[[#This Row],[6M Return vs Nifty Z-Score]],Table2[6M Return vs Nifty Z-Score])</f>
        <v>604</v>
      </c>
      <c r="AU588">
        <f>_xlfn.RANK.AVG(Table2[[#This Row],[Sharpe Ratio Z-Score]],Table2[Sharpe Ratio Z-Score])</f>
        <v>380</v>
      </c>
      <c r="AV588">
        <f>(Table2[[#This Row],[Rank 1Y]]+Table2[[#This Row],[Rank 6M]]+Table2[[#This Row],[Rank Sharpe]])/3</f>
        <v>544</v>
      </c>
    </row>
    <row r="589" spans="1:48" x14ac:dyDescent="0.3">
      <c r="A589" t="s">
        <v>142</v>
      </c>
      <c r="B589" t="s">
        <v>143</v>
      </c>
      <c r="C589" t="s">
        <v>3105</v>
      </c>
      <c r="D589" t="s">
        <v>117</v>
      </c>
      <c r="E589">
        <v>182084.79105702601</v>
      </c>
      <c r="F589">
        <v>145.86000000000001</v>
      </c>
      <c r="G589">
        <v>-6.2566247097125602</v>
      </c>
      <c r="H589">
        <f>(Table2[[#This Row],[1Y Return vs Nifty]]-AVERAGE(Table2[1Y Return vs Nifty]))/_xlfn.STDEV.P(Table2[1Y Return vs Nifty])</f>
        <v>-0.47606233433013168</v>
      </c>
      <c r="I589">
        <v>-0.87174412320991301</v>
      </c>
      <c r="J589">
        <f>(Table2[[#This Row],[1M Return vs Nifty]]-AVERAGE(Table2[1M Return vs Nifty]))/_xlfn.STDEV.P(Table2[1M Return vs Nifty])</f>
        <v>-1.7566714073505754E-2</v>
      </c>
      <c r="K589">
        <v>-20.1585018336208</v>
      </c>
      <c r="L589">
        <f>(Table2[[#This Row],[6M Return vs Nifty]]-AVERAGE(Table2[6M Return vs Nifty]))/_xlfn.STDEV.P(Table2[6M Return vs Nifty])</f>
        <v>-0.79582457669239348</v>
      </c>
      <c r="M589">
        <v>0.85110654658018603</v>
      </c>
      <c r="N589">
        <f>(Table2[[#This Row],[1W Return vs Nifty]]-AVERAGE(Table2[1W Return vs Nifty]))/_xlfn.STDEV.P(Table2[1W Return vs Nifty])</f>
        <v>0.57864978705077852</v>
      </c>
      <c r="O589">
        <v>154.72</v>
      </c>
      <c r="P589">
        <v>156.639658828824</v>
      </c>
      <c r="Q589">
        <v>153.71361496813901</v>
      </c>
      <c r="R589">
        <v>20.335356950791599</v>
      </c>
      <c r="S589" s="1">
        <f>(Table2[[#This Row],[Close Price]]-Table2[[#This Row],[20D EMA]])/Table2[[#This Row],[20D EMA]]</f>
        <v>-5.7264736297828238E-2</v>
      </c>
      <c r="T589" s="1">
        <f>(Table2[[#This Row],[Close Price]]-Table2[[#This Row],[50D EMA]])/Table2[[#This Row],[50D EMA]]</f>
        <v>-6.8818196550108721E-2</v>
      </c>
      <c r="U589" s="1">
        <f>(Table2[[#This Row],[Close Price]]-Table2[[#This Row],[200D EMA]])/Table2[[#This Row],[200D EMA]]</f>
        <v>-5.1092513631709573E-2</v>
      </c>
      <c r="V589">
        <v>0.74490294341155505</v>
      </c>
      <c r="W589">
        <v>144.43</v>
      </c>
      <c r="X589">
        <v>149.5</v>
      </c>
      <c r="Y589">
        <v>144.43</v>
      </c>
      <c r="Z589">
        <v>157.93</v>
      </c>
      <c r="AA589">
        <v>144.43</v>
      </c>
      <c r="AB589">
        <v>169.99</v>
      </c>
      <c r="AC589" s="1">
        <f>(Table2[[#This Row],[Close Price]]/Table2[[#This Row],[Day Low]])-1</f>
        <v>9.9009900990099098E-3</v>
      </c>
      <c r="AD589" s="1">
        <f>(Table2[[#This Row],[Day High]]/Table2[[#This Row],[Close Price]])-1</f>
        <v>2.4955436720142554E-2</v>
      </c>
      <c r="AE589" s="1">
        <f>(Table2[[#This Row],[Close Price]]/Table2[[#This Row],[Current Week Low]])-1</f>
        <v>9.9009900990099098E-3</v>
      </c>
      <c r="AF589" s="1">
        <f>(Table2[[#This Row],[Current Week High]]/Table2[[#This Row],[Close Price]])-1</f>
        <v>8.275058275058278E-2</v>
      </c>
      <c r="AG589" s="1">
        <f>(Table2[[#This Row],[Close Price]]/Table2[[#This Row],[Current Month Low]])-1</f>
        <v>9.9009900990099098E-3</v>
      </c>
      <c r="AH589" s="1">
        <f>(Table2[[#This Row],[Current Month High]]/Table2[[#This Row],[Close Price]])-1</f>
        <v>0.16543260660907722</v>
      </c>
      <c r="AI589">
        <v>26.559714795008802</v>
      </c>
      <c r="AJ589">
        <v>27.2774869109947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-0.04</v>
      </c>
      <c r="AM589" t="s">
        <v>3143</v>
      </c>
      <c r="AN589">
        <v>-8.3000000000000007</v>
      </c>
      <c r="AO589" t="s">
        <v>3143</v>
      </c>
      <c r="AP589">
        <v>-1.3292875861982001E-2</v>
      </c>
      <c r="AQ589">
        <f>(Table2[[#This Row],[Sharpe Ratio]]-AVERAGE(Table2[Sharpe Ratio]))/_xlfn.STDEV.P(Table2[Sharpe Ratio])</f>
        <v>-0.82662174940675948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470</v>
      </c>
      <c r="AT589">
        <f>_xlfn.RANK.AVG(Table2[[#This Row],[6M Return vs Nifty Z-Score]],Table2[6M Return vs Nifty Z-Score])</f>
        <v>583</v>
      </c>
      <c r="AU589">
        <f>_xlfn.RANK.AVG(Table2[[#This Row],[Sharpe Ratio Z-Score]],Table2[Sharpe Ratio Z-Score])</f>
        <v>580</v>
      </c>
      <c r="AV589">
        <f>(Table2[[#This Row],[Rank 1Y]]+Table2[[#This Row],[Rank 6M]]+Table2[[#This Row],[Rank Sharpe]])/3</f>
        <v>544.33333333333337</v>
      </c>
    </row>
    <row r="590" spans="1:48" x14ac:dyDescent="0.3">
      <c r="A590" t="s">
        <v>972</v>
      </c>
      <c r="B590" t="s">
        <v>973</v>
      </c>
      <c r="C590" t="s">
        <v>603</v>
      </c>
      <c r="D590" t="s">
        <v>603</v>
      </c>
      <c r="E590">
        <v>14002.463849051999</v>
      </c>
      <c r="F590">
        <v>147.49</v>
      </c>
      <c r="G590">
        <v>-22.734287223033999</v>
      </c>
      <c r="H590">
        <f>(Table2[[#This Row],[1Y Return vs Nifty]]-AVERAGE(Table2[1Y Return vs Nifty]))/_xlfn.STDEV.P(Table2[1Y Return vs Nifty])</f>
        <v>-0.76666004528973863</v>
      </c>
      <c r="I590">
        <v>-2.7756934711437</v>
      </c>
      <c r="J590">
        <f>(Table2[[#This Row],[1M Return vs Nifty]]-AVERAGE(Table2[1M Return vs Nifty]))/_xlfn.STDEV.P(Table2[1M Return vs Nifty])</f>
        <v>-0.2397527998699083</v>
      </c>
      <c r="K590">
        <v>-12.3473282818781</v>
      </c>
      <c r="L590">
        <f>(Table2[[#This Row],[6M Return vs Nifty]]-AVERAGE(Table2[6M Return vs Nifty]))/_xlfn.STDEV.P(Table2[6M Return vs Nifty])</f>
        <v>-0.5103298187630827</v>
      </c>
      <c r="M590">
        <v>-2.1518670580894499</v>
      </c>
      <c r="N590">
        <f>(Table2[[#This Row],[1W Return vs Nifty]]-AVERAGE(Table2[1W Return vs Nifty]))/_xlfn.STDEV.P(Table2[1W Return vs Nifty])</f>
        <v>-7.6445801649285355E-2</v>
      </c>
      <c r="O590">
        <v>162.83000000000001</v>
      </c>
      <c r="P590">
        <v>169.009879244297</v>
      </c>
      <c r="Q590">
        <v>158.59909450527999</v>
      </c>
      <c r="R590">
        <v>30.9830078501038</v>
      </c>
      <c r="S590" s="1">
        <f>(Table2[[#This Row],[Close Price]]-Table2[[#This Row],[20D EMA]])/Table2[[#This Row],[20D EMA]]</f>
        <v>-9.4208683903457602E-2</v>
      </c>
      <c r="T590" s="1">
        <f>(Table2[[#This Row],[Close Price]]-Table2[[#This Row],[50D EMA]])/Table2[[#This Row],[50D EMA]]</f>
        <v>-0.12732912028882565</v>
      </c>
      <c r="U590" s="1">
        <f>(Table2[[#This Row],[Close Price]]-Table2[[#This Row],[200D EMA]])/Table2[[#This Row],[200D EMA]]</f>
        <v>-7.0045131972113164E-2</v>
      </c>
      <c r="V590">
        <v>0.49496844602879297</v>
      </c>
      <c r="W590">
        <v>145.24</v>
      </c>
      <c r="X590">
        <v>156.30000000000001</v>
      </c>
      <c r="Y590">
        <v>145.24</v>
      </c>
      <c r="Z590">
        <v>166.75</v>
      </c>
      <c r="AA590">
        <v>145.24</v>
      </c>
      <c r="AB590">
        <v>176.3</v>
      </c>
      <c r="AC590" s="1">
        <f>(Table2[[#This Row],[Close Price]]/Table2[[#This Row],[Day Low]])-1</f>
        <v>1.5491600110162596E-2</v>
      </c>
      <c r="AD590" s="1">
        <f>(Table2[[#This Row],[Day High]]/Table2[[#This Row],[Close Price]])-1</f>
        <v>5.973286324496585E-2</v>
      </c>
      <c r="AE590" s="1">
        <f>(Table2[[#This Row],[Close Price]]/Table2[[#This Row],[Current Week Low]])-1</f>
        <v>1.5491600110162596E-2</v>
      </c>
      <c r="AF590" s="1">
        <f>(Table2[[#This Row],[Current Week High]]/Table2[[#This Row],[Close Price]])-1</f>
        <v>0.13058512441521453</v>
      </c>
      <c r="AG590" s="1">
        <f>(Table2[[#This Row],[Close Price]]/Table2[[#This Row],[Current Month Low]])-1</f>
        <v>1.5491600110162596E-2</v>
      </c>
      <c r="AH590" s="1">
        <f>(Table2[[#This Row],[Current Month High]]/Table2[[#This Row],[Close Price]])-1</f>
        <v>0.19533527696792996</v>
      </c>
      <c r="AI590">
        <v>44.382670011526102</v>
      </c>
      <c r="AJ590">
        <v>22.6528066528066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-0.19</v>
      </c>
      <c r="AM590" t="s">
        <v>3143</v>
      </c>
      <c r="AN590">
        <v>-14</v>
      </c>
      <c r="AO590" t="s">
        <v>3143</v>
      </c>
      <c r="AP590">
        <v>-3.9563857279039999E-3</v>
      </c>
      <c r="AQ590">
        <f>(Table2[[#This Row],[Sharpe Ratio]]-AVERAGE(Table2[Sharpe Ratio]))/_xlfn.STDEV.P(Table2[Sharpe Ratio])</f>
        <v>-0.71638940642661575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575</v>
      </c>
      <c r="AT590">
        <f>_xlfn.RANK.AVG(Table2[[#This Row],[6M Return vs Nifty Z-Score]],Table2[6M Return vs Nifty Z-Score])</f>
        <v>498</v>
      </c>
      <c r="AU590">
        <f>_xlfn.RANK.AVG(Table2[[#This Row],[Sharpe Ratio Z-Score]],Table2[Sharpe Ratio Z-Score])</f>
        <v>560</v>
      </c>
      <c r="AV590">
        <f>(Table2[[#This Row],[Rank 1Y]]+Table2[[#This Row],[Rank 6M]]+Table2[[#This Row],[Rank Sharpe]])/3</f>
        <v>544.33333333333337</v>
      </c>
    </row>
    <row r="591" spans="1:48" x14ac:dyDescent="0.3">
      <c r="A591" t="s">
        <v>262</v>
      </c>
      <c r="B591" t="s">
        <v>263</v>
      </c>
      <c r="C591" t="s">
        <v>3099</v>
      </c>
      <c r="D591" t="s">
        <v>197</v>
      </c>
      <c r="E591">
        <v>95474.414094469903</v>
      </c>
      <c r="F591">
        <v>538.70000000000005</v>
      </c>
      <c r="G591">
        <v>-22.438180393250502</v>
      </c>
      <c r="H591">
        <f>(Table2[[#This Row],[1Y Return vs Nifty]]-AVERAGE(Table2[1Y Return vs Nifty]))/_xlfn.STDEV.P(Table2[1Y Return vs Nifty])</f>
        <v>-0.7614379473820394</v>
      </c>
      <c r="I591">
        <v>-9.0667267753237901</v>
      </c>
      <c r="J591">
        <f>(Table2[[#This Row],[1M Return vs Nifty]]-AVERAGE(Table2[1M Return vs Nifty]))/_xlfn.STDEV.P(Table2[1M Return vs Nifty])</f>
        <v>-0.97390051603026129</v>
      </c>
      <c r="K591">
        <v>-0.76739134497097095</v>
      </c>
      <c r="L591">
        <f>(Table2[[#This Row],[6M Return vs Nifty]]-AVERAGE(Table2[6M Return vs Nifty]))/_xlfn.STDEV.P(Table2[6M Return vs Nifty])</f>
        <v>-8.7088513120679889E-2</v>
      </c>
      <c r="M591">
        <v>-2.5617164986075398</v>
      </c>
      <c r="N591">
        <f>(Table2[[#This Row],[1W Return vs Nifty]]-AVERAGE(Table2[1W Return vs Nifty]))/_xlfn.STDEV.P(Table2[1W Return vs Nifty])</f>
        <v>-0.16585403357549544</v>
      </c>
      <c r="O591">
        <v>576.74</v>
      </c>
      <c r="P591">
        <v>601.14257639726998</v>
      </c>
      <c r="Q591">
        <v>587.94310449817397</v>
      </c>
      <c r="R591">
        <v>14.136257171940599</v>
      </c>
      <c r="S591" s="1">
        <f>(Table2[[#This Row],[Close Price]]-Table2[[#This Row],[20D EMA]])/Table2[[#This Row],[20D EMA]]</f>
        <v>-6.5956930332558797E-2</v>
      </c>
      <c r="T591" s="1">
        <f>(Table2[[#This Row],[Close Price]]-Table2[[#This Row],[50D EMA]])/Table2[[#This Row],[50D EMA]]</f>
        <v>-0.10387315563555133</v>
      </c>
      <c r="U591" s="1">
        <f>(Table2[[#This Row],[Close Price]]-Table2[[#This Row],[200D EMA]])/Table2[[#This Row],[200D EMA]]</f>
        <v>-8.3754880568255488E-2</v>
      </c>
      <c r="V591">
        <v>0.67032796577565401</v>
      </c>
      <c r="W591">
        <v>536.35</v>
      </c>
      <c r="X591">
        <v>545.29999999999995</v>
      </c>
      <c r="Y591">
        <v>535.25</v>
      </c>
      <c r="Z591">
        <v>575</v>
      </c>
      <c r="AA591">
        <v>535.25</v>
      </c>
      <c r="AB591">
        <v>629.75</v>
      </c>
      <c r="AC591" s="1">
        <f>(Table2[[#This Row],[Close Price]]/Table2[[#This Row],[Day Low]])-1</f>
        <v>4.3814673254405356E-3</v>
      </c>
      <c r="AD591" s="1">
        <f>(Table2[[#This Row],[Day High]]/Table2[[#This Row],[Close Price]])-1</f>
        <v>1.2251717096714243E-2</v>
      </c>
      <c r="AE591" s="1">
        <f>(Table2[[#This Row],[Close Price]]/Table2[[#This Row],[Current Week Low]])-1</f>
        <v>6.4455861746848253E-3</v>
      </c>
      <c r="AF591" s="1">
        <f>(Table2[[#This Row],[Current Week High]]/Table2[[#This Row],[Close Price]])-1</f>
        <v>6.738444403192867E-2</v>
      </c>
      <c r="AG591" s="1">
        <f>(Table2[[#This Row],[Close Price]]/Table2[[#This Row],[Current Month Low]])-1</f>
        <v>6.4455861746848253E-3</v>
      </c>
      <c r="AH591" s="1">
        <f>(Table2[[#This Row],[Current Month High]]/Table2[[#This Row],[Close Price]])-1</f>
        <v>0.16901800631149055</v>
      </c>
      <c r="AI591">
        <v>24.7447558938184</v>
      </c>
      <c r="AJ591">
        <v>10.118560915780799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-0.11</v>
      </c>
      <c r="AM591" t="s">
        <v>3143</v>
      </c>
      <c r="AN591">
        <v>-4.66</v>
      </c>
      <c r="AO591" t="s">
        <v>3143</v>
      </c>
      <c r="AP591">
        <v>-8.7042133282472997E-2</v>
      </c>
      <c r="AQ591">
        <f>(Table2[[#This Row],[Sharpe Ratio]]-AVERAGE(Table2[Sharpe Ratio]))/_xlfn.STDEV.P(Table2[Sharpe Ratio])</f>
        <v>-1.6973508265825357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574</v>
      </c>
      <c r="AT591">
        <f>_xlfn.RANK.AVG(Table2[[#This Row],[6M Return vs Nifty Z-Score]],Table2[6M Return vs Nifty Z-Score])</f>
        <v>362</v>
      </c>
      <c r="AU591">
        <f>_xlfn.RANK.AVG(Table2[[#This Row],[Sharpe Ratio Z-Score]],Table2[Sharpe Ratio Z-Score])</f>
        <v>698</v>
      </c>
      <c r="AV591">
        <f>(Table2[[#This Row],[Rank 1Y]]+Table2[[#This Row],[Rank 6M]]+Table2[[#This Row],[Rank Sharpe]])/3</f>
        <v>544.66666666666663</v>
      </c>
    </row>
    <row r="592" spans="1:48" x14ac:dyDescent="0.3">
      <c r="A592" t="s">
        <v>1055</v>
      </c>
      <c r="B592" t="s">
        <v>1056</v>
      </c>
      <c r="C592" t="s">
        <v>3109</v>
      </c>
      <c r="D592" t="s">
        <v>513</v>
      </c>
      <c r="E592">
        <v>12053.9672618</v>
      </c>
      <c r="F592">
        <v>775.55</v>
      </c>
      <c r="G592">
        <v>-37.2145621161918</v>
      </c>
      <c r="H592">
        <f>(Table2[[#This Row],[1Y Return vs Nifty]]-AVERAGE(Table2[1Y Return vs Nifty]))/_xlfn.STDEV.P(Table2[1Y Return vs Nifty])</f>
        <v>-1.0220321124513037</v>
      </c>
      <c r="I592">
        <v>-4.1731368891399896</v>
      </c>
      <c r="J592">
        <f>(Table2[[#This Row],[1M Return vs Nifty]]-AVERAGE(Table2[1M Return vs Nifty]))/_xlfn.STDEV.P(Table2[1M Return vs Nifty])</f>
        <v>-0.4028309214089586</v>
      </c>
      <c r="K592">
        <v>-12.877832310382001</v>
      </c>
      <c r="L592">
        <f>(Table2[[#This Row],[6M Return vs Nifty]]-AVERAGE(Table2[6M Return vs Nifty]))/_xlfn.STDEV.P(Table2[6M Return vs Nifty])</f>
        <v>-0.52971949410379449</v>
      </c>
      <c r="M592">
        <v>-5.3202993597799999</v>
      </c>
      <c r="N592">
        <f>(Table2[[#This Row],[1W Return vs Nifty]]-AVERAGE(Table2[1W Return vs Nifty]))/_xlfn.STDEV.P(Table2[1W Return vs Nifty])</f>
        <v>-0.76763603412574222</v>
      </c>
      <c r="O592">
        <v>854.43</v>
      </c>
      <c r="P592">
        <v>854.15850505591004</v>
      </c>
      <c r="Q592">
        <v>837.02502034031704</v>
      </c>
      <c r="R592">
        <v>16.483568741166199</v>
      </c>
      <c r="S592" s="1">
        <f>(Table2[[#This Row],[Close Price]]-Table2[[#This Row],[20D EMA]])/Table2[[#This Row],[20D EMA]]</f>
        <v>-9.2318855845417408E-2</v>
      </c>
      <c r="T592" s="1">
        <f>(Table2[[#This Row],[Close Price]]-Table2[[#This Row],[50D EMA]])/Table2[[#This Row],[50D EMA]]</f>
        <v>-9.2030348688929425E-2</v>
      </c>
      <c r="U592" s="1">
        <f>(Table2[[#This Row],[Close Price]]-Table2[[#This Row],[200D EMA]])/Table2[[#This Row],[200D EMA]]</f>
        <v>-7.3444662759689805E-2</v>
      </c>
      <c r="V592">
        <v>0.60877173383975802</v>
      </c>
      <c r="W592">
        <v>752.05</v>
      </c>
      <c r="X592">
        <v>799.95</v>
      </c>
      <c r="Y592">
        <v>752.05</v>
      </c>
      <c r="Z592">
        <v>898</v>
      </c>
      <c r="AA592">
        <v>752.05</v>
      </c>
      <c r="AB592">
        <v>944.35</v>
      </c>
      <c r="AC592" s="1">
        <f>(Table2[[#This Row],[Close Price]]/Table2[[#This Row],[Day Low]])-1</f>
        <v>3.1247922345588819E-2</v>
      </c>
      <c r="AD592" s="1">
        <f>(Table2[[#This Row],[Day High]]/Table2[[#This Row],[Close Price]])-1</f>
        <v>3.1461543420798321E-2</v>
      </c>
      <c r="AE592" s="1">
        <f>(Table2[[#This Row],[Close Price]]/Table2[[#This Row],[Current Week Low]])-1</f>
        <v>3.1247922345588819E-2</v>
      </c>
      <c r="AF592" s="1">
        <f>(Table2[[#This Row],[Current Week High]]/Table2[[#This Row],[Close Price]])-1</f>
        <v>0.15788795048675142</v>
      </c>
      <c r="AG592" s="1">
        <f>(Table2[[#This Row],[Close Price]]/Table2[[#This Row],[Current Month Low]])-1</f>
        <v>3.1247922345588819E-2</v>
      </c>
      <c r="AH592" s="1">
        <f>(Table2[[#This Row],[Current Month High]]/Table2[[#This Row],[Close Price]])-1</f>
        <v>0.2176519889110955</v>
      </c>
      <c r="AI592">
        <v>23.396299400425502</v>
      </c>
      <c r="AJ592">
        <v>9.3941744833909198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-0.06</v>
      </c>
      <c r="AM592" t="s">
        <v>3143</v>
      </c>
      <c r="AN592">
        <v>-13.06</v>
      </c>
      <c r="AO592" t="s">
        <v>3143</v>
      </c>
      <c r="AP592">
        <v>1.3553540522501E-2</v>
      </c>
      <c r="AQ592">
        <f>(Table2[[#This Row],[Sharpe Ratio]]-AVERAGE(Table2[Sharpe Ratio]))/_xlfn.STDEV.P(Table2[Sharpe Ratio])</f>
        <v>-0.50965645129322779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-3.2318750133830267</v>
      </c>
      <c r="AS592">
        <f>_xlfn.RANK.AVG(Table2[[#This Row],[1Y Return vs Nifty Z-Score]],Table2[1Y Return vs Nifty Z-Score])</f>
        <v>661</v>
      </c>
      <c r="AT592">
        <f>_xlfn.RANK.AVG(Table2[[#This Row],[6M Return vs Nifty Z-Score]],Table2[6M Return vs Nifty Z-Score])</f>
        <v>507</v>
      </c>
      <c r="AU592">
        <f>_xlfn.RANK.AVG(Table2[[#This Row],[Sharpe Ratio Z-Score]],Table2[Sharpe Ratio Z-Score])</f>
        <v>469</v>
      </c>
      <c r="AV592">
        <f>(Table2[[#This Row],[Rank 1Y]]+Table2[[#This Row],[Rank 6M]]+Table2[[#This Row],[Rank Sharpe]])/3</f>
        <v>545.66666666666663</v>
      </c>
    </row>
    <row r="593" spans="1:48" x14ac:dyDescent="0.3">
      <c r="A593" t="s">
        <v>1901</v>
      </c>
      <c r="B593" t="s">
        <v>1902</v>
      </c>
      <c r="C593" t="s">
        <v>3097</v>
      </c>
      <c r="D593" t="s">
        <v>24</v>
      </c>
      <c r="E593">
        <v>3648.4144086000001</v>
      </c>
      <c r="F593">
        <v>116.35</v>
      </c>
      <c r="G593">
        <v>-24.078684826404601</v>
      </c>
      <c r="H593">
        <f>(Table2[[#This Row],[1Y Return vs Nifty]]-AVERAGE(Table2[1Y Return vs Nifty]))/_xlfn.STDEV.P(Table2[1Y Return vs Nifty])</f>
        <v>-0.79036965008612481</v>
      </c>
      <c r="I593">
        <v>-3.7898540034496602</v>
      </c>
      <c r="J593">
        <f>(Table2[[#This Row],[1M Return vs Nifty]]-AVERAGE(Table2[1M Return vs Nifty]))/_xlfn.STDEV.P(Table2[1M Return vs Nifty])</f>
        <v>-0.35810277555954184</v>
      </c>
      <c r="K593">
        <v>-21.615216618711798</v>
      </c>
      <c r="L593">
        <f>(Table2[[#This Row],[6M Return vs Nifty]]-AVERAGE(Table2[6M Return vs Nifty]))/_xlfn.STDEV.P(Table2[6M Return vs Nifty])</f>
        <v>-0.84906682411996692</v>
      </c>
      <c r="M593">
        <v>-0.43871539667711301</v>
      </c>
      <c r="N593">
        <f>(Table2[[#This Row],[1W Return vs Nifty]]-AVERAGE(Table2[1W Return vs Nifty]))/_xlfn.STDEV.P(Table2[1W Return vs Nifty])</f>
        <v>0.29727646298209887</v>
      </c>
      <c r="O593">
        <v>115.88</v>
      </c>
      <c r="P593">
        <v>119.34786220770501</v>
      </c>
      <c r="Q593">
        <v>124.666357627317</v>
      </c>
      <c r="R593">
        <v>56.654403610833</v>
      </c>
      <c r="S593" s="1">
        <f>(Table2[[#This Row],[Close Price]]-Table2[[#This Row],[20D EMA]])/Table2[[#This Row],[20D EMA]]</f>
        <v>4.055919917155669E-3</v>
      </c>
      <c r="T593" s="1">
        <f>(Table2[[#This Row],[Close Price]]-Table2[[#This Row],[50D EMA]])/Table2[[#This Row],[50D EMA]]</f>
        <v>-2.5118692134491138E-2</v>
      </c>
      <c r="U593" s="1">
        <f>(Table2[[#This Row],[Close Price]]-Table2[[#This Row],[200D EMA]])/Table2[[#This Row],[200D EMA]]</f>
        <v>-6.6708916387677605E-2</v>
      </c>
      <c r="V593">
        <v>1.2315992853572399</v>
      </c>
      <c r="W593">
        <v>112.3</v>
      </c>
      <c r="X593">
        <v>120.99</v>
      </c>
      <c r="Y593">
        <v>108.69</v>
      </c>
      <c r="Z593">
        <v>120.99</v>
      </c>
      <c r="AA593">
        <v>108.69</v>
      </c>
      <c r="AB593">
        <v>123.65</v>
      </c>
      <c r="AC593" s="1">
        <f>(Table2[[#This Row],[Close Price]]/Table2[[#This Row],[Day Low]])-1</f>
        <v>3.6064113980409651E-2</v>
      </c>
      <c r="AD593" s="1">
        <f>(Table2[[#This Row],[Day High]]/Table2[[#This Row],[Close Price]])-1</f>
        <v>3.9879673399226379E-2</v>
      </c>
      <c r="AE593" s="1">
        <f>(Table2[[#This Row],[Close Price]]/Table2[[#This Row],[Current Week Low]])-1</f>
        <v>7.0475664734566124E-2</v>
      </c>
      <c r="AF593" s="1">
        <f>(Table2[[#This Row],[Current Week High]]/Table2[[#This Row],[Close Price]])-1</f>
        <v>3.9879673399226379E-2</v>
      </c>
      <c r="AG593" s="1">
        <f>(Table2[[#This Row],[Close Price]]/Table2[[#This Row],[Current Month Low]])-1</f>
        <v>7.0475664734566124E-2</v>
      </c>
      <c r="AH593" s="1">
        <f>(Table2[[#This Row],[Current Month High]]/Table2[[#This Row],[Close Price]])-1</f>
        <v>6.2741727546197001E-2</v>
      </c>
      <c r="AI593">
        <v>40.481306403094102</v>
      </c>
      <c r="AJ593">
        <v>7.0475664734566097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-0.03</v>
      </c>
      <c r="AM593" t="s">
        <v>3143</v>
      </c>
      <c r="AN593">
        <v>-0.75</v>
      </c>
      <c r="AO593" t="s">
        <v>3143</v>
      </c>
      <c r="AP593">
        <v>1.8185382778647001E-2</v>
      </c>
      <c r="AQ593">
        <f>(Table2[[#This Row],[Sharpe Ratio]]-AVERAGE(Table2[Sharpe Ratio]))/_xlfn.STDEV.P(Table2[Sharpe Ratio])</f>
        <v>-0.45497007377050053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582</v>
      </c>
      <c r="AT593">
        <f>_xlfn.RANK.AVG(Table2[[#This Row],[6M Return vs Nifty Z-Score]],Table2[6M Return vs Nifty Z-Score])</f>
        <v>603</v>
      </c>
      <c r="AU593">
        <f>_xlfn.RANK.AVG(Table2[[#This Row],[Sharpe Ratio Z-Score]],Table2[Sharpe Ratio Z-Score])</f>
        <v>458</v>
      </c>
      <c r="AV593">
        <f>(Table2[[#This Row],[Rank 1Y]]+Table2[[#This Row],[Rank 6M]]+Table2[[#This Row],[Rank Sharpe]])/3</f>
        <v>547.66666666666663</v>
      </c>
    </row>
    <row r="594" spans="1:48" x14ac:dyDescent="0.3">
      <c r="A594" t="s">
        <v>873</v>
      </c>
      <c r="B594" t="s">
        <v>874</v>
      </c>
      <c r="C594" t="s">
        <v>3097</v>
      </c>
      <c r="D594" t="s">
        <v>539</v>
      </c>
      <c r="E594">
        <v>16869.9766934</v>
      </c>
      <c r="F594">
        <v>397.45</v>
      </c>
      <c r="G594">
        <v>-60.587294856741899</v>
      </c>
      <c r="H594">
        <f>(Table2[[#This Row],[1Y Return vs Nifty]]-AVERAGE(Table2[1Y Return vs Nifty]))/_xlfn.STDEV.P(Table2[1Y Return vs Nifty])</f>
        <v>-1.4342303006217101</v>
      </c>
      <c r="I594">
        <v>-14.2890947229525</v>
      </c>
      <c r="J594">
        <f>(Table2[[#This Row],[1M Return vs Nifty]]-AVERAGE(Table2[1M Return vs Nifty]))/_xlfn.STDEV.P(Table2[1M Return vs Nifty])</f>
        <v>-1.5833376810112743</v>
      </c>
      <c r="K594">
        <v>-12.085622678761</v>
      </c>
      <c r="L594">
        <f>(Table2[[#This Row],[6M Return vs Nifty]]-AVERAGE(Table2[6M Return vs Nifty]))/_xlfn.STDEV.P(Table2[6M Return vs Nifty])</f>
        <v>-0.50076460076917551</v>
      </c>
      <c r="M594">
        <v>-8.1797830107303202</v>
      </c>
      <c r="N594">
        <f>(Table2[[#This Row],[1W Return vs Nifty]]-AVERAGE(Table2[1W Return vs Nifty]))/_xlfn.STDEV.P(Table2[1W Return vs Nifty])</f>
        <v>-1.3914294376989937</v>
      </c>
      <c r="O594">
        <v>447.02</v>
      </c>
      <c r="P594">
        <v>459.03127938030599</v>
      </c>
      <c r="Q594">
        <v>472.17920226050001</v>
      </c>
      <c r="R594">
        <v>19.259361792465199</v>
      </c>
      <c r="S594" s="1">
        <f>(Table2[[#This Row],[Close Price]]-Table2[[#This Row],[20D EMA]])/Table2[[#This Row],[20D EMA]]</f>
        <v>-0.11088989306966131</v>
      </c>
      <c r="T594" s="1">
        <f>(Table2[[#This Row],[Close Price]]-Table2[[#This Row],[50D EMA]])/Table2[[#This Row],[50D EMA]]</f>
        <v>-0.13415486513999866</v>
      </c>
      <c r="U594" s="1">
        <f>(Table2[[#This Row],[Close Price]]-Table2[[#This Row],[200D EMA]])/Table2[[#This Row],[200D EMA]]</f>
        <v>-0.15826449344389404</v>
      </c>
      <c r="V594">
        <v>0.77704992234785197</v>
      </c>
      <c r="W594">
        <v>395.2</v>
      </c>
      <c r="X594">
        <v>412.4</v>
      </c>
      <c r="Y594">
        <v>391.25</v>
      </c>
      <c r="Z594">
        <v>457.2</v>
      </c>
      <c r="AA594">
        <v>391.25</v>
      </c>
      <c r="AB594">
        <v>482.5</v>
      </c>
      <c r="AC594" s="1">
        <f>(Table2[[#This Row],[Close Price]]/Table2[[#This Row],[Day Low]])-1</f>
        <v>5.6933198380566541E-3</v>
      </c>
      <c r="AD594" s="1">
        <f>(Table2[[#This Row],[Day High]]/Table2[[#This Row],[Close Price]])-1</f>
        <v>3.7614794313750144E-2</v>
      </c>
      <c r="AE594" s="1">
        <f>(Table2[[#This Row],[Close Price]]/Table2[[#This Row],[Current Week Low]])-1</f>
        <v>1.5846645367412204E-2</v>
      </c>
      <c r="AF594" s="1">
        <f>(Table2[[#This Row],[Current Week High]]/Table2[[#This Row],[Close Price]])-1</f>
        <v>0.15033337526732926</v>
      </c>
      <c r="AG594" s="1">
        <f>(Table2[[#This Row],[Close Price]]/Table2[[#This Row],[Current Month Low]])-1</f>
        <v>1.5846645367412204E-2</v>
      </c>
      <c r="AH594" s="1">
        <f>(Table2[[#This Row],[Current Month High]]/Table2[[#This Row],[Close Price]])-1</f>
        <v>0.21398918102906039</v>
      </c>
      <c r="AI594">
        <v>64.893225524241302</v>
      </c>
      <c r="AJ594">
        <v>30.619823846457201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-0.13</v>
      </c>
      <c r="AM594" t="s">
        <v>3143</v>
      </c>
      <c r="AN594">
        <v>-12.36</v>
      </c>
      <c r="AO594" t="s">
        <v>3143</v>
      </c>
      <c r="AP594">
        <v>2.5730926035556E-2</v>
      </c>
      <c r="AQ594">
        <f>(Table2[[#This Row],[Sharpe Ratio]]-AVERAGE(Table2[Sharpe Ratio]))/_xlfn.STDEV.P(Table2[Sharpe Ratio])</f>
        <v>-0.36588275076983823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722</v>
      </c>
      <c r="AT594">
        <f>_xlfn.RANK.AVG(Table2[[#This Row],[6M Return vs Nifty Z-Score]],Table2[6M Return vs Nifty Z-Score])</f>
        <v>494</v>
      </c>
      <c r="AU594">
        <f>_xlfn.RANK.AVG(Table2[[#This Row],[Sharpe Ratio Z-Score]],Table2[Sharpe Ratio Z-Score])</f>
        <v>428</v>
      </c>
      <c r="AV594">
        <f>(Table2[[#This Row],[Rank 1Y]]+Table2[[#This Row],[Rank 6M]]+Table2[[#This Row],[Rank Sharpe]])/3</f>
        <v>548</v>
      </c>
    </row>
    <row r="595" spans="1:48" x14ac:dyDescent="0.3">
      <c r="A595" t="s">
        <v>480</v>
      </c>
      <c r="B595" t="s">
        <v>481</v>
      </c>
      <c r="C595" t="s">
        <v>3096</v>
      </c>
      <c r="D595" t="s">
        <v>273</v>
      </c>
      <c r="E595">
        <v>43539.149552440002</v>
      </c>
      <c r="F595">
        <v>6990.65</v>
      </c>
      <c r="G595">
        <v>-33.804719478198102</v>
      </c>
      <c r="H595">
        <f>(Table2[[#This Row],[1Y Return vs Nifty]]-AVERAGE(Table2[1Y Return vs Nifty]))/_xlfn.STDEV.P(Table2[1Y Return vs Nifty])</f>
        <v>-0.96189661298150053</v>
      </c>
      <c r="I595">
        <v>-5.2501993057676497</v>
      </c>
      <c r="J595">
        <f>(Table2[[#This Row],[1M Return vs Nifty]]-AVERAGE(Table2[1M Return vs Nifty]))/_xlfn.STDEV.P(Table2[1M Return vs Nifty])</f>
        <v>-0.52852138831587347</v>
      </c>
      <c r="K595">
        <v>-8.5907218510154593</v>
      </c>
      <c r="L595">
        <f>(Table2[[#This Row],[6M Return vs Nifty]]-AVERAGE(Table2[6M Return vs Nifty]))/_xlfn.STDEV.P(Table2[6M Return vs Nifty])</f>
        <v>-0.37302760207177066</v>
      </c>
      <c r="M595">
        <v>-2.6390120304949001</v>
      </c>
      <c r="N595">
        <f>(Table2[[#This Row],[1W Return vs Nifty]]-AVERAGE(Table2[1W Return vs Nifty]))/_xlfn.STDEV.P(Table2[1W Return vs Nifty])</f>
        <v>-0.18271597398246262</v>
      </c>
      <c r="O595">
        <v>7393.89</v>
      </c>
      <c r="P595">
        <v>7455.9254451958304</v>
      </c>
      <c r="Q595">
        <v>7443.4186810384199</v>
      </c>
      <c r="R595">
        <v>27.0903604826768</v>
      </c>
      <c r="S595" s="1">
        <f>(Table2[[#This Row],[Close Price]]-Table2[[#This Row],[20D EMA]])/Table2[[#This Row],[20D EMA]]</f>
        <v>-5.4536921701567195E-2</v>
      </c>
      <c r="T595" s="1">
        <f>(Table2[[#This Row],[Close Price]]-Table2[[#This Row],[50D EMA]])/Table2[[#This Row],[50D EMA]]</f>
        <v>-6.2403446576256676E-2</v>
      </c>
      <c r="U595" s="1">
        <f>(Table2[[#This Row],[Close Price]]-Table2[[#This Row],[200D EMA]])/Table2[[#This Row],[200D EMA]]</f>
        <v>-6.0828055016146854E-2</v>
      </c>
      <c r="V595">
        <v>0.53307522985740596</v>
      </c>
      <c r="W595">
        <v>6870.6</v>
      </c>
      <c r="X595">
        <v>7048.45</v>
      </c>
      <c r="Y595">
        <v>6870.6</v>
      </c>
      <c r="Z595">
        <v>7485</v>
      </c>
      <c r="AA595">
        <v>6870.6</v>
      </c>
      <c r="AB595">
        <v>8027</v>
      </c>
      <c r="AC595" s="1">
        <f>(Table2[[#This Row],[Close Price]]/Table2[[#This Row],[Day Low]])-1</f>
        <v>1.7473000902395563E-2</v>
      </c>
      <c r="AD595" s="1">
        <f>(Table2[[#This Row],[Day High]]/Table2[[#This Row],[Close Price]])-1</f>
        <v>8.2681867923584118E-3</v>
      </c>
      <c r="AE595" s="1">
        <f>(Table2[[#This Row],[Close Price]]/Table2[[#This Row],[Current Week Low]])-1</f>
        <v>1.7473000902395563E-2</v>
      </c>
      <c r="AF595" s="1">
        <f>(Table2[[#This Row],[Current Week High]]/Table2[[#This Row],[Close Price]])-1</f>
        <v>7.0715884788968175E-2</v>
      </c>
      <c r="AG595" s="1">
        <f>(Table2[[#This Row],[Close Price]]/Table2[[#This Row],[Current Month Low]])-1</f>
        <v>1.7473000902395563E-2</v>
      </c>
      <c r="AH595" s="1">
        <f>(Table2[[#This Row],[Current Month High]]/Table2[[#This Row],[Close Price]])-1</f>
        <v>0.14824801699412804</v>
      </c>
      <c r="AI595">
        <v>31.604357248610601</v>
      </c>
      <c r="AJ595">
        <v>9.0380895932118808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-0.05</v>
      </c>
      <c r="AM595" t="s">
        <v>3143</v>
      </c>
      <c r="AN595">
        <v>-8.19</v>
      </c>
      <c r="AO595" t="s">
        <v>3143</v>
      </c>
      <c r="AP595">
        <v>-2.039197015174E-3</v>
      </c>
      <c r="AQ595">
        <f>(Table2[[#This Row],[Sharpe Ratio]]-AVERAGE(Table2[Sharpe Ratio]))/_xlfn.STDEV.P(Table2[Sharpe Ratio])</f>
        <v>-0.69375389771784091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645</v>
      </c>
      <c r="AT595">
        <f>_xlfn.RANK.AVG(Table2[[#This Row],[6M Return vs Nifty Z-Score]],Table2[6M Return vs Nifty Z-Score])</f>
        <v>448</v>
      </c>
      <c r="AU595">
        <f>_xlfn.RANK.AVG(Table2[[#This Row],[Sharpe Ratio Z-Score]],Table2[Sharpe Ratio Z-Score])</f>
        <v>553</v>
      </c>
      <c r="AV595">
        <f>(Table2[[#This Row],[Rank 1Y]]+Table2[[#This Row],[Rank 6M]]+Table2[[#This Row],[Rank Sharpe]])/3</f>
        <v>548.66666666666663</v>
      </c>
    </row>
    <row r="596" spans="1:48" x14ac:dyDescent="0.3">
      <c r="A596" t="s">
        <v>1278</v>
      </c>
      <c r="B596" t="s">
        <v>1279</v>
      </c>
      <c r="C596" t="s">
        <v>3099</v>
      </c>
      <c r="D596" t="s">
        <v>985</v>
      </c>
      <c r="E596">
        <v>8467.1323169940006</v>
      </c>
      <c r="F596">
        <v>39.78</v>
      </c>
      <c r="G596">
        <v>-45.1878011706455</v>
      </c>
      <c r="H596">
        <f>(Table2[[#This Row],[1Y Return vs Nifty]]-AVERAGE(Table2[1Y Return vs Nifty]))/_xlfn.STDEV.P(Table2[1Y Return vs Nifty])</f>
        <v>-1.1626470216524596</v>
      </c>
      <c r="I596">
        <v>-7.0615329995706402</v>
      </c>
      <c r="J596">
        <f>(Table2[[#This Row],[1M Return vs Nifty]]-AVERAGE(Table2[1M Return vs Nifty]))/_xlfn.STDEV.P(Table2[1M Return vs Nifty])</f>
        <v>-0.73989946091742576</v>
      </c>
      <c r="K596">
        <v>-18.636914540245801</v>
      </c>
      <c r="L596">
        <f>(Table2[[#This Row],[6M Return vs Nifty]]-AVERAGE(Table2[6M Return vs Nifty]))/_xlfn.STDEV.P(Table2[6M Return vs Nifty])</f>
        <v>-0.74021126927925929</v>
      </c>
      <c r="M596">
        <v>-5.3781035062623896</v>
      </c>
      <c r="N596">
        <f>(Table2[[#This Row],[1W Return vs Nifty]]-AVERAGE(Table2[1W Return vs Nifty]))/_xlfn.STDEV.P(Table2[1W Return vs Nifty])</f>
        <v>-0.78024594894827082</v>
      </c>
      <c r="O596">
        <v>45.09</v>
      </c>
      <c r="P596">
        <v>46.715012735222601</v>
      </c>
      <c r="Q596">
        <v>46.861624494285799</v>
      </c>
      <c r="R596">
        <v>18.941513408925498</v>
      </c>
      <c r="S596" s="1">
        <f>(Table2[[#This Row],[Close Price]]-Table2[[#This Row],[20D EMA]])/Table2[[#This Row],[20D EMA]]</f>
        <v>-0.11776447105788428</v>
      </c>
      <c r="T596" s="1">
        <f>(Table2[[#This Row],[Close Price]]-Table2[[#This Row],[50D EMA]])/Table2[[#This Row],[50D EMA]]</f>
        <v>-0.14845361970743245</v>
      </c>
      <c r="U596" s="1">
        <f>(Table2[[#This Row],[Close Price]]-Table2[[#This Row],[200D EMA]])/Table2[[#This Row],[200D EMA]]</f>
        <v>-0.1511177764473213</v>
      </c>
      <c r="V596">
        <v>0.547598536655442</v>
      </c>
      <c r="W596">
        <v>39.200000000000003</v>
      </c>
      <c r="X596">
        <v>41.23</v>
      </c>
      <c r="Y596">
        <v>39.200000000000003</v>
      </c>
      <c r="Z596">
        <v>45.05</v>
      </c>
      <c r="AA596">
        <v>39.200000000000003</v>
      </c>
      <c r="AB596">
        <v>56.5</v>
      </c>
      <c r="AC596" s="1">
        <f>(Table2[[#This Row],[Close Price]]/Table2[[#This Row],[Day Low]])-1</f>
        <v>1.479591836734695E-2</v>
      </c>
      <c r="AD596" s="1">
        <f>(Table2[[#This Row],[Day High]]/Table2[[#This Row],[Close Price]])-1</f>
        <v>3.6450477626948086E-2</v>
      </c>
      <c r="AE596" s="1">
        <f>(Table2[[#This Row],[Close Price]]/Table2[[#This Row],[Current Week Low]])-1</f>
        <v>1.479591836734695E-2</v>
      </c>
      <c r="AF596" s="1">
        <f>(Table2[[#This Row],[Current Week High]]/Table2[[#This Row],[Close Price]])-1</f>
        <v>0.13247863247863245</v>
      </c>
      <c r="AG596" s="1">
        <f>(Table2[[#This Row],[Close Price]]/Table2[[#This Row],[Current Month Low]])-1</f>
        <v>1.479591836734695E-2</v>
      </c>
      <c r="AH596" s="1">
        <f>(Table2[[#This Row],[Current Month High]]/Table2[[#This Row],[Close Price]])-1</f>
        <v>0.42031171442936155</v>
      </c>
      <c r="AI596">
        <v>42.031171442936099</v>
      </c>
      <c r="AJ596">
        <v>8.8372093023255793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-0.09</v>
      </c>
      <c r="AM596" t="s">
        <v>3143</v>
      </c>
      <c r="AN596">
        <v>-17.420000000000002</v>
      </c>
      <c r="AO596" t="s">
        <v>3143</v>
      </c>
      <c r="AP596">
        <v>4.0395693085153998E-2</v>
      </c>
      <c r="AQ596">
        <f>(Table2[[#This Row],[Sharpe Ratio]]-AVERAGE(Table2[Sharpe Ratio]))/_xlfn.STDEV.P(Table2[Sharpe Ratio])</f>
        <v>-0.19274149448179381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687</v>
      </c>
      <c r="AT596">
        <f>_xlfn.RANK.AVG(Table2[[#This Row],[6M Return vs Nifty Z-Score]],Table2[6M Return vs Nifty Z-Score])</f>
        <v>566</v>
      </c>
      <c r="AU596">
        <f>_xlfn.RANK.AVG(Table2[[#This Row],[Sharpe Ratio Z-Score]],Table2[Sharpe Ratio Z-Score])</f>
        <v>393</v>
      </c>
      <c r="AV596">
        <f>(Table2[[#This Row],[Rank 1Y]]+Table2[[#This Row],[Rank 6M]]+Table2[[#This Row],[Rank Sharpe]])/3</f>
        <v>548.66666666666663</v>
      </c>
    </row>
    <row r="597" spans="1:48" x14ac:dyDescent="0.3">
      <c r="A597" t="s">
        <v>1334</v>
      </c>
      <c r="B597" t="s">
        <v>1335</v>
      </c>
      <c r="C597" t="s">
        <v>3114</v>
      </c>
      <c r="D597" t="s">
        <v>1153</v>
      </c>
      <c r="E597">
        <v>7997.6397366410001</v>
      </c>
      <c r="F597">
        <v>76.39</v>
      </c>
      <c r="G597">
        <v>-15.098714609419501</v>
      </c>
      <c r="H597">
        <f>(Table2[[#This Row],[1Y Return vs Nifty]]-AVERAGE(Table2[1Y Return vs Nifty]))/_xlfn.STDEV.P(Table2[1Y Return vs Nifty])</f>
        <v>-0.63200017338203485</v>
      </c>
      <c r="I597">
        <v>2.3221772873601898</v>
      </c>
      <c r="J597">
        <f>(Table2[[#This Row],[1M Return vs Nifty]]-AVERAGE(Table2[1M Return vs Nifty]))/_xlfn.STDEV.P(Table2[1M Return vs Nifty])</f>
        <v>0.35515585721024195</v>
      </c>
      <c r="K597">
        <v>-24.774060035839899</v>
      </c>
      <c r="L597">
        <f>(Table2[[#This Row],[6M Return vs Nifty]]-AVERAGE(Table2[6M Return vs Nifty]))/_xlfn.STDEV.P(Table2[6M Return vs Nifty])</f>
        <v>-0.96452108086329358</v>
      </c>
      <c r="M597">
        <v>-1.6321199759734399</v>
      </c>
      <c r="N597">
        <f>(Table2[[#This Row],[1W Return vs Nifty]]-AVERAGE(Table2[1W Return vs Nifty]))/_xlfn.STDEV.P(Table2[1W Return vs Nifty])</f>
        <v>3.6936487227471337E-2</v>
      </c>
      <c r="O597">
        <v>80.63</v>
      </c>
      <c r="P597">
        <v>84.019713911453096</v>
      </c>
      <c r="Q597">
        <v>86.096979821660696</v>
      </c>
      <c r="R597">
        <v>38.860067254225498</v>
      </c>
      <c r="S597" s="1">
        <f>(Table2[[#This Row],[Close Price]]-Table2[[#This Row],[20D EMA]])/Table2[[#This Row],[20D EMA]]</f>
        <v>-5.2585886146595498E-2</v>
      </c>
      <c r="T597" s="1">
        <f>(Table2[[#This Row],[Close Price]]-Table2[[#This Row],[50D EMA]])/Table2[[#This Row],[50D EMA]]</f>
        <v>-9.0808615695762984E-2</v>
      </c>
      <c r="U597" s="1">
        <f>(Table2[[#This Row],[Close Price]]-Table2[[#This Row],[200D EMA]])/Table2[[#This Row],[200D EMA]]</f>
        <v>-0.11274471928942816</v>
      </c>
      <c r="V597">
        <v>1.13934705913317</v>
      </c>
      <c r="W597">
        <v>74.430000000000007</v>
      </c>
      <c r="X597">
        <v>78.77</v>
      </c>
      <c r="Y597">
        <v>74.430000000000007</v>
      </c>
      <c r="Z597">
        <v>84.6</v>
      </c>
      <c r="AA597">
        <v>72.510000000000005</v>
      </c>
      <c r="AB597">
        <v>88.62</v>
      </c>
      <c r="AC597" s="1">
        <f>(Table2[[#This Row],[Close Price]]/Table2[[#This Row],[Day Low]])-1</f>
        <v>2.6333467687760237E-2</v>
      </c>
      <c r="AD597" s="1">
        <f>(Table2[[#This Row],[Day High]]/Table2[[#This Row],[Close Price]])-1</f>
        <v>3.1155910459484071E-2</v>
      </c>
      <c r="AE597" s="1">
        <f>(Table2[[#This Row],[Close Price]]/Table2[[#This Row],[Current Week Low]])-1</f>
        <v>2.6333467687760237E-2</v>
      </c>
      <c r="AF597" s="1">
        <f>(Table2[[#This Row],[Current Week High]]/Table2[[#This Row],[Close Price]])-1</f>
        <v>0.10747480036654</v>
      </c>
      <c r="AG597" s="1">
        <f>(Table2[[#This Row],[Close Price]]/Table2[[#This Row],[Current Month Low]])-1</f>
        <v>5.3509860708867762E-2</v>
      </c>
      <c r="AH597" s="1">
        <f>(Table2[[#This Row],[Current Month High]]/Table2[[#This Row],[Close Price]])-1</f>
        <v>0.16009948946197161</v>
      </c>
      <c r="AI597">
        <v>77.6410524937818</v>
      </c>
      <c r="AJ597">
        <v>16.182509505703401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-0.16</v>
      </c>
      <c r="AM597" t="s">
        <v>3143</v>
      </c>
      <c r="AN597">
        <v>-1.28</v>
      </c>
      <c r="AO597" t="s">
        <v>3143</v>
      </c>
      <c r="AP597">
        <v>7.522053444588E-3</v>
      </c>
      <c r="AQ597">
        <f>(Table2[[#This Row],[Sharpe Ratio]]-AVERAGE(Table2[Sharpe Ratio]))/_xlfn.STDEV.P(Table2[Sharpe Ratio])</f>
        <v>-0.58086789614080148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534</v>
      </c>
      <c r="AT597">
        <f>_xlfn.RANK.AVG(Table2[[#This Row],[6M Return vs Nifty Z-Score]],Table2[6M Return vs Nifty Z-Score])</f>
        <v>628</v>
      </c>
      <c r="AU597">
        <f>_xlfn.RANK.AVG(Table2[[#This Row],[Sharpe Ratio Z-Score]],Table2[Sharpe Ratio Z-Score])</f>
        <v>484</v>
      </c>
      <c r="AV597">
        <f>(Table2[[#This Row],[Rank 1Y]]+Table2[[#This Row],[Rank 6M]]+Table2[[#This Row],[Rank Sharpe]])/3</f>
        <v>548.66666666666663</v>
      </c>
    </row>
    <row r="598" spans="1:48" x14ac:dyDescent="0.3">
      <c r="A598" t="s">
        <v>63</v>
      </c>
      <c r="B598" t="s">
        <v>64</v>
      </c>
      <c r="C598" t="s">
        <v>3097</v>
      </c>
      <c r="D598" t="s">
        <v>24</v>
      </c>
      <c r="E598">
        <v>351676.41567274998</v>
      </c>
      <c r="F598">
        <v>1768.85</v>
      </c>
      <c r="G598">
        <v>-24.093356946714199</v>
      </c>
      <c r="H598">
        <f>(Table2[[#This Row],[1Y Return vs Nifty]]-AVERAGE(Table2[1Y Return vs Nifty]))/_xlfn.STDEV.P(Table2[1Y Return vs Nifty])</f>
        <v>-0.79062840551174696</v>
      </c>
      <c r="I598">
        <v>-1.1232534676838299</v>
      </c>
      <c r="J598">
        <f>(Table2[[#This Row],[1M Return vs Nifty]]-AVERAGE(Table2[1M Return vs Nifty]))/_xlfn.STDEV.P(Table2[1M Return vs Nifty])</f>
        <v>-4.6917220089079684E-2</v>
      </c>
      <c r="K598">
        <v>0.56057424883391604</v>
      </c>
      <c r="L598">
        <f>(Table2[[#This Row],[6M Return vs Nifty]]-AVERAGE(Table2[6M Return vs Nifty]))/_xlfn.STDEV.P(Table2[6M Return vs Nifty])</f>
        <v>-3.8551988713640559E-2</v>
      </c>
      <c r="M598">
        <v>-2.9474217226426802</v>
      </c>
      <c r="N598">
        <f>(Table2[[#This Row],[1W Return vs Nifty]]-AVERAGE(Table2[1W Return vs Nifty]))/_xlfn.STDEV.P(Table2[1W Return vs Nifty])</f>
        <v>-0.24999522962566437</v>
      </c>
      <c r="O598">
        <v>1823.27</v>
      </c>
      <c r="P598">
        <v>1822.57818244909</v>
      </c>
      <c r="Q598">
        <v>1791.9174443023201</v>
      </c>
      <c r="R598">
        <v>31.978373284274198</v>
      </c>
      <c r="S598" s="1">
        <f>(Table2[[#This Row],[Close Price]]-Table2[[#This Row],[20D EMA]])/Table2[[#This Row],[20D EMA]]</f>
        <v>-2.9847471850027736E-2</v>
      </c>
      <c r="T598" s="1">
        <f>(Table2[[#This Row],[Close Price]]-Table2[[#This Row],[50D EMA]])/Table2[[#This Row],[50D EMA]]</f>
        <v>-2.9479219583816628E-2</v>
      </c>
      <c r="U598" s="1">
        <f>(Table2[[#This Row],[Close Price]]-Table2[[#This Row],[200D EMA]])/Table2[[#This Row],[200D EMA]]</f>
        <v>-1.2873050806925664E-2</v>
      </c>
      <c r="V598">
        <v>1.02014327405202</v>
      </c>
      <c r="W598">
        <v>1757</v>
      </c>
      <c r="X598">
        <v>1786.5</v>
      </c>
      <c r="Y598">
        <v>1735</v>
      </c>
      <c r="Z598">
        <v>1855</v>
      </c>
      <c r="AA598">
        <v>1735</v>
      </c>
      <c r="AB598">
        <v>1916</v>
      </c>
      <c r="AC598" s="1">
        <f>(Table2[[#This Row],[Close Price]]/Table2[[#This Row],[Day Low]])-1</f>
        <v>6.7444507683551702E-3</v>
      </c>
      <c r="AD598" s="1">
        <f>(Table2[[#This Row],[Day High]]/Table2[[#This Row],[Close Price]])-1</f>
        <v>9.9782344461090133E-3</v>
      </c>
      <c r="AE598" s="1">
        <f>(Table2[[#This Row],[Close Price]]/Table2[[#This Row],[Current Week Low]])-1</f>
        <v>1.9510086455331255E-2</v>
      </c>
      <c r="AF598" s="1">
        <f>(Table2[[#This Row],[Current Week High]]/Table2[[#This Row],[Close Price]])-1</f>
        <v>4.8703960200130014E-2</v>
      </c>
      <c r="AG598" s="1">
        <f>(Table2[[#This Row],[Close Price]]/Table2[[#This Row],[Current Month Low]])-1</f>
        <v>1.9510086455331255E-2</v>
      </c>
      <c r="AH598" s="1">
        <f>(Table2[[#This Row],[Current Month High]]/Table2[[#This Row],[Close Price]])-1</f>
        <v>8.3189642988382273E-2</v>
      </c>
      <c r="AI598">
        <v>9.7888458603047201</v>
      </c>
      <c r="AJ598">
        <v>14.5739547235806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-0.02</v>
      </c>
      <c r="AM598" t="s">
        <v>3143</v>
      </c>
      <c r="AN598">
        <v>-1.77</v>
      </c>
      <c r="AO598" t="s">
        <v>3143</v>
      </c>
      <c r="AP598">
        <v>-0.114017845384975</v>
      </c>
      <c r="AQ598">
        <f>(Table2[[#This Row],[Sharpe Ratio]]-AVERAGE(Table2[Sharpe Ratio]))/_xlfn.STDEV.P(Table2[Sharpe Ratio])</f>
        <v>-2.0158426694393121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-3.1419355133794435</v>
      </c>
      <c r="AS598">
        <f>_xlfn.RANK.AVG(Table2[[#This Row],[1Y Return vs Nifty Z-Score]],Table2[1Y Return vs Nifty Z-Score])</f>
        <v>583</v>
      </c>
      <c r="AT598">
        <f>_xlfn.RANK.AVG(Table2[[#This Row],[6M Return vs Nifty Z-Score]],Table2[6M Return vs Nifty Z-Score])</f>
        <v>345</v>
      </c>
      <c r="AU598">
        <f>_xlfn.RANK.AVG(Table2[[#This Row],[Sharpe Ratio Z-Score]],Table2[Sharpe Ratio Z-Score])</f>
        <v>720</v>
      </c>
      <c r="AV598">
        <f>(Table2[[#This Row],[Rank 1Y]]+Table2[[#This Row],[Rank 6M]]+Table2[[#This Row],[Rank Sharpe]])/3</f>
        <v>549.33333333333337</v>
      </c>
    </row>
    <row r="599" spans="1:48" x14ac:dyDescent="0.3">
      <c r="A599" t="s">
        <v>996</v>
      </c>
      <c r="B599" t="s">
        <v>997</v>
      </c>
      <c r="C599" t="s">
        <v>3097</v>
      </c>
      <c r="D599" t="s">
        <v>575</v>
      </c>
      <c r="E599">
        <v>13247.904784099999</v>
      </c>
      <c r="F599">
        <v>1673.95</v>
      </c>
      <c r="G599">
        <v>-18.3460298103643</v>
      </c>
      <c r="H599">
        <f>(Table2[[#This Row],[1Y Return vs Nifty]]-AVERAGE(Table2[1Y Return vs Nifty]))/_xlfn.STDEV.P(Table2[1Y Return vs Nifty])</f>
        <v>-0.68926936210318912</v>
      </c>
      <c r="I599">
        <v>-4.9727298766535499</v>
      </c>
      <c r="J599">
        <f>(Table2[[#This Row],[1M Return vs Nifty]]-AVERAGE(Table2[1M Return vs Nifty]))/_xlfn.STDEV.P(Table2[1M Return vs Nifty])</f>
        <v>-0.49614140591249278</v>
      </c>
      <c r="K599">
        <v>-2.86528214773517</v>
      </c>
      <c r="L599">
        <f>(Table2[[#This Row],[6M Return vs Nifty]]-AVERAGE(Table2[6M Return vs Nifty]))/_xlfn.STDEV.P(Table2[6M Return vs Nifty])</f>
        <v>-0.163765445585414</v>
      </c>
      <c r="M599">
        <v>0.19705845612282799</v>
      </c>
      <c r="N599">
        <f>(Table2[[#This Row],[1W Return vs Nifty]]-AVERAGE(Table2[1W Return vs Nifty]))/_xlfn.STDEV.P(Table2[1W Return vs Nifty])</f>
        <v>0.43596987198590675</v>
      </c>
      <c r="O599">
        <v>1732.69</v>
      </c>
      <c r="P599">
        <v>1751.0374660713701</v>
      </c>
      <c r="Q599">
        <v>1683.7716946057601</v>
      </c>
      <c r="R599">
        <v>29.939916972784602</v>
      </c>
      <c r="S599" s="1">
        <f>(Table2[[#This Row],[Close Price]]-Table2[[#This Row],[20D EMA]])/Table2[[#This Row],[20D EMA]]</f>
        <v>-3.3901044041346119E-2</v>
      </c>
      <c r="T599" s="1">
        <f>(Table2[[#This Row],[Close Price]]-Table2[[#This Row],[50D EMA]])/Table2[[#This Row],[50D EMA]]</f>
        <v>-4.4023881593078407E-2</v>
      </c>
      <c r="U599" s="1">
        <f>(Table2[[#This Row],[Close Price]]-Table2[[#This Row],[200D EMA]])/Table2[[#This Row],[200D EMA]]</f>
        <v>-5.8331510365838045E-3</v>
      </c>
      <c r="V599">
        <v>0.51298359967777396</v>
      </c>
      <c r="W599">
        <v>1640.05</v>
      </c>
      <c r="X599">
        <v>1690</v>
      </c>
      <c r="Y599">
        <v>1640.05</v>
      </c>
      <c r="Z599">
        <v>1747</v>
      </c>
      <c r="AA599">
        <v>1640.05</v>
      </c>
      <c r="AB599">
        <v>1869.4</v>
      </c>
      <c r="AC599" s="1">
        <f>(Table2[[#This Row],[Close Price]]/Table2[[#This Row],[Day Low]])-1</f>
        <v>2.0670101521295114E-2</v>
      </c>
      <c r="AD599" s="1">
        <f>(Table2[[#This Row],[Day High]]/Table2[[#This Row],[Close Price]])-1</f>
        <v>9.5881000029869323E-3</v>
      </c>
      <c r="AE599" s="1">
        <f>(Table2[[#This Row],[Close Price]]/Table2[[#This Row],[Current Week Low]])-1</f>
        <v>2.0670101521295114E-2</v>
      </c>
      <c r="AF599" s="1">
        <f>(Table2[[#This Row],[Current Week High]]/Table2[[#This Row],[Close Price]])-1</f>
        <v>4.3639296275276962E-2</v>
      </c>
      <c r="AG599" s="1">
        <f>(Table2[[#This Row],[Close Price]]/Table2[[#This Row],[Current Month Low]])-1</f>
        <v>2.0670101521295114E-2</v>
      </c>
      <c r="AH599" s="1">
        <f>(Table2[[#This Row],[Current Month High]]/Table2[[#This Row],[Close Price]])-1</f>
        <v>0.11675975984945786</v>
      </c>
      <c r="AI599">
        <v>18.220376952716599</v>
      </c>
      <c r="AJ599">
        <v>28.075745983167501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-0.01</v>
      </c>
      <c r="AM599" t="s">
        <v>3143</v>
      </c>
      <c r="AN599">
        <v>-2.82</v>
      </c>
      <c r="AO599" t="s">
        <v>3143</v>
      </c>
      <c r="AP599">
        <v>-9.877694091599E-2</v>
      </c>
      <c r="AQ599">
        <f>(Table2[[#This Row],[Sharpe Ratio]]-AVERAGE(Table2[Sharpe Ratio]))/_xlfn.STDEV.P(Table2[Sharpe Ratio])</f>
        <v>-1.8358991805450597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555</v>
      </c>
      <c r="AT599">
        <f>_xlfn.RANK.AVG(Table2[[#This Row],[6M Return vs Nifty Z-Score]],Table2[6M Return vs Nifty Z-Score])</f>
        <v>382</v>
      </c>
      <c r="AU599">
        <f>_xlfn.RANK.AVG(Table2[[#This Row],[Sharpe Ratio Z-Score]],Table2[Sharpe Ratio Z-Score])</f>
        <v>712</v>
      </c>
      <c r="AV599">
        <f>(Table2[[#This Row],[Rank 1Y]]+Table2[[#This Row],[Rank 6M]]+Table2[[#This Row],[Rank Sharpe]])/3</f>
        <v>549.66666666666663</v>
      </c>
    </row>
    <row r="600" spans="1:48" x14ac:dyDescent="0.3">
      <c r="A600" t="s">
        <v>1301</v>
      </c>
      <c r="B600" t="s">
        <v>1302</v>
      </c>
      <c r="C600" t="s">
        <v>3101</v>
      </c>
      <c r="D600" t="s">
        <v>51</v>
      </c>
      <c r="E600">
        <v>8278.5267879500007</v>
      </c>
      <c r="F600">
        <v>4987.25</v>
      </c>
      <c r="G600">
        <v>-26.947221895664299</v>
      </c>
      <c r="H600">
        <f>(Table2[[#This Row],[1Y Return vs Nifty]]-AVERAGE(Table2[1Y Return vs Nifty]))/_xlfn.STDEV.P(Table2[1Y Return vs Nifty])</f>
        <v>-0.84095876158514515</v>
      </c>
      <c r="I600">
        <v>0.81680274318155399</v>
      </c>
      <c r="J600">
        <f>(Table2[[#This Row],[1M Return vs Nifty]]-AVERAGE(Table2[1M Return vs Nifty]))/_xlfn.STDEV.P(Table2[1M Return vs Nifty])</f>
        <v>0.17948244552438306</v>
      </c>
      <c r="K600">
        <v>-1.49219445056438</v>
      </c>
      <c r="L600">
        <f>(Table2[[#This Row],[6M Return vs Nifty]]-AVERAGE(Table2[6M Return vs Nifty]))/_xlfn.STDEV.P(Table2[6M Return vs Nifty])</f>
        <v>-0.11357972930056323</v>
      </c>
      <c r="M600">
        <v>-0.29392535244339502</v>
      </c>
      <c r="N600">
        <f>(Table2[[#This Row],[1W Return vs Nifty]]-AVERAGE(Table2[1W Return vs Nifty]))/_xlfn.STDEV.P(Table2[1W Return vs Nifty])</f>
        <v>0.32886226151116404</v>
      </c>
      <c r="O600">
        <v>5199.57</v>
      </c>
      <c r="P600">
        <v>5220.2834404273599</v>
      </c>
      <c r="Q600">
        <v>5104.2516981224699</v>
      </c>
      <c r="R600">
        <v>24.192723195557999</v>
      </c>
      <c r="S600" s="1">
        <f>(Table2[[#This Row],[Close Price]]-Table2[[#This Row],[20D EMA]])/Table2[[#This Row],[20D EMA]]</f>
        <v>-4.0834145900526336E-2</v>
      </c>
      <c r="T600" s="1">
        <f>(Table2[[#This Row],[Close Price]]-Table2[[#This Row],[50D EMA]])/Table2[[#This Row],[50D EMA]]</f>
        <v>-4.4639997633592582E-2</v>
      </c>
      <c r="U600" s="1">
        <f>(Table2[[#This Row],[Close Price]]-Table2[[#This Row],[200D EMA]])/Table2[[#This Row],[200D EMA]]</f>
        <v>-2.2922399803580878E-2</v>
      </c>
      <c r="V600">
        <v>0.448320906855047</v>
      </c>
      <c r="W600">
        <v>4887.05</v>
      </c>
      <c r="X600">
        <v>5091.8999999999996</v>
      </c>
      <c r="Y600">
        <v>4887.05</v>
      </c>
      <c r="Z600">
        <v>5251.15</v>
      </c>
      <c r="AA600">
        <v>4887.05</v>
      </c>
      <c r="AB600">
        <v>5550</v>
      </c>
      <c r="AC600" s="1">
        <f>(Table2[[#This Row],[Close Price]]/Table2[[#This Row],[Day Low]])-1</f>
        <v>2.0503166531956829E-2</v>
      </c>
      <c r="AD600" s="1">
        <f>(Table2[[#This Row],[Day High]]/Table2[[#This Row],[Close Price]])-1</f>
        <v>2.0983507945260271E-2</v>
      </c>
      <c r="AE600" s="1">
        <f>(Table2[[#This Row],[Close Price]]/Table2[[#This Row],[Current Week Low]])-1</f>
        <v>2.0503166531956829E-2</v>
      </c>
      <c r="AF600" s="1">
        <f>(Table2[[#This Row],[Current Week High]]/Table2[[#This Row],[Close Price]])-1</f>
        <v>5.2914933079352355E-2</v>
      </c>
      <c r="AG600" s="1">
        <f>(Table2[[#This Row],[Close Price]]/Table2[[#This Row],[Current Month Low]])-1</f>
        <v>2.0503166531956829E-2</v>
      </c>
      <c r="AH600" s="1">
        <f>(Table2[[#This Row],[Current Month High]]/Table2[[#This Row],[Close Price]])-1</f>
        <v>0.1128377362273798</v>
      </c>
      <c r="AI600">
        <v>13.1455210787508</v>
      </c>
      <c r="AJ600">
        <v>7.5638136114136501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-0.06</v>
      </c>
      <c r="AM600" t="s">
        <v>3143</v>
      </c>
      <c r="AN600">
        <v>-6.01</v>
      </c>
      <c r="AO600" t="s">
        <v>3143</v>
      </c>
      <c r="AP600">
        <v>-6.4066139952622003E-2</v>
      </c>
      <c r="AQ600">
        <f>(Table2[[#This Row],[Sharpe Ratio]]-AVERAGE(Table2[Sharpe Ratio]))/_xlfn.STDEV.P(Table2[Sharpe Ratio])</f>
        <v>-1.4260821227468901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602</v>
      </c>
      <c r="AT600">
        <f>_xlfn.RANK.AVG(Table2[[#This Row],[6M Return vs Nifty Z-Score]],Table2[6M Return vs Nifty Z-Score])</f>
        <v>370</v>
      </c>
      <c r="AU600">
        <f>_xlfn.RANK.AVG(Table2[[#This Row],[Sharpe Ratio Z-Score]],Table2[Sharpe Ratio Z-Score])</f>
        <v>680</v>
      </c>
      <c r="AV600">
        <f>(Table2[[#This Row],[Rank 1Y]]+Table2[[#This Row],[Rank 6M]]+Table2[[#This Row],[Rank Sharpe]])/3</f>
        <v>550.66666666666663</v>
      </c>
    </row>
    <row r="601" spans="1:48" x14ac:dyDescent="0.3">
      <c r="A601" t="s">
        <v>1568</v>
      </c>
      <c r="B601" t="s">
        <v>1569</v>
      </c>
      <c r="C601" t="s">
        <v>3109</v>
      </c>
      <c r="D601" t="s">
        <v>1570</v>
      </c>
      <c r="E601">
        <v>5839.4282511599904</v>
      </c>
      <c r="F601">
        <v>428.4</v>
      </c>
      <c r="G601">
        <v>-11.5864549759011</v>
      </c>
      <c r="H601">
        <f>(Table2[[#This Row],[1Y Return vs Nifty]]-AVERAGE(Table2[1Y Return vs Nifty]))/_xlfn.STDEV.P(Table2[1Y Return vs Nifty])</f>
        <v>-0.57005846235529656</v>
      </c>
      <c r="I601">
        <v>-11.645715251752</v>
      </c>
      <c r="J601">
        <f>(Table2[[#This Row],[1M Return vs Nifty]]-AVERAGE(Table2[1M Return vs Nifty]))/_xlfn.STDEV.P(Table2[1M Return vs Nifty])</f>
        <v>-1.2748619651956301</v>
      </c>
      <c r="K601">
        <v>-23.7889425177218</v>
      </c>
      <c r="L601">
        <f>(Table2[[#This Row],[6M Return vs Nifty]]-AVERAGE(Table2[6M Return vs Nifty]))/_xlfn.STDEV.P(Table2[6M Return vs Nifty])</f>
        <v>-0.92851549405818368</v>
      </c>
      <c r="M601">
        <v>-9.5879135082844105</v>
      </c>
      <c r="N601">
        <f>(Table2[[#This Row],[1W Return vs Nifty]]-AVERAGE(Table2[1W Return vs Nifty]))/_xlfn.STDEV.P(Table2[1W Return vs Nifty])</f>
        <v>-1.6986116506319617</v>
      </c>
      <c r="O601">
        <v>483.71</v>
      </c>
      <c r="P601">
        <v>489.240479944105</v>
      </c>
      <c r="Q601">
        <v>466.77790454153001</v>
      </c>
      <c r="R601">
        <v>16.370252091660898</v>
      </c>
      <c r="S601" s="1">
        <f>(Table2[[#This Row],[Close Price]]-Table2[[#This Row],[20D EMA]])/Table2[[#This Row],[20D EMA]]</f>
        <v>-0.11434537222716092</v>
      </c>
      <c r="T601" s="1">
        <f>(Table2[[#This Row],[Close Price]]-Table2[[#This Row],[50D EMA]])/Table2[[#This Row],[50D EMA]]</f>
        <v>-0.12435700322887419</v>
      </c>
      <c r="U601" s="1">
        <f>(Table2[[#This Row],[Close Price]]-Table2[[#This Row],[200D EMA]])/Table2[[#This Row],[200D EMA]]</f>
        <v>-8.2218768643783316E-2</v>
      </c>
      <c r="V601">
        <v>0.90547314957268299</v>
      </c>
      <c r="W601">
        <v>413</v>
      </c>
      <c r="X601">
        <v>440.4</v>
      </c>
      <c r="Y601">
        <v>413</v>
      </c>
      <c r="Z601">
        <v>502.3</v>
      </c>
      <c r="AA601">
        <v>413</v>
      </c>
      <c r="AB601">
        <v>525</v>
      </c>
      <c r="AC601" s="1">
        <f>(Table2[[#This Row],[Close Price]]/Table2[[#This Row],[Day Low]])-1</f>
        <v>3.7288135593220195E-2</v>
      </c>
      <c r="AD601" s="1">
        <f>(Table2[[#This Row],[Day High]]/Table2[[#This Row],[Close Price]])-1</f>
        <v>2.8011204481792618E-2</v>
      </c>
      <c r="AE601" s="1">
        <f>(Table2[[#This Row],[Close Price]]/Table2[[#This Row],[Current Week Low]])-1</f>
        <v>3.7288135593220195E-2</v>
      </c>
      <c r="AF601" s="1">
        <f>(Table2[[#This Row],[Current Week High]]/Table2[[#This Row],[Close Price]])-1</f>
        <v>0.1725023342670402</v>
      </c>
      <c r="AG601" s="1">
        <f>(Table2[[#This Row],[Close Price]]/Table2[[#This Row],[Current Month Low]])-1</f>
        <v>3.7288135593220195E-2</v>
      </c>
      <c r="AH601" s="1">
        <f>(Table2[[#This Row],[Current Month High]]/Table2[[#This Row],[Close Price]])-1</f>
        <v>0.22549019607843146</v>
      </c>
      <c r="AI601">
        <v>34.663865546218403</v>
      </c>
      <c r="AJ601">
        <v>25.153374233128801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-0.16</v>
      </c>
      <c r="AM601" t="s">
        <v>3143</v>
      </c>
      <c r="AN601">
        <v>-13.52</v>
      </c>
      <c r="AO601" t="s">
        <v>3143</v>
      </c>
      <c r="AQ601">
        <f>(Table2[[#This Row],[Sharpe Ratio]]-AVERAGE(Table2[Sharpe Ratio]))/_xlfn.STDEV.P(Table2[Sharpe Ratio])</f>
        <v>-0.66967788397470163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512</v>
      </c>
      <c r="AT601">
        <f>_xlfn.RANK.AVG(Table2[[#This Row],[6M Return vs Nifty Z-Score]],Table2[6M Return vs Nifty Z-Score])</f>
        <v>621</v>
      </c>
      <c r="AU601">
        <f>_xlfn.RANK.AVG(Table2[[#This Row],[Sharpe Ratio Z-Score]],Table2[Sharpe Ratio Z-Score])</f>
        <v>520.5</v>
      </c>
      <c r="AV601">
        <f>(Table2[[#This Row],[Rank 1Y]]+Table2[[#This Row],[Rank 6M]]+Table2[[#This Row],[Rank Sharpe]])/3</f>
        <v>551.16666666666663</v>
      </c>
    </row>
    <row r="602" spans="1:48" x14ac:dyDescent="0.3">
      <c r="A602" t="s">
        <v>1363</v>
      </c>
      <c r="B602" t="s">
        <v>1364</v>
      </c>
      <c r="C602" t="s">
        <v>3111</v>
      </c>
      <c r="D602" t="s">
        <v>432</v>
      </c>
      <c r="E602">
        <v>7712.5325931500001</v>
      </c>
      <c r="F602">
        <v>193.55</v>
      </c>
      <c r="G602">
        <v>-26.195399481614601</v>
      </c>
      <c r="H602">
        <f>(Table2[[#This Row],[1Y Return vs Nifty]]-AVERAGE(Table2[1Y Return vs Nifty]))/_xlfn.STDEV.P(Table2[1Y Return vs Nifty])</f>
        <v>-0.82769972849144402</v>
      </c>
      <c r="I602">
        <v>-2.0237263069080198</v>
      </c>
      <c r="J602">
        <f>(Table2[[#This Row],[1M Return vs Nifty]]-AVERAGE(Table2[1M Return vs Nifty]))/_xlfn.STDEV.P(Table2[1M Return vs Nifty])</f>
        <v>-0.15200012879687683</v>
      </c>
      <c r="K602">
        <v>-29.699758922247899</v>
      </c>
      <c r="L602">
        <f>(Table2[[#This Row],[6M Return vs Nifty]]-AVERAGE(Table2[6M Return vs Nifty]))/_xlfn.STDEV.P(Table2[6M Return vs Nifty])</f>
        <v>-1.1445530826991746</v>
      </c>
      <c r="M602">
        <v>-1.4766794037048501</v>
      </c>
      <c r="N602">
        <f>(Table2[[#This Row],[1W Return vs Nifty]]-AVERAGE(Table2[1W Return vs Nifty]))/_xlfn.STDEV.P(Table2[1W Return vs Nifty])</f>
        <v>7.0845687441493568E-2</v>
      </c>
      <c r="O602">
        <v>210.89</v>
      </c>
      <c r="P602">
        <v>218.96665510962401</v>
      </c>
      <c r="Q602">
        <v>222.51632930028401</v>
      </c>
      <c r="R602">
        <v>16.145635352866801</v>
      </c>
      <c r="S602" s="1">
        <f>(Table2[[#This Row],[Close Price]]-Table2[[#This Row],[20D EMA]])/Table2[[#This Row],[20D EMA]]</f>
        <v>-8.2222959836881673E-2</v>
      </c>
      <c r="T602" s="1">
        <f>(Table2[[#This Row],[Close Price]]-Table2[[#This Row],[50D EMA]])/Table2[[#This Row],[50D EMA]]</f>
        <v>-0.11607545951185738</v>
      </c>
      <c r="U602" s="1">
        <f>(Table2[[#This Row],[Close Price]]-Table2[[#This Row],[200D EMA]])/Table2[[#This Row],[200D EMA]]</f>
        <v>-0.13017619601837926</v>
      </c>
      <c r="V602">
        <v>0.67167882997595096</v>
      </c>
      <c r="W602">
        <v>192</v>
      </c>
      <c r="X602">
        <v>202.7</v>
      </c>
      <c r="Y602">
        <v>192</v>
      </c>
      <c r="Z602">
        <v>212.5</v>
      </c>
      <c r="AA602">
        <v>192</v>
      </c>
      <c r="AB602">
        <v>224.95</v>
      </c>
      <c r="AC602" s="1">
        <f>(Table2[[#This Row],[Close Price]]/Table2[[#This Row],[Day Low]])-1</f>
        <v>8.0729166666666519E-3</v>
      </c>
      <c r="AD602" s="1">
        <f>(Table2[[#This Row],[Day High]]/Table2[[#This Row],[Close Price]])-1</f>
        <v>4.7274606044949596E-2</v>
      </c>
      <c r="AE602" s="1">
        <f>(Table2[[#This Row],[Close Price]]/Table2[[#This Row],[Current Week Low]])-1</f>
        <v>8.0729166666666519E-3</v>
      </c>
      <c r="AF602" s="1">
        <f>(Table2[[#This Row],[Current Week High]]/Table2[[#This Row],[Close Price]])-1</f>
        <v>9.7907517437354707E-2</v>
      </c>
      <c r="AG602" s="1">
        <f>(Table2[[#This Row],[Close Price]]/Table2[[#This Row],[Current Month Low]])-1</f>
        <v>8.0729166666666519E-3</v>
      </c>
      <c r="AH602" s="1">
        <f>(Table2[[#This Row],[Current Month High]]/Table2[[#This Row],[Close Price]])-1</f>
        <v>0.16223198140015493</v>
      </c>
      <c r="AI602">
        <v>66.494445879617601</v>
      </c>
      <c r="AJ602">
        <v>8.0681183696259104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3143</v>
      </c>
      <c r="AN602">
        <v>-8.77</v>
      </c>
      <c r="AO602" t="s">
        <v>3143</v>
      </c>
      <c r="AP602">
        <v>4.0542008666758E-2</v>
      </c>
      <c r="AQ602">
        <f>(Table2[[#This Row],[Sharpe Ratio]]-AVERAGE(Table2[Sharpe Ratio]))/_xlfn.STDEV.P(Table2[Sharpe Ratio])</f>
        <v>-0.19101400276455394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596</v>
      </c>
      <c r="AT602">
        <f>_xlfn.RANK.AVG(Table2[[#This Row],[6M Return vs Nifty Z-Score]],Table2[6M Return vs Nifty Z-Score])</f>
        <v>666</v>
      </c>
      <c r="AU602">
        <f>_xlfn.RANK.AVG(Table2[[#This Row],[Sharpe Ratio Z-Score]],Table2[Sharpe Ratio Z-Score])</f>
        <v>392</v>
      </c>
      <c r="AV602">
        <f>(Table2[[#This Row],[Rank 1Y]]+Table2[[#This Row],[Rank 6M]]+Table2[[#This Row],[Rank Sharpe]])/3</f>
        <v>551.33333333333337</v>
      </c>
    </row>
    <row r="603" spans="1:48" x14ac:dyDescent="0.3">
      <c r="A603" t="s">
        <v>325</v>
      </c>
      <c r="B603" t="s">
        <v>326</v>
      </c>
      <c r="C603" t="s">
        <v>3095</v>
      </c>
      <c r="D603" t="s">
        <v>185</v>
      </c>
      <c r="E603">
        <v>79642.747160444997</v>
      </c>
      <c r="F603">
        <v>724.15</v>
      </c>
      <c r="G603">
        <v>5.1015998960459603</v>
      </c>
      <c r="H603">
        <f>(Table2[[#This Row],[1Y Return vs Nifty]]-AVERAGE(Table2[1Y Return vs Nifty]))/_xlfn.STDEV.P(Table2[1Y Return vs Nifty])</f>
        <v>-0.27575030170232012</v>
      </c>
      <c r="I603">
        <v>-0.105606617495362</v>
      </c>
      <c r="J603">
        <f>(Table2[[#This Row],[1M Return vs Nifty]]-AVERAGE(Table2[1M Return vs Nifty]))/_xlfn.STDEV.P(Table2[1M Return vs Nifty])</f>
        <v>7.1839600102481943E-2</v>
      </c>
      <c r="K603">
        <v>-28.264691099447301</v>
      </c>
      <c r="L603">
        <f>(Table2[[#This Row],[6M Return vs Nifty]]-AVERAGE(Table2[6M Return vs Nifty]))/_xlfn.STDEV.P(Table2[6M Return vs Nifty])</f>
        <v>-1.0921020216686341</v>
      </c>
      <c r="M603">
        <v>6.0275495156103798</v>
      </c>
      <c r="N603">
        <f>(Table2[[#This Row],[1W Return vs Nifty]]-AVERAGE(Table2[1W Return vs Nifty]))/_xlfn.STDEV.P(Table2[1W Return vs Nifty])</f>
        <v>1.7078854716055885</v>
      </c>
      <c r="O603">
        <v>748.07</v>
      </c>
      <c r="P603">
        <v>788.64681001805195</v>
      </c>
      <c r="Q603">
        <v>883.91034004141602</v>
      </c>
      <c r="R603">
        <v>43.965429825304597</v>
      </c>
      <c r="S603" s="1">
        <f>(Table2[[#This Row],[Close Price]]-Table2[[#This Row],[20D EMA]])/Table2[[#This Row],[20D EMA]]</f>
        <v>-3.197561725506981E-2</v>
      </c>
      <c r="T603" s="1">
        <f>(Table2[[#This Row],[Close Price]]-Table2[[#This Row],[50D EMA]])/Table2[[#This Row],[50D EMA]]</f>
        <v>-8.1781615291863868E-2</v>
      </c>
      <c r="U603" s="1">
        <f>(Table2[[#This Row],[Close Price]]-Table2[[#This Row],[200D EMA]])/Table2[[#This Row],[200D EMA]]</f>
        <v>-0.18074269844374757</v>
      </c>
      <c r="V603">
        <v>0.390361488837765</v>
      </c>
      <c r="W603">
        <v>712.8</v>
      </c>
      <c r="X603">
        <v>760</v>
      </c>
      <c r="Y603">
        <v>682.25</v>
      </c>
      <c r="Z603">
        <v>773.8</v>
      </c>
      <c r="AA603">
        <v>682.25</v>
      </c>
      <c r="AB603">
        <v>794.35</v>
      </c>
      <c r="AC603" s="1">
        <f>(Table2[[#This Row],[Close Price]]/Table2[[#This Row],[Day Low]])-1</f>
        <v>1.5923120089786691E-2</v>
      </c>
      <c r="AD603" s="1">
        <f>(Table2[[#This Row],[Day High]]/Table2[[#This Row],[Close Price]])-1</f>
        <v>4.9506317751847106E-2</v>
      </c>
      <c r="AE603" s="1">
        <f>(Table2[[#This Row],[Close Price]]/Table2[[#This Row],[Current Week Low]])-1</f>
        <v>6.141443752290221E-2</v>
      </c>
      <c r="AF603" s="1">
        <f>(Table2[[#This Row],[Current Week High]]/Table2[[#This Row],[Close Price]])-1</f>
        <v>6.8563142995235804E-2</v>
      </c>
      <c r="AG603" s="1">
        <f>(Table2[[#This Row],[Close Price]]/Table2[[#This Row],[Current Month Low]])-1</f>
        <v>6.141443752290221E-2</v>
      </c>
      <c r="AH603" s="1">
        <f>(Table2[[#This Row],[Current Month High]]/Table2[[#This Row],[Close Price]])-1</f>
        <v>9.6941241455499538E-2</v>
      </c>
      <c r="AI603">
        <v>73.914244286404696</v>
      </c>
      <c r="AJ603">
        <v>38.726053639846697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-0.08</v>
      </c>
      <c r="AM603" t="s">
        <v>3143</v>
      </c>
      <c r="AN603">
        <v>-4.3600000000000003</v>
      </c>
      <c r="AO603" t="s">
        <v>3143</v>
      </c>
      <c r="AP603">
        <v>-2.1513253491352E-2</v>
      </c>
      <c r="AQ603">
        <f>(Table2[[#This Row],[Sharpe Ratio]]-AVERAGE(Table2[Sharpe Ratio]))/_xlfn.STDEV.P(Table2[Sharpe Ratio])</f>
        <v>-0.92367658192455759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400</v>
      </c>
      <c r="AT603">
        <f>_xlfn.RANK.AVG(Table2[[#This Row],[6M Return vs Nifty Z-Score]],Table2[6M Return vs Nifty Z-Score])</f>
        <v>655</v>
      </c>
      <c r="AU603">
        <f>_xlfn.RANK.AVG(Table2[[#This Row],[Sharpe Ratio Z-Score]],Table2[Sharpe Ratio Z-Score])</f>
        <v>601</v>
      </c>
      <c r="AV603">
        <f>(Table2[[#This Row],[Rank 1Y]]+Table2[[#This Row],[Rank 6M]]+Table2[[#This Row],[Rank Sharpe]])/3</f>
        <v>552</v>
      </c>
    </row>
    <row r="604" spans="1:48" x14ac:dyDescent="0.3">
      <c r="A604" t="s">
        <v>820</v>
      </c>
      <c r="B604" t="s">
        <v>821</v>
      </c>
      <c r="C604" t="s">
        <v>3106</v>
      </c>
      <c r="D604" t="s">
        <v>40</v>
      </c>
      <c r="E604">
        <v>18228.53743085</v>
      </c>
      <c r="F604">
        <v>825.25</v>
      </c>
      <c r="G604">
        <v>-22.216683433933099</v>
      </c>
      <c r="H604">
        <f>(Table2[[#This Row],[1Y Return vs Nifty]]-AVERAGE(Table2[1Y Return vs Nifty]))/_xlfn.STDEV.P(Table2[1Y Return vs Nifty])</f>
        <v>-0.7575316585312929</v>
      </c>
      <c r="I604">
        <v>0.375401793385087</v>
      </c>
      <c r="J604">
        <f>(Table2[[#This Row],[1M Return vs Nifty]]-AVERAGE(Table2[1M Return vs Nifty]))/_xlfn.STDEV.P(Table2[1M Return vs Nifty])</f>
        <v>0.1279720682086615</v>
      </c>
      <c r="K604">
        <v>-18.355729049090201</v>
      </c>
      <c r="L604">
        <f>(Table2[[#This Row],[6M Return vs Nifty]]-AVERAGE(Table2[6M Return vs Nifty]))/_xlfn.STDEV.P(Table2[6M Return vs Nifty])</f>
        <v>-0.72993407044365122</v>
      </c>
      <c r="M604">
        <v>-2.8544043343429699</v>
      </c>
      <c r="N604">
        <f>(Table2[[#This Row],[1W Return vs Nifty]]-AVERAGE(Table2[1W Return vs Nifty]))/_xlfn.STDEV.P(Table2[1W Return vs Nifty])</f>
        <v>-0.22970358248871101</v>
      </c>
      <c r="O604">
        <v>866.65</v>
      </c>
      <c r="P604">
        <v>884.43791686430404</v>
      </c>
      <c r="Q604">
        <v>867.11640243792795</v>
      </c>
      <c r="R604">
        <v>21.488894415641099</v>
      </c>
      <c r="S604" s="1">
        <f>(Table2[[#This Row],[Close Price]]-Table2[[#This Row],[20D EMA]])/Table2[[#This Row],[20D EMA]]</f>
        <v>-4.7770149425950474E-2</v>
      </c>
      <c r="T604" s="1">
        <f>(Table2[[#This Row],[Close Price]]-Table2[[#This Row],[50D EMA]])/Table2[[#This Row],[50D EMA]]</f>
        <v>-6.6921505439465484E-2</v>
      </c>
      <c r="U604" s="1">
        <f>(Table2[[#This Row],[Close Price]]-Table2[[#This Row],[200D EMA]])/Table2[[#This Row],[200D EMA]]</f>
        <v>-4.828233247603101E-2</v>
      </c>
      <c r="V604">
        <v>0.53609739796339495</v>
      </c>
      <c r="W604">
        <v>802.05</v>
      </c>
      <c r="X604">
        <v>850</v>
      </c>
      <c r="Y604">
        <v>802.05</v>
      </c>
      <c r="Z604">
        <v>872.4</v>
      </c>
      <c r="AA604">
        <v>802.05</v>
      </c>
      <c r="AB604">
        <v>913.35</v>
      </c>
      <c r="AC604" s="1">
        <f>(Table2[[#This Row],[Close Price]]/Table2[[#This Row],[Day Low]])-1</f>
        <v>2.8925877439062386E-2</v>
      </c>
      <c r="AD604" s="1">
        <f>(Table2[[#This Row],[Day High]]/Table2[[#This Row],[Close Price]])-1</f>
        <v>2.9990911844895551E-2</v>
      </c>
      <c r="AE604" s="1">
        <f>(Table2[[#This Row],[Close Price]]/Table2[[#This Row],[Current Week Low]])-1</f>
        <v>2.8925877439062386E-2</v>
      </c>
      <c r="AF604" s="1">
        <f>(Table2[[#This Row],[Current Week High]]/Table2[[#This Row],[Close Price]])-1</f>
        <v>5.7134201757043312E-2</v>
      </c>
      <c r="AG604" s="1">
        <f>(Table2[[#This Row],[Close Price]]/Table2[[#This Row],[Current Month Low]])-1</f>
        <v>2.8925877439062386E-2</v>
      </c>
      <c r="AH604" s="1">
        <f>(Table2[[#This Row],[Current Month High]]/Table2[[#This Row],[Close Price]])-1</f>
        <v>0.10675552862768867</v>
      </c>
      <c r="AI604">
        <v>24.204786428355</v>
      </c>
      <c r="AJ604">
        <v>16.036276715410501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-0.04</v>
      </c>
      <c r="AM604" t="s">
        <v>3143</v>
      </c>
      <c r="AN604">
        <v>-5.43</v>
      </c>
      <c r="AO604" t="s">
        <v>3143</v>
      </c>
      <c r="AQ604">
        <f>(Table2[[#This Row],[Sharpe Ratio]]-AVERAGE(Table2[Sharpe Ratio]))/_xlfn.STDEV.P(Table2[Sharpe Ratio])</f>
        <v>-0.66967788397470163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572</v>
      </c>
      <c r="AT604">
        <f>_xlfn.RANK.AVG(Table2[[#This Row],[6M Return vs Nifty Z-Score]],Table2[6M Return vs Nifty Z-Score])</f>
        <v>564</v>
      </c>
      <c r="AU604">
        <f>_xlfn.RANK.AVG(Table2[[#This Row],[Sharpe Ratio Z-Score]],Table2[Sharpe Ratio Z-Score])</f>
        <v>520.5</v>
      </c>
      <c r="AV604">
        <f>(Table2[[#This Row],[Rank 1Y]]+Table2[[#This Row],[Rank 6M]]+Table2[[#This Row],[Rank Sharpe]])/3</f>
        <v>552.16666666666663</v>
      </c>
    </row>
    <row r="605" spans="1:48" x14ac:dyDescent="0.3">
      <c r="A605" t="s">
        <v>441</v>
      </c>
      <c r="B605" t="s">
        <v>442</v>
      </c>
      <c r="C605" t="s">
        <v>3107</v>
      </c>
      <c r="D605" t="s">
        <v>443</v>
      </c>
      <c r="E605">
        <v>48457.179496440003</v>
      </c>
      <c r="F605">
        <v>795.3</v>
      </c>
      <c r="G605">
        <v>-11.8661135940836</v>
      </c>
      <c r="H605">
        <f>(Table2[[#This Row],[1Y Return vs Nifty]]-AVERAGE(Table2[1Y Return vs Nifty]))/_xlfn.STDEV.P(Table2[1Y Return vs Nifty])</f>
        <v>-0.57499048194413438</v>
      </c>
      <c r="I605">
        <v>-1.85721553329719</v>
      </c>
      <c r="J605">
        <f>(Table2[[#This Row],[1M Return vs Nifty]]-AVERAGE(Table2[1M Return vs Nifty]))/_xlfn.STDEV.P(Table2[1M Return vs Nifty])</f>
        <v>-0.13256874157448537</v>
      </c>
      <c r="K605">
        <v>-27.985166401832998</v>
      </c>
      <c r="L605">
        <f>(Table2[[#This Row],[6M Return vs Nifty]]-AVERAGE(Table2[6M Return vs Nifty]))/_xlfn.STDEV.P(Table2[6M Return vs Nifty])</f>
        <v>-1.0818855240640131</v>
      </c>
      <c r="M605">
        <v>-3.3731247779296099</v>
      </c>
      <c r="N605">
        <f>(Table2[[#This Row],[1W Return vs Nifty]]-AVERAGE(Table2[1W Return vs Nifty]))/_xlfn.STDEV.P(Table2[1W Return vs Nifty])</f>
        <v>-0.34286191123117482</v>
      </c>
      <c r="O605">
        <v>866.73</v>
      </c>
      <c r="P605">
        <v>911.21098640704304</v>
      </c>
      <c r="Q605">
        <v>931.18382764877595</v>
      </c>
      <c r="R605">
        <v>14.1294692576207</v>
      </c>
      <c r="S605" s="1">
        <f>(Table2[[#This Row],[Close Price]]-Table2[[#This Row],[20D EMA]])/Table2[[#This Row],[20D EMA]]</f>
        <v>-8.2413208265549903E-2</v>
      </c>
      <c r="T605" s="1">
        <f>(Table2[[#This Row],[Close Price]]-Table2[[#This Row],[50D EMA]])/Table2[[#This Row],[50D EMA]]</f>
        <v>-0.1272054311637382</v>
      </c>
      <c r="U605" s="1">
        <f>(Table2[[#This Row],[Close Price]]-Table2[[#This Row],[200D EMA]])/Table2[[#This Row],[200D EMA]]</f>
        <v>-0.14592588876020371</v>
      </c>
      <c r="V605">
        <v>0.65755631386767699</v>
      </c>
      <c r="W605">
        <v>780.55</v>
      </c>
      <c r="X605">
        <v>819.8</v>
      </c>
      <c r="Y605">
        <v>780.55</v>
      </c>
      <c r="Z605">
        <v>875.95</v>
      </c>
      <c r="AA605">
        <v>780.55</v>
      </c>
      <c r="AB605">
        <v>926.95</v>
      </c>
      <c r="AC605" s="1">
        <f>(Table2[[#This Row],[Close Price]]/Table2[[#This Row],[Day Low]])-1</f>
        <v>1.8896931650759008E-2</v>
      </c>
      <c r="AD605" s="1">
        <f>(Table2[[#This Row],[Day High]]/Table2[[#This Row],[Close Price]])-1</f>
        <v>3.0805985162831728E-2</v>
      </c>
      <c r="AE605" s="1">
        <f>(Table2[[#This Row],[Close Price]]/Table2[[#This Row],[Current Week Low]])-1</f>
        <v>1.8896931650759008E-2</v>
      </c>
      <c r="AF605" s="1">
        <f>(Table2[[#This Row],[Current Week High]]/Table2[[#This Row],[Close Price]])-1</f>
        <v>0.10140827360744376</v>
      </c>
      <c r="AG605" s="1">
        <f>(Table2[[#This Row],[Close Price]]/Table2[[#This Row],[Current Month Low]])-1</f>
        <v>1.8896931650759008E-2</v>
      </c>
      <c r="AH605" s="1">
        <f>(Table2[[#This Row],[Current Month High]]/Table2[[#This Row],[Close Price]])-1</f>
        <v>0.16553501823211381</v>
      </c>
      <c r="AI605">
        <v>48.371683641393098</v>
      </c>
      <c r="AJ605">
        <v>18.3130020827134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-0.16</v>
      </c>
      <c r="AM605" t="s">
        <v>3143</v>
      </c>
      <c r="AN605">
        <v>-11.27</v>
      </c>
      <c r="AO605" t="s">
        <v>3143</v>
      </c>
      <c r="AP605">
        <v>2.439382958185E-3</v>
      </c>
      <c r="AQ605">
        <f>(Table2[[#This Row],[Sharpe Ratio]]-AVERAGE(Table2[Sharpe Ratio]))/_xlfn.STDEV.P(Table2[Sharpe Ratio])</f>
        <v>-0.64087702893763676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514</v>
      </c>
      <c r="AT605">
        <f>_xlfn.RANK.AVG(Table2[[#This Row],[6M Return vs Nifty Z-Score]],Table2[6M Return vs Nifty Z-Score])</f>
        <v>652</v>
      </c>
      <c r="AU605">
        <f>_xlfn.RANK.AVG(Table2[[#This Row],[Sharpe Ratio Z-Score]],Table2[Sharpe Ratio Z-Score])</f>
        <v>491</v>
      </c>
      <c r="AV605">
        <f>(Table2[[#This Row],[Rank 1Y]]+Table2[[#This Row],[Rank 6M]]+Table2[[#This Row],[Rank Sharpe]])/3</f>
        <v>552.33333333333337</v>
      </c>
    </row>
    <row r="606" spans="1:48" x14ac:dyDescent="0.3">
      <c r="A606" t="s">
        <v>1123</v>
      </c>
      <c r="B606" t="s">
        <v>1124</v>
      </c>
      <c r="C606" t="s">
        <v>3096</v>
      </c>
      <c r="D606" t="s">
        <v>273</v>
      </c>
      <c r="E606">
        <v>10558.389246999999</v>
      </c>
      <c r="F606">
        <v>763.7</v>
      </c>
      <c r="G606">
        <v>-7.9502489143289399</v>
      </c>
      <c r="H606">
        <f>(Table2[[#This Row],[1Y Return vs Nifty]]-AVERAGE(Table2[1Y Return vs Nifty]))/_xlfn.STDEV.P(Table2[1Y Return vs Nifty])</f>
        <v>-0.50593084976364133</v>
      </c>
      <c r="I606">
        <v>-13.7368228466992</v>
      </c>
      <c r="J606">
        <f>(Table2[[#This Row],[1M Return vs Nifty]]-AVERAGE(Table2[1M Return vs Nifty]))/_xlfn.STDEV.P(Table2[1M Return vs Nifty])</f>
        <v>-1.5188889462729678</v>
      </c>
      <c r="K606">
        <v>-34.3568593993786</v>
      </c>
      <c r="L606">
        <f>(Table2[[#This Row],[6M Return vs Nifty]]-AVERAGE(Table2[6M Return vs Nifty]))/_xlfn.STDEV.P(Table2[6M Return vs Nifty])</f>
        <v>-1.3147679376839643</v>
      </c>
      <c r="M606">
        <v>-6.1475077826188302</v>
      </c>
      <c r="N606">
        <f>(Table2[[#This Row],[1W Return vs Nifty]]-AVERAGE(Table2[1W Return vs Nifty]))/_xlfn.STDEV.P(Table2[1W Return vs Nifty])</f>
        <v>-0.94809069676233593</v>
      </c>
      <c r="O606">
        <v>868.28</v>
      </c>
      <c r="P606">
        <v>921.26898653572698</v>
      </c>
      <c r="Q606">
        <v>927.87465327134601</v>
      </c>
      <c r="R606">
        <v>13.6887158948063</v>
      </c>
      <c r="S606" s="1">
        <f>(Table2[[#This Row],[Close Price]]-Table2[[#This Row],[20D EMA]])/Table2[[#This Row],[20D EMA]]</f>
        <v>-0.12044501773621405</v>
      </c>
      <c r="T606" s="1">
        <f>(Table2[[#This Row],[Close Price]]-Table2[[#This Row],[50D EMA]])/Table2[[#This Row],[50D EMA]]</f>
        <v>-0.17103472366766401</v>
      </c>
      <c r="U606" s="1">
        <f>(Table2[[#This Row],[Close Price]]-Table2[[#This Row],[200D EMA]])/Table2[[#This Row],[200D EMA]]</f>
        <v>-0.1769362410025172</v>
      </c>
      <c r="V606">
        <v>0.730032414549039</v>
      </c>
      <c r="W606">
        <v>755</v>
      </c>
      <c r="X606">
        <v>796.9</v>
      </c>
      <c r="Y606">
        <v>755</v>
      </c>
      <c r="Z606">
        <v>869.8</v>
      </c>
      <c r="AA606">
        <v>755</v>
      </c>
      <c r="AB606">
        <v>973.2</v>
      </c>
      <c r="AC606" s="1">
        <f>(Table2[[#This Row],[Close Price]]/Table2[[#This Row],[Day Low]])-1</f>
        <v>1.1523178807947065E-2</v>
      </c>
      <c r="AD606" s="1">
        <f>(Table2[[#This Row],[Day High]]/Table2[[#This Row],[Close Price]])-1</f>
        <v>4.347256776221009E-2</v>
      </c>
      <c r="AE606" s="1">
        <f>(Table2[[#This Row],[Close Price]]/Table2[[#This Row],[Current Week Low]])-1</f>
        <v>1.1523178807947065E-2</v>
      </c>
      <c r="AF606" s="1">
        <f>(Table2[[#This Row],[Current Week High]]/Table2[[#This Row],[Close Price]])-1</f>
        <v>0.13892889878224413</v>
      </c>
      <c r="AG606" s="1">
        <f>(Table2[[#This Row],[Close Price]]/Table2[[#This Row],[Current Month Low]])-1</f>
        <v>1.1523178807947065E-2</v>
      </c>
      <c r="AH606" s="1">
        <f>(Table2[[#This Row],[Current Month High]]/Table2[[#This Row],[Close Price]])-1</f>
        <v>0.27432237789708003</v>
      </c>
      <c r="AI606">
        <v>56.998821526777498</v>
      </c>
      <c r="AJ606">
        <v>22.192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-0.25</v>
      </c>
      <c r="AM606" t="s">
        <v>3143</v>
      </c>
      <c r="AN606">
        <v>-14.67</v>
      </c>
      <c r="AO606" t="s">
        <v>3143</v>
      </c>
      <c r="AP606">
        <v>8.7003611356760002E-3</v>
      </c>
      <c r="AQ606">
        <f>(Table2[[#This Row],[Sharpe Ratio]]-AVERAGE(Table2[Sharpe Ratio]))/_xlfn.STDEV.P(Table2[Sharpe Ratio])</f>
        <v>-0.56695607106790102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482</v>
      </c>
      <c r="AT606">
        <f>_xlfn.RANK.AVG(Table2[[#This Row],[6M Return vs Nifty Z-Score]],Table2[6M Return vs Nifty Z-Score])</f>
        <v>695</v>
      </c>
      <c r="AU606">
        <f>_xlfn.RANK.AVG(Table2[[#This Row],[Sharpe Ratio Z-Score]],Table2[Sharpe Ratio Z-Score])</f>
        <v>482</v>
      </c>
      <c r="AV606">
        <f>(Table2[[#This Row],[Rank 1Y]]+Table2[[#This Row],[Rank 6M]]+Table2[[#This Row],[Rank Sharpe]])/3</f>
        <v>553</v>
      </c>
    </row>
    <row r="607" spans="1:48" x14ac:dyDescent="0.3">
      <c r="A607" t="s">
        <v>492</v>
      </c>
      <c r="B607" t="s">
        <v>493</v>
      </c>
      <c r="C607" t="s">
        <v>3099</v>
      </c>
      <c r="D607" t="s">
        <v>125</v>
      </c>
      <c r="E607">
        <v>42142.078767125</v>
      </c>
      <c r="F607">
        <v>324.25</v>
      </c>
      <c r="G607">
        <v>-25.236981292043001</v>
      </c>
      <c r="H607">
        <f>(Table2[[#This Row],[1Y Return vs Nifty]]-AVERAGE(Table2[1Y Return vs Nifty]))/_xlfn.STDEV.P(Table2[1Y Return vs Nifty])</f>
        <v>-0.81079720170365532</v>
      </c>
      <c r="I607">
        <v>4.12934533842453</v>
      </c>
      <c r="J607">
        <f>(Table2[[#This Row],[1M Return vs Nifty]]-AVERAGE(Table2[1M Return vs Nifty]))/_xlfn.STDEV.P(Table2[1M Return vs Nifty])</f>
        <v>0.56604780981289216</v>
      </c>
      <c r="K607">
        <v>-12.394559387088799</v>
      </c>
      <c r="L607">
        <f>(Table2[[#This Row],[6M Return vs Nifty]]-AVERAGE(Table2[6M Return vs Nifty]))/_xlfn.STDEV.P(Table2[6M Return vs Nifty])</f>
        <v>-0.51205609367677396</v>
      </c>
      <c r="M607">
        <v>6.9354603045473802</v>
      </c>
      <c r="N607">
        <f>(Table2[[#This Row],[1W Return vs Nifty]]-AVERAGE(Table2[1W Return vs Nifty]))/_xlfn.STDEV.P(Table2[1W Return vs Nifty])</f>
        <v>1.9059452720117447</v>
      </c>
      <c r="O607">
        <v>333.95</v>
      </c>
      <c r="P607">
        <v>343.26445491306998</v>
      </c>
      <c r="Q607">
        <v>353.22933607829901</v>
      </c>
      <c r="R607">
        <v>43.434055351859797</v>
      </c>
      <c r="S607" s="1">
        <f>(Table2[[#This Row],[Close Price]]-Table2[[#This Row],[20D EMA]])/Table2[[#This Row],[20D EMA]]</f>
        <v>-2.9046264410839913E-2</v>
      </c>
      <c r="T607" s="1">
        <f>(Table2[[#This Row],[Close Price]]-Table2[[#This Row],[50D EMA]])/Table2[[#This Row],[50D EMA]]</f>
        <v>-5.5393020281943553E-2</v>
      </c>
      <c r="U607" s="1">
        <f>(Table2[[#This Row],[Close Price]]-Table2[[#This Row],[200D EMA]])/Table2[[#This Row],[200D EMA]]</f>
        <v>-8.2041136220563721E-2</v>
      </c>
      <c r="V607">
        <v>0.42037311366323399</v>
      </c>
      <c r="W607">
        <v>321.95</v>
      </c>
      <c r="X607">
        <v>336.45</v>
      </c>
      <c r="Y607">
        <v>310.2</v>
      </c>
      <c r="Z607">
        <v>344.65</v>
      </c>
      <c r="AA607">
        <v>310.2</v>
      </c>
      <c r="AB607">
        <v>355.75</v>
      </c>
      <c r="AC607" s="1">
        <f>(Table2[[#This Row],[Close Price]]/Table2[[#This Row],[Day Low]])-1</f>
        <v>7.1439664544183934E-3</v>
      </c>
      <c r="AD607" s="1">
        <f>(Table2[[#This Row],[Day High]]/Table2[[#This Row],[Close Price]])-1</f>
        <v>3.7625289128758732E-2</v>
      </c>
      <c r="AE607" s="1">
        <f>(Table2[[#This Row],[Close Price]]/Table2[[#This Row],[Current Week Low]])-1</f>
        <v>4.5293359123146359E-2</v>
      </c>
      <c r="AF607" s="1">
        <f>(Table2[[#This Row],[Current Week High]]/Table2[[#This Row],[Close Price]])-1</f>
        <v>6.2914417887432572E-2</v>
      </c>
      <c r="AG607" s="1">
        <f>(Table2[[#This Row],[Close Price]]/Table2[[#This Row],[Current Month Low]])-1</f>
        <v>4.5293359123146359E-2</v>
      </c>
      <c r="AH607" s="1">
        <f>(Table2[[#This Row],[Current Month High]]/Table2[[#This Row],[Close Price]])-1</f>
        <v>9.7147262914417887E-2</v>
      </c>
      <c r="AI607">
        <v>26.5998457979953</v>
      </c>
      <c r="AJ607">
        <v>13.4534639608117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3143</v>
      </c>
      <c r="AN607">
        <v>-3.61</v>
      </c>
      <c r="AO607" t="s">
        <v>3143</v>
      </c>
      <c r="AP607">
        <v>-1.4280133750901E-2</v>
      </c>
      <c r="AQ607">
        <f>(Table2[[#This Row],[Sharpe Ratio]]-AVERAGE(Table2[Sharpe Ratio]))/_xlfn.STDEV.P(Table2[Sharpe Ratio])</f>
        <v>-0.83827792304999527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591</v>
      </c>
      <c r="AT607">
        <f>_xlfn.RANK.AVG(Table2[[#This Row],[6M Return vs Nifty Z-Score]],Table2[6M Return vs Nifty Z-Score])</f>
        <v>499</v>
      </c>
      <c r="AU607">
        <f>_xlfn.RANK.AVG(Table2[[#This Row],[Sharpe Ratio Z-Score]],Table2[Sharpe Ratio Z-Score])</f>
        <v>583</v>
      </c>
      <c r="AV607">
        <f>(Table2[[#This Row],[Rank 1Y]]+Table2[[#This Row],[Rank 6M]]+Table2[[#This Row],[Rank Sharpe]])/3</f>
        <v>557.66666666666663</v>
      </c>
    </row>
    <row r="608" spans="1:48" x14ac:dyDescent="0.3">
      <c r="A608" t="s">
        <v>259</v>
      </c>
      <c r="B608" t="s">
        <v>260</v>
      </c>
      <c r="C608" t="s">
        <v>3099</v>
      </c>
      <c r="D608" t="s">
        <v>261</v>
      </c>
      <c r="E608">
        <v>96273.912140835004</v>
      </c>
      <c r="F608">
        <v>973.05</v>
      </c>
      <c r="G608">
        <v>-15.7639851552354</v>
      </c>
      <c r="H608">
        <f>(Table2[[#This Row],[1Y Return vs Nifty]]-AVERAGE(Table2[1Y Return vs Nifty]))/_xlfn.STDEV.P(Table2[1Y Return vs Nifty])</f>
        <v>-0.64373279004575479</v>
      </c>
      <c r="I608">
        <v>-10.8440525497245</v>
      </c>
      <c r="J608">
        <f>(Table2[[#This Row],[1M Return vs Nifty]]-AVERAGE(Table2[1M Return vs Nifty]))/_xlfn.STDEV.P(Table2[1M Return vs Nifty])</f>
        <v>-1.1813099502296038</v>
      </c>
      <c r="K608">
        <v>-18.082618692220802</v>
      </c>
      <c r="L608">
        <f>(Table2[[#This Row],[6M Return vs Nifty]]-AVERAGE(Table2[6M Return vs Nifty]))/_xlfn.STDEV.P(Table2[6M Return vs Nifty])</f>
        <v>-0.71995201400796738</v>
      </c>
      <c r="M608">
        <v>-5.3210904153644796</v>
      </c>
      <c r="N608">
        <f>(Table2[[#This Row],[1W Return vs Nifty]]-AVERAGE(Table2[1W Return vs Nifty]))/_xlfn.STDEV.P(Table2[1W Return vs Nifty])</f>
        <v>-0.76780860208404966</v>
      </c>
      <c r="O608">
        <v>1083.43</v>
      </c>
      <c r="P608">
        <v>1131.3866032978101</v>
      </c>
      <c r="Q608">
        <v>1104.5735806134301</v>
      </c>
      <c r="R608">
        <v>13.325184634814899</v>
      </c>
      <c r="S608" s="1">
        <f>(Table2[[#This Row],[Close Price]]-Table2[[#This Row],[20D EMA]])/Table2[[#This Row],[20D EMA]]</f>
        <v>-0.10188013992597593</v>
      </c>
      <c r="T608" s="1">
        <f>(Table2[[#This Row],[Close Price]]-Table2[[#This Row],[50D EMA]])/Table2[[#This Row],[50D EMA]]</f>
        <v>-0.13994915870161834</v>
      </c>
      <c r="U608" s="1">
        <f>(Table2[[#This Row],[Close Price]]-Table2[[#This Row],[200D EMA]])/Table2[[#This Row],[200D EMA]]</f>
        <v>-0.11907181460956895</v>
      </c>
      <c r="V608">
        <v>1.3281932169003201</v>
      </c>
      <c r="W608">
        <v>970.5</v>
      </c>
      <c r="X608">
        <v>1003.55</v>
      </c>
      <c r="Y608">
        <v>970.5</v>
      </c>
      <c r="Z608">
        <v>1059.45</v>
      </c>
      <c r="AA608">
        <v>970.5</v>
      </c>
      <c r="AB608">
        <v>1205.45</v>
      </c>
      <c r="AC608" s="1">
        <f>(Table2[[#This Row],[Close Price]]/Table2[[#This Row],[Day Low]])-1</f>
        <v>2.6275115919629499E-3</v>
      </c>
      <c r="AD608" s="1">
        <f>(Table2[[#This Row],[Day High]]/Table2[[#This Row],[Close Price]])-1</f>
        <v>3.1344740763578516E-2</v>
      </c>
      <c r="AE608" s="1">
        <f>(Table2[[#This Row],[Close Price]]/Table2[[#This Row],[Current Week Low]])-1</f>
        <v>2.6275115919629499E-3</v>
      </c>
      <c r="AF608" s="1">
        <f>(Table2[[#This Row],[Current Week High]]/Table2[[#This Row],[Close Price]])-1</f>
        <v>8.8792970556497819E-2</v>
      </c>
      <c r="AG608" s="1">
        <f>(Table2[[#This Row],[Close Price]]/Table2[[#This Row],[Current Month Low]])-1</f>
        <v>2.6275115919629499E-3</v>
      </c>
      <c r="AH608" s="1">
        <f>(Table2[[#This Row],[Current Month High]]/Table2[[#This Row],[Close Price]])-1</f>
        <v>0.23883664765428292</v>
      </c>
      <c r="AI608">
        <v>28.813565471778901</v>
      </c>
      <c r="AJ608">
        <v>12.9753084644354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-0.14000000000000001</v>
      </c>
      <c r="AM608" t="s">
        <v>3143</v>
      </c>
      <c r="AN608">
        <v>-12.95</v>
      </c>
      <c r="AO608" t="s">
        <v>3143</v>
      </c>
      <c r="AP608">
        <v>-1.2800106221903E-2</v>
      </c>
      <c r="AQ608">
        <f>(Table2[[#This Row],[Sharpe Ratio]]-AVERAGE(Table2[Sharpe Ratio]))/_xlfn.STDEV.P(Table2[Sharpe Ratio])</f>
        <v>-0.8208038080609934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539</v>
      </c>
      <c r="AT608">
        <f>_xlfn.RANK.AVG(Table2[[#This Row],[6M Return vs Nifty Z-Score]],Table2[6M Return vs Nifty Z-Score])</f>
        <v>559</v>
      </c>
      <c r="AU608">
        <f>_xlfn.RANK.AVG(Table2[[#This Row],[Sharpe Ratio Z-Score]],Table2[Sharpe Ratio Z-Score])</f>
        <v>576</v>
      </c>
      <c r="AV608">
        <f>(Table2[[#This Row],[Rank 1Y]]+Table2[[#This Row],[Rank 6M]]+Table2[[#This Row],[Rank Sharpe]])/3</f>
        <v>558</v>
      </c>
    </row>
    <row r="609" spans="1:48" x14ac:dyDescent="0.3">
      <c r="A609" t="s">
        <v>945</v>
      </c>
      <c r="B609" t="s">
        <v>946</v>
      </c>
      <c r="C609" t="s">
        <v>3114</v>
      </c>
      <c r="D609" t="s">
        <v>947</v>
      </c>
      <c r="E609">
        <v>14626.3824056799</v>
      </c>
      <c r="F609">
        <v>1489.55</v>
      </c>
      <c r="G609">
        <v>-34.461440254448902</v>
      </c>
      <c r="H609">
        <f>(Table2[[#This Row],[1Y Return vs Nifty]]-AVERAGE(Table2[1Y Return vs Nifty]))/_xlfn.STDEV.P(Table2[1Y Return vs Nifty])</f>
        <v>-0.97347844712598619</v>
      </c>
      <c r="I609">
        <v>-4.4722039463329404</v>
      </c>
      <c r="J609">
        <f>(Table2[[#This Row],[1M Return vs Nifty]]-AVERAGE(Table2[1M Return vs Nifty]))/_xlfn.STDEV.P(Table2[1M Return vs Nifty])</f>
        <v>-0.43773129252464094</v>
      </c>
      <c r="K609">
        <v>-1.44842893438289</v>
      </c>
      <c r="L609">
        <f>(Table2[[#This Row],[6M Return vs Nifty]]-AVERAGE(Table2[6M Return vs Nifty]))/_xlfn.STDEV.P(Table2[6M Return vs Nifty])</f>
        <v>-0.11198012005297479</v>
      </c>
      <c r="M609">
        <v>-3.7221936954763599</v>
      </c>
      <c r="N609">
        <f>(Table2[[#This Row],[1W Return vs Nifty]]-AVERAGE(Table2[1W Return vs Nifty]))/_xlfn.STDEV.P(Table2[1W Return vs Nifty])</f>
        <v>-0.419010934879466</v>
      </c>
      <c r="O609">
        <v>1581.46</v>
      </c>
      <c r="P609">
        <v>1574.10599039715</v>
      </c>
      <c r="Q609">
        <v>1513.4609738044401</v>
      </c>
      <c r="R609">
        <v>20.793035567780901</v>
      </c>
      <c r="S609" s="1">
        <f>(Table2[[#This Row],[Close Price]]-Table2[[#This Row],[20D EMA]])/Table2[[#This Row],[20D EMA]]</f>
        <v>-5.8117182856347982E-2</v>
      </c>
      <c r="T609" s="1">
        <f>(Table2[[#This Row],[Close Price]]-Table2[[#This Row],[50D EMA]])/Table2[[#This Row],[50D EMA]]</f>
        <v>-5.3716834135048547E-2</v>
      </c>
      <c r="U609" s="1">
        <f>(Table2[[#This Row],[Close Price]]-Table2[[#This Row],[200D EMA]])/Table2[[#This Row],[200D EMA]]</f>
        <v>-1.5798870415755922E-2</v>
      </c>
      <c r="V609">
        <v>1.34897759711137</v>
      </c>
      <c r="W609">
        <v>1463.75</v>
      </c>
      <c r="X609">
        <v>1518.5</v>
      </c>
      <c r="Y609">
        <v>1463.75</v>
      </c>
      <c r="Z609">
        <v>1623.9</v>
      </c>
      <c r="AA609">
        <v>1463.75</v>
      </c>
      <c r="AB609">
        <v>1675.05</v>
      </c>
      <c r="AC609" s="1">
        <f>(Table2[[#This Row],[Close Price]]/Table2[[#This Row],[Day Low]])-1</f>
        <v>1.7625960717335687E-2</v>
      </c>
      <c r="AD609" s="1">
        <f>(Table2[[#This Row],[Day High]]/Table2[[#This Row],[Close Price]])-1</f>
        <v>1.9435399953005916E-2</v>
      </c>
      <c r="AE609" s="1">
        <f>(Table2[[#This Row],[Close Price]]/Table2[[#This Row],[Current Week Low]])-1</f>
        <v>1.7625960717335687E-2</v>
      </c>
      <c r="AF609" s="1">
        <f>(Table2[[#This Row],[Current Week High]]/Table2[[#This Row],[Close Price]])-1</f>
        <v>9.0195025343224655E-2</v>
      </c>
      <c r="AG609" s="1">
        <f>(Table2[[#This Row],[Close Price]]/Table2[[#This Row],[Current Month Low]])-1</f>
        <v>1.7625960717335687E-2</v>
      </c>
      <c r="AH609" s="1">
        <f>(Table2[[#This Row],[Current Month High]]/Table2[[#This Row],[Close Price]])-1</f>
        <v>0.12453425531200701</v>
      </c>
      <c r="AI609">
        <v>22.882749823772201</v>
      </c>
      <c r="AJ609">
        <v>23.696229862149099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0.11</v>
      </c>
      <c r="AM609" t="s">
        <v>3142</v>
      </c>
      <c r="AN609">
        <v>-6.73</v>
      </c>
      <c r="AO609" t="s">
        <v>3143</v>
      </c>
      <c r="AP609">
        <v>-4.9998552296476997E-2</v>
      </c>
      <c r="AQ609">
        <f>(Table2[[#This Row],[Sharpe Ratio]]-AVERAGE(Table2[Sharpe Ratio]))/_xlfn.STDEV.P(Table2[Sharpe Ratio])</f>
        <v>-1.2599915335483456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-3.2021923281314133</v>
      </c>
      <c r="AS609">
        <f>_xlfn.RANK.AVG(Table2[[#This Row],[1Y Return vs Nifty Z-Score]],Table2[1Y Return vs Nifty Z-Score])</f>
        <v>652</v>
      </c>
      <c r="AT609">
        <f>_xlfn.RANK.AVG(Table2[[#This Row],[6M Return vs Nifty Z-Score]],Table2[6M Return vs Nifty Z-Score])</f>
        <v>368</v>
      </c>
      <c r="AU609">
        <f>_xlfn.RANK.AVG(Table2[[#This Row],[Sharpe Ratio Z-Score]],Table2[Sharpe Ratio Z-Score])</f>
        <v>654</v>
      </c>
      <c r="AV609">
        <f>(Table2[[#This Row],[Rank 1Y]]+Table2[[#This Row],[Rank 6M]]+Table2[[#This Row],[Rank Sharpe]])/3</f>
        <v>558</v>
      </c>
    </row>
    <row r="610" spans="1:48" x14ac:dyDescent="0.3">
      <c r="A610" t="s">
        <v>16</v>
      </c>
      <c r="B610" t="s">
        <v>17</v>
      </c>
      <c r="C610" t="s">
        <v>3095</v>
      </c>
      <c r="D610" t="s">
        <v>18</v>
      </c>
      <c r="E610">
        <v>1796896.1352609301</v>
      </c>
      <c r="F610">
        <v>1327.85</v>
      </c>
      <c r="G610">
        <v>-11.6133186595338</v>
      </c>
      <c r="H610">
        <f>(Table2[[#This Row],[1Y Return vs Nifty]]-AVERAGE(Table2[1Y Return vs Nifty]))/_xlfn.STDEV.P(Table2[1Y Return vs Nifty])</f>
        <v>-0.57053222645656365</v>
      </c>
      <c r="I610">
        <v>-4.4324307755265497</v>
      </c>
      <c r="J610">
        <f>(Table2[[#This Row],[1M Return vs Nifty]]-AVERAGE(Table2[1M Return vs Nifty]))/_xlfn.STDEV.P(Table2[1M Return vs Nifty])</f>
        <v>-0.433089863827615</v>
      </c>
      <c r="K610">
        <v>-16.498567464693899</v>
      </c>
      <c r="L610">
        <f>(Table2[[#This Row],[6M Return vs Nifty]]-AVERAGE(Table2[6M Return vs Nifty]))/_xlfn.STDEV.P(Table2[6M Return vs Nifty])</f>
        <v>-0.66205567887282946</v>
      </c>
      <c r="M610">
        <v>-0.126690114473544</v>
      </c>
      <c r="N610">
        <f>(Table2[[#This Row],[1W Return vs Nifty]]-AVERAGE(Table2[1W Return vs Nifty]))/_xlfn.STDEV.P(Table2[1W Return vs Nifty])</f>
        <v>0.36534445585975783</v>
      </c>
      <c r="O610">
        <v>1379</v>
      </c>
      <c r="P610">
        <v>1425.5318539360801</v>
      </c>
      <c r="Q610">
        <v>1422.3830687377699</v>
      </c>
      <c r="R610">
        <v>25.298417313285299</v>
      </c>
      <c r="S610" s="1">
        <f>(Table2[[#This Row],[Close Price]]-Table2[[#This Row],[20D EMA]])/Table2[[#This Row],[20D EMA]]</f>
        <v>-3.7092095721537412E-2</v>
      </c>
      <c r="T610" s="1">
        <f>(Table2[[#This Row],[Close Price]]-Table2[[#This Row],[50D EMA]])/Table2[[#This Row],[50D EMA]]</f>
        <v>-6.8523094497234704E-2</v>
      </c>
      <c r="U610" s="1">
        <f>(Table2[[#This Row],[Close Price]]-Table2[[#This Row],[200D EMA]])/Table2[[#This Row],[200D EMA]]</f>
        <v>-6.6461047530366871E-2</v>
      </c>
      <c r="V610">
        <v>1.1638205286547501</v>
      </c>
      <c r="W610">
        <v>2644</v>
      </c>
      <c r="X610">
        <v>2688.7</v>
      </c>
      <c r="Y610">
        <v>2644</v>
      </c>
      <c r="Z610">
        <v>2752</v>
      </c>
      <c r="AA610">
        <v>2644</v>
      </c>
      <c r="AB610">
        <v>2975.9</v>
      </c>
      <c r="AC610" s="1">
        <f>(Table2[[#This Row],[Close Price]]/Table2[[#This Row],[Day Low]])-1</f>
        <v>-0.49778744326777613</v>
      </c>
      <c r="AD610" s="1">
        <f>(Table2[[#This Row],[Day High]]/Table2[[#This Row],[Close Price]])-1</f>
        <v>1.0248522046917952</v>
      </c>
      <c r="AE610" s="1">
        <f>(Table2[[#This Row],[Close Price]]/Table2[[#This Row],[Current Week Low]])-1</f>
        <v>-0.49778744326777613</v>
      </c>
      <c r="AF610" s="1">
        <f>(Table2[[#This Row],[Current Week High]]/Table2[[#This Row],[Close Price]])-1</f>
        <v>1.0725232518733292</v>
      </c>
      <c r="AG610" s="1">
        <f>(Table2[[#This Row],[Close Price]]/Table2[[#This Row],[Current Month Low]])-1</f>
        <v>-0.49778744326777613</v>
      </c>
      <c r="AH610" s="1">
        <f>(Table2[[#This Row],[Current Month High]]/Table2[[#This Row],[Close Price]])-1</f>
        <v>1.2411416952215992</v>
      </c>
      <c r="AI610">
        <v>21.158263358060001</v>
      </c>
      <c r="AJ610">
        <v>19.609962617664198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0.01</v>
      </c>
      <c r="AM610" t="s">
        <v>3142</v>
      </c>
      <c r="AN610">
        <v>-3.4</v>
      </c>
      <c r="AO610" t="s">
        <v>3143</v>
      </c>
      <c r="AP610">
        <v>-3.2524559464219997E-2</v>
      </c>
      <c r="AQ610">
        <f>(Table2[[#This Row],[Sharpe Ratio]]-AVERAGE(Table2[Sharpe Ratio]))/_xlfn.STDEV.P(Table2[Sharpe Ratio])</f>
        <v>-1.0536828304429531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513</v>
      </c>
      <c r="AT610">
        <f>_xlfn.RANK.AVG(Table2[[#This Row],[6M Return vs Nifty Z-Score]],Table2[6M Return vs Nifty Z-Score])</f>
        <v>543</v>
      </c>
      <c r="AU610">
        <f>_xlfn.RANK.AVG(Table2[[#This Row],[Sharpe Ratio Z-Score]],Table2[Sharpe Ratio Z-Score])</f>
        <v>624</v>
      </c>
      <c r="AV610">
        <f>(Table2[[#This Row],[Rank 1Y]]+Table2[[#This Row],[Rank 6M]]+Table2[[#This Row],[Rank Sharpe]])/3</f>
        <v>560</v>
      </c>
    </row>
    <row r="611" spans="1:48" x14ac:dyDescent="0.3">
      <c r="A611" t="s">
        <v>369</v>
      </c>
      <c r="B611" t="s">
        <v>370</v>
      </c>
      <c r="C611" t="s">
        <v>3106</v>
      </c>
      <c r="D611" t="s">
        <v>97</v>
      </c>
      <c r="E611">
        <v>62597.418851055001</v>
      </c>
      <c r="F611">
        <v>536.95000000000005</v>
      </c>
      <c r="G611">
        <v>-31.115266217887601</v>
      </c>
      <c r="H611">
        <f>(Table2[[#This Row],[1Y Return vs Nifty]]-AVERAGE(Table2[1Y Return vs Nifty]))/_xlfn.STDEV.P(Table2[1Y Return vs Nifty])</f>
        <v>-0.91446579804963524</v>
      </c>
      <c r="I611">
        <v>-3.4114191577697901</v>
      </c>
      <c r="J611">
        <f>(Table2[[#This Row],[1M Return vs Nifty]]-AVERAGE(Table2[1M Return vs Nifty]))/_xlfn.STDEV.P(Table2[1M Return vs Nifty])</f>
        <v>-0.31394038374915839</v>
      </c>
      <c r="K611">
        <v>-0.95569292494719704</v>
      </c>
      <c r="L611">
        <f>(Table2[[#This Row],[6M Return vs Nifty]]-AVERAGE(Table2[6M Return vs Nifty]))/_xlfn.STDEV.P(Table2[6M Return vs Nifty])</f>
        <v>-9.3970848231647391E-2</v>
      </c>
      <c r="M611">
        <v>0.62098108309948796</v>
      </c>
      <c r="N611">
        <f>(Table2[[#This Row],[1W Return vs Nifty]]-AVERAGE(Table2[1W Return vs Nifty]))/_xlfn.STDEV.P(Table2[1W Return vs Nifty])</f>
        <v>0.52844815499535869</v>
      </c>
      <c r="O611">
        <v>565.98</v>
      </c>
      <c r="P611">
        <v>572.04688262570903</v>
      </c>
      <c r="Q611">
        <v>554.67822440921805</v>
      </c>
      <c r="R611">
        <v>27.3119182886464</v>
      </c>
      <c r="S611" s="1">
        <f>(Table2[[#This Row],[Close Price]]-Table2[[#This Row],[20D EMA]])/Table2[[#This Row],[20D EMA]]</f>
        <v>-5.1291565072970724E-2</v>
      </c>
      <c r="T611" s="1">
        <f>(Table2[[#This Row],[Close Price]]-Table2[[#This Row],[50D EMA]])/Table2[[#This Row],[50D EMA]]</f>
        <v>-6.1353157742270084E-2</v>
      </c>
      <c r="U611" s="1">
        <f>(Table2[[#This Row],[Close Price]]-Table2[[#This Row],[200D EMA]])/Table2[[#This Row],[200D EMA]]</f>
        <v>-3.196127705950625E-2</v>
      </c>
      <c r="V611">
        <v>0.60120482628251803</v>
      </c>
      <c r="W611">
        <v>533.95000000000005</v>
      </c>
      <c r="X611">
        <v>552.79999999999995</v>
      </c>
      <c r="Y611">
        <v>530.4</v>
      </c>
      <c r="Z611">
        <v>565.45000000000005</v>
      </c>
      <c r="AA611">
        <v>530.4</v>
      </c>
      <c r="AB611">
        <v>624</v>
      </c>
      <c r="AC611" s="1">
        <f>(Table2[[#This Row],[Close Price]]/Table2[[#This Row],[Day Low]])-1</f>
        <v>5.6185036052065485E-3</v>
      </c>
      <c r="AD611" s="1">
        <f>(Table2[[#This Row],[Day High]]/Table2[[#This Row],[Close Price]])-1</f>
        <v>2.951857714871009E-2</v>
      </c>
      <c r="AE611" s="1">
        <f>(Table2[[#This Row],[Close Price]]/Table2[[#This Row],[Current Week Low]])-1</f>
        <v>1.234917043740591E-2</v>
      </c>
      <c r="AF611" s="1">
        <f>(Table2[[#This Row],[Current Week High]]/Table2[[#This Row],[Close Price]])-1</f>
        <v>5.3077567743737841E-2</v>
      </c>
      <c r="AG611" s="1">
        <f>(Table2[[#This Row],[Close Price]]/Table2[[#This Row],[Current Month Low]])-1</f>
        <v>1.234917043740591E-2</v>
      </c>
      <c r="AH611" s="1">
        <f>(Table2[[#This Row],[Current Month High]]/Table2[[#This Row],[Close Price]])-1</f>
        <v>0.16211937796815334</v>
      </c>
      <c r="AI611">
        <v>17.2362417357295</v>
      </c>
      <c r="AJ611">
        <v>22.312072892938499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7.0000000000000007E-2</v>
      </c>
      <c r="AM611" t="s">
        <v>3142</v>
      </c>
      <c r="AN611">
        <v>-6.75</v>
      </c>
      <c r="AO611" t="s">
        <v>3143</v>
      </c>
      <c r="AP611">
        <v>-7.6690110920452997E-2</v>
      </c>
      <c r="AQ611">
        <f>(Table2[[#This Row],[Sharpe Ratio]]-AVERAGE(Table2[Sharpe Ratio]))/_xlfn.STDEV.P(Table2[Sharpe Ratio])</f>
        <v>-1.5751284857284267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629</v>
      </c>
      <c r="AT611">
        <f>_xlfn.RANK.AVG(Table2[[#This Row],[6M Return vs Nifty Z-Score]],Table2[6M Return vs Nifty Z-Score])</f>
        <v>363</v>
      </c>
      <c r="AU611">
        <f>_xlfn.RANK.AVG(Table2[[#This Row],[Sharpe Ratio Z-Score]],Table2[Sharpe Ratio Z-Score])</f>
        <v>690</v>
      </c>
      <c r="AV611">
        <f>(Table2[[#This Row],[Rank 1Y]]+Table2[[#This Row],[Rank 6M]]+Table2[[#This Row],[Rank Sharpe]])/3</f>
        <v>560.66666666666663</v>
      </c>
    </row>
    <row r="612" spans="1:48" x14ac:dyDescent="0.3">
      <c r="A612" t="s">
        <v>1162</v>
      </c>
      <c r="B612" t="s">
        <v>1163</v>
      </c>
      <c r="C612" t="s">
        <v>3108</v>
      </c>
      <c r="D612" t="s">
        <v>1164</v>
      </c>
      <c r="E612">
        <v>9856.0084650000008</v>
      </c>
      <c r="F612">
        <v>1085.9000000000001</v>
      </c>
      <c r="G612">
        <v>-10.926978069249399</v>
      </c>
      <c r="H612">
        <f>(Table2[[#This Row],[1Y Return vs Nifty]]-AVERAGE(Table2[1Y Return vs Nifty]))/_xlfn.STDEV.P(Table2[1Y Return vs Nifty])</f>
        <v>-0.55842802148731707</v>
      </c>
      <c r="I612">
        <v>1.6361149760438201</v>
      </c>
      <c r="J612">
        <f>(Table2[[#This Row],[1M Return vs Nifty]]-AVERAGE(Table2[1M Return vs Nifty]))/_xlfn.STDEV.P(Table2[1M Return vs Nifty])</f>
        <v>0.27509411621422136</v>
      </c>
      <c r="K612">
        <v>-28.166443750741401</v>
      </c>
      <c r="L612">
        <f>(Table2[[#This Row],[6M Return vs Nifty]]-AVERAGE(Table2[6M Return vs Nifty]))/_xlfn.STDEV.P(Table2[6M Return vs Nifty])</f>
        <v>-1.0885111267985887</v>
      </c>
      <c r="M612">
        <v>-2.4465805726172101</v>
      </c>
      <c r="N612">
        <f>(Table2[[#This Row],[1W Return vs Nifty]]-AVERAGE(Table2[1W Return vs Nifty]))/_xlfn.STDEV.P(Table2[1W Return vs Nifty])</f>
        <v>-0.14073725029778836</v>
      </c>
      <c r="O612">
        <v>1136.4100000000001</v>
      </c>
      <c r="P612">
        <v>1167.30003354874</v>
      </c>
      <c r="Q612">
        <v>1181.7746603737601</v>
      </c>
      <c r="R612">
        <v>27.785548847824501</v>
      </c>
      <c r="S612" s="1">
        <f>(Table2[[#This Row],[Close Price]]-Table2[[#This Row],[20D EMA]])/Table2[[#This Row],[20D EMA]]</f>
        <v>-4.4446986562948224E-2</v>
      </c>
      <c r="T612" s="1">
        <f>(Table2[[#This Row],[Close Price]]-Table2[[#This Row],[50D EMA]])/Table2[[#This Row],[50D EMA]]</f>
        <v>-6.9733599939403298E-2</v>
      </c>
      <c r="U612" s="1">
        <f>(Table2[[#This Row],[Close Price]]-Table2[[#This Row],[200D EMA]])/Table2[[#This Row],[200D EMA]]</f>
        <v>-8.1127700219462889E-2</v>
      </c>
      <c r="V612">
        <v>0.55754876928428698</v>
      </c>
      <c r="W612">
        <v>1063.25</v>
      </c>
      <c r="X612">
        <v>1104.05</v>
      </c>
      <c r="Y612">
        <v>1063.25</v>
      </c>
      <c r="Z612">
        <v>1158.05</v>
      </c>
      <c r="AA612">
        <v>1063.25</v>
      </c>
      <c r="AB612">
        <v>1200</v>
      </c>
      <c r="AC612" s="1">
        <f>(Table2[[#This Row],[Close Price]]/Table2[[#This Row],[Day Low]])-1</f>
        <v>2.1302609922407845E-2</v>
      </c>
      <c r="AD612" s="1">
        <f>(Table2[[#This Row],[Day High]]/Table2[[#This Row],[Close Price]])-1</f>
        <v>1.6714246247352404E-2</v>
      </c>
      <c r="AE612" s="1">
        <f>(Table2[[#This Row],[Close Price]]/Table2[[#This Row],[Current Week Low]])-1</f>
        <v>2.1302609922407845E-2</v>
      </c>
      <c r="AF612" s="1">
        <f>(Table2[[#This Row],[Current Week High]]/Table2[[#This Row],[Close Price]])-1</f>
        <v>6.6442582189888411E-2</v>
      </c>
      <c r="AG612" s="1">
        <f>(Table2[[#This Row],[Close Price]]/Table2[[#This Row],[Current Month Low]])-1</f>
        <v>2.1302609922407845E-2</v>
      </c>
      <c r="AH612" s="1">
        <f>(Table2[[#This Row],[Current Month High]]/Table2[[#This Row],[Close Price]])-1</f>
        <v>0.10507413205635863</v>
      </c>
      <c r="AI612">
        <v>38.769684132977197</v>
      </c>
      <c r="AJ612">
        <v>35.475017154263597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-7.0000000000000007E-2</v>
      </c>
      <c r="AM612" t="s">
        <v>3143</v>
      </c>
      <c r="AN612">
        <v>-4.9800000000000004</v>
      </c>
      <c r="AO612" t="s">
        <v>3143</v>
      </c>
      <c r="AQ612">
        <f>(Table2[[#This Row],[Sharpe Ratio]]-AVERAGE(Table2[Sharpe Ratio]))/_xlfn.STDEV.P(Table2[Sharpe Ratio])</f>
        <v>-0.66967788397470163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508</v>
      </c>
      <c r="AT612">
        <f>_xlfn.RANK.AVG(Table2[[#This Row],[6M Return vs Nifty Z-Score]],Table2[6M Return vs Nifty Z-Score])</f>
        <v>654</v>
      </c>
      <c r="AU612">
        <f>_xlfn.RANK.AVG(Table2[[#This Row],[Sharpe Ratio Z-Score]],Table2[Sharpe Ratio Z-Score])</f>
        <v>520.5</v>
      </c>
      <c r="AV612">
        <f>(Table2[[#This Row],[Rank 1Y]]+Table2[[#This Row],[Rank 6M]]+Table2[[#This Row],[Rank Sharpe]])/3</f>
        <v>560.83333333333337</v>
      </c>
    </row>
    <row r="613" spans="1:48" x14ac:dyDescent="0.3">
      <c r="A613" t="s">
        <v>1361</v>
      </c>
      <c r="B613" t="s">
        <v>1362</v>
      </c>
      <c r="C613" t="s">
        <v>3107</v>
      </c>
      <c r="D613" t="s">
        <v>443</v>
      </c>
      <c r="E613">
        <v>7724.879422127</v>
      </c>
      <c r="F613">
        <v>175.31</v>
      </c>
      <c r="G613">
        <v>-42.513772496181097</v>
      </c>
      <c r="H613">
        <f>(Table2[[#This Row],[1Y Return vs Nifty]]-AVERAGE(Table2[1Y Return vs Nifty]))/_xlfn.STDEV.P(Table2[1Y Return vs Nifty])</f>
        <v>-1.1154882325213262</v>
      </c>
      <c r="I613">
        <v>-5.4845562965877201</v>
      </c>
      <c r="J613">
        <f>(Table2[[#This Row],[1M Return vs Nifty]]-AVERAGE(Table2[1M Return vs Nifty]))/_xlfn.STDEV.P(Table2[1M Return vs Nifty])</f>
        <v>-0.55587025793041633</v>
      </c>
      <c r="K613">
        <v>-11.702475197675</v>
      </c>
      <c r="L613">
        <f>(Table2[[#This Row],[6M Return vs Nifty]]-AVERAGE(Table2[6M Return vs Nifty]))/_xlfn.STDEV.P(Table2[6M Return vs Nifty])</f>
        <v>-0.48676073865559233</v>
      </c>
      <c r="M613">
        <v>-1.7568102742301701</v>
      </c>
      <c r="N613">
        <f>(Table2[[#This Row],[1W Return vs Nifty]]-AVERAGE(Table2[1W Return vs Nifty]))/_xlfn.STDEV.P(Table2[1W Return vs Nifty])</f>
        <v>9.7354275129736285E-3</v>
      </c>
      <c r="O613">
        <v>187.82</v>
      </c>
      <c r="P613">
        <v>191.819946630955</v>
      </c>
      <c r="Q613">
        <v>192.52281821243599</v>
      </c>
      <c r="R613">
        <v>22.030453405482401</v>
      </c>
      <c r="S613" s="1">
        <f>(Table2[[#This Row],[Close Price]]-Table2[[#This Row],[20D EMA]])/Table2[[#This Row],[20D EMA]]</f>
        <v>-6.6606325204983455E-2</v>
      </c>
      <c r="T613" s="1">
        <f>(Table2[[#This Row],[Close Price]]-Table2[[#This Row],[50D EMA]])/Table2[[#This Row],[50D EMA]]</f>
        <v>-8.6070019937596526E-2</v>
      </c>
      <c r="U613" s="1">
        <f>(Table2[[#This Row],[Close Price]]-Table2[[#This Row],[200D EMA]])/Table2[[#This Row],[200D EMA]]</f>
        <v>-8.9406639546709743E-2</v>
      </c>
      <c r="V613">
        <v>0.27551933037054999</v>
      </c>
      <c r="W613">
        <v>171.65</v>
      </c>
      <c r="X613">
        <v>178.79</v>
      </c>
      <c r="Y613">
        <v>171.65</v>
      </c>
      <c r="Z613">
        <v>188.11</v>
      </c>
      <c r="AA613">
        <v>171.65</v>
      </c>
      <c r="AB613">
        <v>207</v>
      </c>
      <c r="AC613" s="1">
        <f>(Table2[[#This Row],[Close Price]]/Table2[[#This Row],[Day Low]])-1</f>
        <v>2.1322458491115581E-2</v>
      </c>
      <c r="AD613" s="1">
        <f>(Table2[[#This Row],[Day High]]/Table2[[#This Row],[Close Price]])-1</f>
        <v>1.9850550453482274E-2</v>
      </c>
      <c r="AE613" s="1">
        <f>(Table2[[#This Row],[Close Price]]/Table2[[#This Row],[Current Week Low]])-1</f>
        <v>2.1322458491115581E-2</v>
      </c>
      <c r="AF613" s="1">
        <f>(Table2[[#This Row],[Current Week High]]/Table2[[#This Row],[Close Price]])-1</f>
        <v>7.3013518909360586E-2</v>
      </c>
      <c r="AG613" s="1">
        <f>(Table2[[#This Row],[Close Price]]/Table2[[#This Row],[Current Month Low]])-1</f>
        <v>2.1322458491115581E-2</v>
      </c>
      <c r="AH613" s="1">
        <f>(Table2[[#This Row],[Current Month High]]/Table2[[#This Row],[Close Price]])-1</f>
        <v>0.18076550111231526</v>
      </c>
      <c r="AI613">
        <v>27.716616279733</v>
      </c>
      <c r="AJ613">
        <v>20.903448275862001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0.01</v>
      </c>
      <c r="AM613" t="s">
        <v>3142</v>
      </c>
      <c r="AN613">
        <v>-9.17</v>
      </c>
      <c r="AO613" t="s">
        <v>3143</v>
      </c>
      <c r="AQ613">
        <f>(Table2[[#This Row],[Sharpe Ratio]]-AVERAGE(Table2[Sharpe Ratio]))/_xlfn.STDEV.P(Table2[Sharpe Ratio])</f>
        <v>-0.66967788397470163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679</v>
      </c>
      <c r="AT613">
        <f>_xlfn.RANK.AVG(Table2[[#This Row],[6M Return vs Nifty Z-Score]],Table2[6M Return vs Nifty Z-Score])</f>
        <v>487</v>
      </c>
      <c r="AU613">
        <f>_xlfn.RANK.AVG(Table2[[#This Row],[Sharpe Ratio Z-Score]],Table2[Sharpe Ratio Z-Score])</f>
        <v>520.5</v>
      </c>
      <c r="AV613">
        <f>(Table2[[#This Row],[Rank 1Y]]+Table2[[#This Row],[Rank 6M]]+Table2[[#This Row],[Rank Sharpe]])/3</f>
        <v>562.16666666666663</v>
      </c>
    </row>
    <row r="614" spans="1:48" x14ac:dyDescent="0.3">
      <c r="A614" t="s">
        <v>931</v>
      </c>
      <c r="B614" t="s">
        <v>932</v>
      </c>
      <c r="C614" t="s">
        <v>3097</v>
      </c>
      <c r="D614" t="s">
        <v>54</v>
      </c>
      <c r="E614">
        <v>15101.351127432001</v>
      </c>
      <c r="F614">
        <v>183.06</v>
      </c>
      <c r="G614">
        <v>-29.1014781159389</v>
      </c>
      <c r="H614">
        <f>(Table2[[#This Row],[1Y Return vs Nifty]]-AVERAGE(Table2[1Y Return vs Nifty]))/_xlfn.STDEV.P(Table2[1Y Return vs Nifty])</f>
        <v>-0.87895091768897271</v>
      </c>
      <c r="I614">
        <v>-5.3594687782201804</v>
      </c>
      <c r="J614">
        <f>(Table2[[#This Row],[1M Return vs Nifty]]-AVERAGE(Table2[1M Return vs Nifty]))/_xlfn.STDEV.P(Table2[1M Return vs Nifty])</f>
        <v>-0.54127286009615638</v>
      </c>
      <c r="K614">
        <v>-26.438750538071599</v>
      </c>
      <c r="L614">
        <f>(Table2[[#This Row],[6M Return vs Nifty]]-AVERAGE(Table2[6M Return vs Nifty]))/_xlfn.STDEV.P(Table2[6M Return vs Nifty])</f>
        <v>-1.0253647439586846</v>
      </c>
      <c r="M614">
        <v>-4.8991576634010698</v>
      </c>
      <c r="N614">
        <f>(Table2[[#This Row],[1W Return vs Nifty]]-AVERAGE(Table2[1W Return vs Nifty]))/_xlfn.STDEV.P(Table2[1W Return vs Nifty])</f>
        <v>-0.67576440825247719</v>
      </c>
      <c r="O614">
        <v>194.51</v>
      </c>
      <c r="P614">
        <v>202.16416000764701</v>
      </c>
      <c r="Q614">
        <v>208.93263382498</v>
      </c>
      <c r="R614">
        <v>24.7655772015266</v>
      </c>
      <c r="S614" s="1">
        <f>(Table2[[#This Row],[Close Price]]-Table2[[#This Row],[20D EMA]])/Table2[[#This Row],[20D EMA]]</f>
        <v>-5.8865868078761964E-2</v>
      </c>
      <c r="T614" s="1">
        <f>(Table2[[#This Row],[Close Price]]-Table2[[#This Row],[50D EMA]])/Table2[[#This Row],[50D EMA]]</f>
        <v>-9.4498253334935237E-2</v>
      </c>
      <c r="U614" s="1">
        <f>(Table2[[#This Row],[Close Price]]-Table2[[#This Row],[200D EMA]])/Table2[[#This Row],[200D EMA]]</f>
        <v>-0.12383242077277956</v>
      </c>
      <c r="V614">
        <v>0.31020632508218599</v>
      </c>
      <c r="W614">
        <v>177.99</v>
      </c>
      <c r="X614">
        <v>185.8</v>
      </c>
      <c r="Y614">
        <v>177.99</v>
      </c>
      <c r="Z614">
        <v>196.24</v>
      </c>
      <c r="AA614">
        <v>177.99</v>
      </c>
      <c r="AB614">
        <v>208</v>
      </c>
      <c r="AC614" s="1">
        <f>(Table2[[#This Row],[Close Price]]/Table2[[#This Row],[Day Low]])-1</f>
        <v>2.8484746334063615E-2</v>
      </c>
      <c r="AD614" s="1">
        <f>(Table2[[#This Row],[Day High]]/Table2[[#This Row],[Close Price]])-1</f>
        <v>1.4967770130012159E-2</v>
      </c>
      <c r="AE614" s="1">
        <f>(Table2[[#This Row],[Close Price]]/Table2[[#This Row],[Current Week Low]])-1</f>
        <v>2.8484746334063615E-2</v>
      </c>
      <c r="AF614" s="1">
        <f>(Table2[[#This Row],[Current Week High]]/Table2[[#This Row],[Close Price]])-1</f>
        <v>7.199825193925502E-2</v>
      </c>
      <c r="AG614" s="1">
        <f>(Table2[[#This Row],[Close Price]]/Table2[[#This Row],[Current Month Low]])-1</f>
        <v>2.8484746334063615E-2</v>
      </c>
      <c r="AH614" s="1">
        <f>(Table2[[#This Row],[Current Month High]]/Table2[[#This Row],[Close Price]])-1</f>
        <v>0.13623948432208022</v>
      </c>
      <c r="AI614">
        <v>58.008303288539203</v>
      </c>
      <c r="AJ614">
        <v>2.8484746334063602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-0.15</v>
      </c>
      <c r="AM614" t="s">
        <v>3143</v>
      </c>
      <c r="AN614">
        <v>-9.42</v>
      </c>
      <c r="AO614" t="s">
        <v>3143</v>
      </c>
      <c r="AP614">
        <v>2.3540222151298001E-2</v>
      </c>
      <c r="AQ614">
        <f>(Table2[[#This Row],[Sharpe Ratio]]-AVERAGE(Table2[Sharpe Ratio]))/_xlfn.STDEV.P(Table2[Sharpe Ratio])</f>
        <v>-0.3917475477620227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615</v>
      </c>
      <c r="AT614">
        <f>_xlfn.RANK.AVG(Table2[[#This Row],[6M Return vs Nifty Z-Score]],Table2[6M Return vs Nifty Z-Score])</f>
        <v>637</v>
      </c>
      <c r="AU614">
        <f>_xlfn.RANK.AVG(Table2[[#This Row],[Sharpe Ratio Z-Score]],Table2[Sharpe Ratio Z-Score])</f>
        <v>435</v>
      </c>
      <c r="AV614">
        <f>(Table2[[#This Row],[Rank 1Y]]+Table2[[#This Row],[Rank 6M]]+Table2[[#This Row],[Rank Sharpe]])/3</f>
        <v>562.33333333333337</v>
      </c>
    </row>
    <row r="615" spans="1:48" x14ac:dyDescent="0.3">
      <c r="A615" t="s">
        <v>1392</v>
      </c>
      <c r="B615" t="s">
        <v>1393</v>
      </c>
      <c r="C615" t="s">
        <v>3111</v>
      </c>
      <c r="D615" t="s">
        <v>270</v>
      </c>
      <c r="E615">
        <v>7366.7812001699904</v>
      </c>
      <c r="F615">
        <v>596.85</v>
      </c>
      <c r="G615">
        <v>-25.830611491436802</v>
      </c>
      <c r="H615">
        <f>(Table2[[#This Row],[1Y Return vs Nifty]]-AVERAGE(Table2[1Y Return vs Nifty]))/_xlfn.STDEV.P(Table2[1Y Return vs Nifty])</f>
        <v>-0.8212663794138354</v>
      </c>
      <c r="I615">
        <v>-6.8991256593601902</v>
      </c>
      <c r="J615">
        <f>(Table2[[#This Row],[1M Return vs Nifty]]-AVERAGE(Table2[1M Return vs Nifty]))/_xlfn.STDEV.P(Table2[1M Return vs Nifty])</f>
        <v>-0.720946934021096</v>
      </c>
      <c r="K615">
        <v>-19.285672866885498</v>
      </c>
      <c r="L615">
        <f>(Table2[[#This Row],[6M Return vs Nifty]]-AVERAGE(Table2[6M Return vs Nifty]))/_xlfn.STDEV.P(Table2[6M Return vs Nifty])</f>
        <v>-0.76392308418027399</v>
      </c>
      <c r="M615">
        <v>-5.8473758473845301</v>
      </c>
      <c r="N615">
        <f>(Table2[[#This Row],[1W Return vs Nifty]]-AVERAGE(Table2[1W Return vs Nifty]))/_xlfn.STDEV.P(Table2[1W Return vs Nifty])</f>
        <v>-0.88261722523589092</v>
      </c>
      <c r="O615">
        <v>657.48</v>
      </c>
      <c r="P615">
        <v>685.30483789122195</v>
      </c>
      <c r="Q615">
        <v>673.41430424064799</v>
      </c>
      <c r="R615">
        <v>10.574122260471601</v>
      </c>
      <c r="S615" s="1">
        <f>(Table2[[#This Row],[Close Price]]-Table2[[#This Row],[20D EMA]])/Table2[[#This Row],[20D EMA]]</f>
        <v>-9.2215732797955821E-2</v>
      </c>
      <c r="T615" s="1">
        <f>(Table2[[#This Row],[Close Price]]-Table2[[#This Row],[50D EMA]])/Table2[[#This Row],[50D EMA]]</f>
        <v>-0.12907370997614687</v>
      </c>
      <c r="U615" s="1">
        <f>(Table2[[#This Row],[Close Price]]-Table2[[#This Row],[200D EMA]])/Table2[[#This Row],[200D EMA]]</f>
        <v>-0.11369569039223636</v>
      </c>
      <c r="V615">
        <v>0.38937146211505502</v>
      </c>
      <c r="W615">
        <v>590.04999999999995</v>
      </c>
      <c r="X615">
        <v>617.20000000000005</v>
      </c>
      <c r="Y615">
        <v>590.04999999999995</v>
      </c>
      <c r="Z615">
        <v>662</v>
      </c>
      <c r="AA615">
        <v>590.04999999999995</v>
      </c>
      <c r="AB615">
        <v>729.55</v>
      </c>
      <c r="AC615" s="1">
        <f>(Table2[[#This Row],[Close Price]]/Table2[[#This Row],[Day Low]])-1</f>
        <v>1.1524447080756062E-2</v>
      </c>
      <c r="AD615" s="1">
        <f>(Table2[[#This Row],[Day High]]/Table2[[#This Row],[Close Price]])-1</f>
        <v>3.4095668928541656E-2</v>
      </c>
      <c r="AE615" s="1">
        <f>(Table2[[#This Row],[Close Price]]/Table2[[#This Row],[Current Week Low]])-1</f>
        <v>1.1524447080756062E-2</v>
      </c>
      <c r="AF615" s="1">
        <f>(Table2[[#This Row],[Current Week High]]/Table2[[#This Row],[Close Price]])-1</f>
        <v>0.10915640445673103</v>
      </c>
      <c r="AG615" s="1">
        <f>(Table2[[#This Row],[Close Price]]/Table2[[#This Row],[Current Month Low]])-1</f>
        <v>1.1524447080756062E-2</v>
      </c>
      <c r="AH615" s="1">
        <f>(Table2[[#This Row],[Current Month High]]/Table2[[#This Row],[Close Price]])-1</f>
        <v>0.22233391974532957</v>
      </c>
      <c r="AI615">
        <v>40.353522660635001</v>
      </c>
      <c r="AJ615">
        <v>17.017939417704099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-0.06</v>
      </c>
      <c r="AM615" t="s">
        <v>3143</v>
      </c>
      <c r="AN615">
        <v>-12.23</v>
      </c>
      <c r="AO615" t="s">
        <v>3143</v>
      </c>
      <c r="AQ615">
        <f>(Table2[[#This Row],[Sharpe Ratio]]-AVERAGE(Table2[Sharpe Ratio]))/_xlfn.STDEV.P(Table2[Sharpe Ratio])</f>
        <v>-0.66967788397470163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593</v>
      </c>
      <c r="AT615">
        <f>_xlfn.RANK.AVG(Table2[[#This Row],[6M Return vs Nifty Z-Score]],Table2[6M Return vs Nifty Z-Score])</f>
        <v>574</v>
      </c>
      <c r="AU615">
        <f>_xlfn.RANK.AVG(Table2[[#This Row],[Sharpe Ratio Z-Score]],Table2[Sharpe Ratio Z-Score])</f>
        <v>520.5</v>
      </c>
      <c r="AV615">
        <f>(Table2[[#This Row],[Rank 1Y]]+Table2[[#This Row],[Rank 6M]]+Table2[[#This Row],[Rank Sharpe]])/3</f>
        <v>562.5</v>
      </c>
    </row>
    <row r="616" spans="1:48" x14ac:dyDescent="0.3">
      <c r="A616" t="s">
        <v>288</v>
      </c>
      <c r="B616" t="s">
        <v>289</v>
      </c>
      <c r="C616" t="s">
        <v>3104</v>
      </c>
      <c r="D616" t="s">
        <v>74</v>
      </c>
      <c r="E616">
        <v>90046.001168639996</v>
      </c>
      <c r="F616">
        <v>24956.799999999999</v>
      </c>
      <c r="G616">
        <v>-29.373803956538001</v>
      </c>
      <c r="H616">
        <f>(Table2[[#This Row],[1Y Return vs Nifty]]-AVERAGE(Table2[1Y Return vs Nifty]))/_xlfn.STDEV.P(Table2[1Y Return vs Nifty])</f>
        <v>-0.88375361745596159</v>
      </c>
      <c r="I616">
        <v>3.9696116103747801</v>
      </c>
      <c r="J616">
        <f>(Table2[[#This Row],[1M Return vs Nifty]]-AVERAGE(Table2[1M Return vs Nifty]))/_xlfn.STDEV.P(Table2[1M Return vs Nifty])</f>
        <v>0.54740728671097449</v>
      </c>
      <c r="K616">
        <v>-3.0253826813837499</v>
      </c>
      <c r="L616">
        <f>(Table2[[#This Row],[6M Return vs Nifty]]-AVERAGE(Table2[6M Return vs Nifty]))/_xlfn.STDEV.P(Table2[6M Return vs Nifty])</f>
        <v>-0.16961704557811388</v>
      </c>
      <c r="M616">
        <v>5.8626540372015201</v>
      </c>
      <c r="N616">
        <f>(Table2[[#This Row],[1W Return vs Nifty]]-AVERAGE(Table2[1W Return vs Nifty]))/_xlfn.STDEV.P(Table2[1W Return vs Nifty])</f>
        <v>1.6719136933874066</v>
      </c>
      <c r="O616">
        <v>24942.66</v>
      </c>
      <c r="P616">
        <v>25338.567256882001</v>
      </c>
      <c r="Q616">
        <v>25847.045182305399</v>
      </c>
      <c r="R616">
        <v>54.5770153187826</v>
      </c>
      <c r="S616" s="1">
        <f>(Table2[[#This Row],[Close Price]]-Table2[[#This Row],[20D EMA]])/Table2[[#This Row],[20D EMA]]</f>
        <v>5.6690024239593607E-4</v>
      </c>
      <c r="T616" s="1">
        <f>(Table2[[#This Row],[Close Price]]-Table2[[#This Row],[50D EMA]])/Table2[[#This Row],[50D EMA]]</f>
        <v>-1.506664733690943E-2</v>
      </c>
      <c r="U616" s="1">
        <f>(Table2[[#This Row],[Close Price]]-Table2[[#This Row],[200D EMA]])/Table2[[#This Row],[200D EMA]]</f>
        <v>-3.4442822226923325E-2</v>
      </c>
      <c r="V616">
        <v>0.655724821891013</v>
      </c>
      <c r="W616">
        <v>24719.599999999999</v>
      </c>
      <c r="X616">
        <v>25182</v>
      </c>
      <c r="Y616">
        <v>23999.85</v>
      </c>
      <c r="Z616">
        <v>25365.4</v>
      </c>
      <c r="AA616">
        <v>23999.85</v>
      </c>
      <c r="AB616">
        <v>26698.9</v>
      </c>
      <c r="AC616" s="1">
        <f>(Table2[[#This Row],[Close Price]]/Table2[[#This Row],[Day Low]])-1</f>
        <v>9.5956245246686667E-3</v>
      </c>
      <c r="AD616" s="1">
        <f>(Table2[[#This Row],[Day High]]/Table2[[#This Row],[Close Price]])-1</f>
        <v>9.0235927683035566E-3</v>
      </c>
      <c r="AE616" s="1">
        <f>(Table2[[#This Row],[Close Price]]/Table2[[#This Row],[Current Week Low]])-1</f>
        <v>3.9873165873953509E-2</v>
      </c>
      <c r="AF616" s="1">
        <f>(Table2[[#This Row],[Current Week High]]/Table2[[#This Row],[Close Price]])-1</f>
        <v>1.637229131939999E-2</v>
      </c>
      <c r="AG616" s="1">
        <f>(Table2[[#This Row],[Close Price]]/Table2[[#This Row],[Current Month Low]])-1</f>
        <v>3.9873165873953509E-2</v>
      </c>
      <c r="AH616" s="1">
        <f>(Table2[[#This Row],[Current Month High]]/Table2[[#This Row],[Close Price]])-1</f>
        <v>6.9804622387485749E-2</v>
      </c>
      <c r="AI616">
        <v>23.163827093217002</v>
      </c>
      <c r="AJ616">
        <v>5.3029535864978801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0.05</v>
      </c>
      <c r="AM616" t="s">
        <v>3142</v>
      </c>
      <c r="AN616">
        <v>-7.0000000000000007E-2</v>
      </c>
      <c r="AO616" t="s">
        <v>3143</v>
      </c>
      <c r="AP616">
        <v>-6.8564814460020995E-2</v>
      </c>
      <c r="AQ616">
        <f>(Table2[[#This Row],[Sharpe Ratio]]-AVERAGE(Table2[Sharpe Ratio]))/_xlfn.STDEV.P(Table2[Sharpe Ratio])</f>
        <v>-1.4791962399509144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616</v>
      </c>
      <c r="AT616">
        <f>_xlfn.RANK.AVG(Table2[[#This Row],[6M Return vs Nifty Z-Score]],Table2[6M Return vs Nifty Z-Score])</f>
        <v>388</v>
      </c>
      <c r="AU616">
        <f>_xlfn.RANK.AVG(Table2[[#This Row],[Sharpe Ratio Z-Score]],Table2[Sharpe Ratio Z-Score])</f>
        <v>688</v>
      </c>
      <c r="AV616">
        <f>(Table2[[#This Row],[Rank 1Y]]+Table2[[#This Row],[Rank 6M]]+Table2[[#This Row],[Rank Sharpe]])/3</f>
        <v>564</v>
      </c>
    </row>
    <row r="617" spans="1:48" x14ac:dyDescent="0.3">
      <c r="A617" t="s">
        <v>1958</v>
      </c>
      <c r="B617" t="s">
        <v>1959</v>
      </c>
      <c r="C617" t="s">
        <v>3113</v>
      </c>
      <c r="D617" t="s">
        <v>443</v>
      </c>
      <c r="E617">
        <v>3359.8628116199998</v>
      </c>
      <c r="F617">
        <v>21.79</v>
      </c>
      <c r="G617">
        <v>-29.824687988951901</v>
      </c>
      <c r="H617">
        <f>(Table2[[#This Row],[1Y Return vs Nifty]]-AVERAGE(Table2[1Y Return vs Nifty]))/_xlfn.STDEV.P(Table2[1Y Return vs Nifty])</f>
        <v>-0.89170534408113</v>
      </c>
      <c r="I617">
        <v>6.0556593888968999</v>
      </c>
      <c r="J617">
        <f>(Table2[[#This Row],[1M Return vs Nifty]]-AVERAGE(Table2[1M Return vs Nifty]))/_xlfn.STDEV.P(Table2[1M Return vs Nifty])</f>
        <v>0.79084379997594256</v>
      </c>
      <c r="K617">
        <v>-17.279575916574601</v>
      </c>
      <c r="L617">
        <f>(Table2[[#This Row],[6M Return vs Nifty]]-AVERAGE(Table2[6M Return vs Nifty]))/_xlfn.STDEV.P(Table2[6M Return vs Nifty])</f>
        <v>-0.69060117430106516</v>
      </c>
      <c r="M617">
        <v>-4.6489095207741498</v>
      </c>
      <c r="N617">
        <f>(Table2[[#This Row],[1W Return vs Nifty]]-AVERAGE(Table2[1W Return vs Nifty]))/_xlfn.STDEV.P(Table2[1W Return vs Nifty])</f>
        <v>-0.62117303453531969</v>
      </c>
      <c r="O617">
        <v>23.6</v>
      </c>
      <c r="P617">
        <v>23.171266573274199</v>
      </c>
      <c r="Q617">
        <v>23.8101130862803</v>
      </c>
      <c r="R617">
        <v>37.276419453768199</v>
      </c>
      <c r="S617" s="1">
        <f>(Table2[[#This Row],[Close Price]]-Table2[[#This Row],[20D EMA]])/Table2[[#This Row],[20D EMA]]</f>
        <v>-7.6694915254237384E-2</v>
      </c>
      <c r="T617" s="1">
        <f>(Table2[[#This Row],[Close Price]]-Table2[[#This Row],[50D EMA]])/Table2[[#This Row],[50D EMA]]</f>
        <v>-5.9611181326935159E-2</v>
      </c>
      <c r="U617" s="1">
        <f>(Table2[[#This Row],[Close Price]]-Table2[[#This Row],[200D EMA]])/Table2[[#This Row],[200D EMA]]</f>
        <v>-8.4842649800110193E-2</v>
      </c>
      <c r="V617">
        <v>0.69663539229088201</v>
      </c>
      <c r="W617">
        <v>21.51</v>
      </c>
      <c r="X617">
        <v>23.25</v>
      </c>
      <c r="Y617">
        <v>21.46</v>
      </c>
      <c r="Z617">
        <v>24.84</v>
      </c>
      <c r="AA617">
        <v>19.399999999999999</v>
      </c>
      <c r="AB617">
        <v>29.14</v>
      </c>
      <c r="AC617" s="1">
        <f>(Table2[[#This Row],[Close Price]]/Table2[[#This Row],[Day Low]])-1</f>
        <v>1.3017201301720016E-2</v>
      </c>
      <c r="AD617" s="1">
        <f>(Table2[[#This Row],[Day High]]/Table2[[#This Row],[Close Price]])-1</f>
        <v>6.7003212482790397E-2</v>
      </c>
      <c r="AE617" s="1">
        <f>(Table2[[#This Row],[Close Price]]/Table2[[#This Row],[Current Week Low]])-1</f>
        <v>1.5377446411929174E-2</v>
      </c>
      <c r="AF617" s="1">
        <f>(Table2[[#This Row],[Current Week High]]/Table2[[#This Row],[Close Price]])-1</f>
        <v>0.13997246443322631</v>
      </c>
      <c r="AG617" s="1">
        <f>(Table2[[#This Row],[Close Price]]/Table2[[#This Row],[Current Month Low]])-1</f>
        <v>0.1231958762886598</v>
      </c>
      <c r="AH617" s="1">
        <f>(Table2[[#This Row],[Current Month High]]/Table2[[#This Row],[Close Price]])-1</f>
        <v>0.33731069297843064</v>
      </c>
      <c r="AI617">
        <v>107.205139972464</v>
      </c>
      <c r="AJ617">
        <v>30.479041916167599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0.19</v>
      </c>
      <c r="AM617" t="s">
        <v>3142</v>
      </c>
      <c r="AN617">
        <v>-19.18</v>
      </c>
      <c r="AO617" t="s">
        <v>3143</v>
      </c>
      <c r="AQ617">
        <f>(Table2[[#This Row],[Sharpe Ratio]]-AVERAGE(Table2[Sharpe Ratio]))/_xlfn.STDEV.P(Table2[Sharpe Ratio])</f>
        <v>-0.66967788397470163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624</v>
      </c>
      <c r="AT617">
        <f>_xlfn.RANK.AVG(Table2[[#This Row],[6M Return vs Nifty Z-Score]],Table2[6M Return vs Nifty Z-Score])</f>
        <v>551</v>
      </c>
      <c r="AU617">
        <f>_xlfn.RANK.AVG(Table2[[#This Row],[Sharpe Ratio Z-Score]],Table2[Sharpe Ratio Z-Score])</f>
        <v>520.5</v>
      </c>
      <c r="AV617">
        <f>(Table2[[#This Row],[Rank 1Y]]+Table2[[#This Row],[Rank 6M]]+Table2[[#This Row],[Rank Sharpe]])/3</f>
        <v>565.16666666666663</v>
      </c>
    </row>
    <row r="618" spans="1:48" x14ac:dyDescent="0.3">
      <c r="A618" t="s">
        <v>981</v>
      </c>
      <c r="B618" t="s">
        <v>982</v>
      </c>
      <c r="C618" t="s">
        <v>3098</v>
      </c>
      <c r="D618" t="s">
        <v>27</v>
      </c>
      <c r="E618">
        <v>13522.235087658901</v>
      </c>
      <c r="F618">
        <v>69.17</v>
      </c>
      <c r="G618">
        <v>-47.448117616114601</v>
      </c>
      <c r="H618">
        <f>(Table2[[#This Row],[1Y Return vs Nifty]]-AVERAGE(Table2[1Y Return vs Nifty]))/_xlfn.STDEV.P(Table2[1Y Return vs Nifty])</f>
        <v>-1.202509640793169</v>
      </c>
      <c r="I618">
        <v>-9.0852322607824494</v>
      </c>
      <c r="J618">
        <f>(Table2[[#This Row],[1M Return vs Nifty]]-AVERAGE(Table2[1M Return vs Nifty]))/_xlfn.STDEV.P(Table2[1M Return vs Nifty])</f>
        <v>-0.97606005949935826</v>
      </c>
      <c r="K618">
        <v>-24.147843500171199</v>
      </c>
      <c r="L618">
        <f>(Table2[[#This Row],[6M Return vs Nifty]]-AVERAGE(Table2[6M Return vs Nifty]))/_xlfn.STDEV.P(Table2[6M Return vs Nifty])</f>
        <v>-0.94163315793112667</v>
      </c>
      <c r="M618">
        <v>-4.41121662230612</v>
      </c>
      <c r="N618">
        <f>(Table2[[#This Row],[1W Return vs Nifty]]-AVERAGE(Table2[1W Return vs Nifty]))/_xlfn.STDEV.P(Table2[1W Return vs Nifty])</f>
        <v>-0.56932057435731265</v>
      </c>
      <c r="O618">
        <v>78.91</v>
      </c>
      <c r="P618">
        <v>83.595645888743306</v>
      </c>
      <c r="Q618">
        <v>85.190868121721493</v>
      </c>
      <c r="R618">
        <v>20.999643711932102</v>
      </c>
      <c r="S618" s="1">
        <f>(Table2[[#This Row],[Close Price]]-Table2[[#This Row],[20D EMA]])/Table2[[#This Row],[20D EMA]]</f>
        <v>-0.12343175769864397</v>
      </c>
      <c r="T618" s="1">
        <f>(Table2[[#This Row],[Close Price]]-Table2[[#This Row],[50D EMA]])/Table2[[#This Row],[50D EMA]]</f>
        <v>-0.17256456045500584</v>
      </c>
      <c r="U618" s="1">
        <f>(Table2[[#This Row],[Close Price]]-Table2[[#This Row],[200D EMA]])/Table2[[#This Row],[200D EMA]]</f>
        <v>-0.18805851466181478</v>
      </c>
      <c r="V618">
        <v>0.40108230065412698</v>
      </c>
      <c r="W618">
        <v>68.25</v>
      </c>
      <c r="X618">
        <v>73.2</v>
      </c>
      <c r="Y618">
        <v>68.25</v>
      </c>
      <c r="Z618">
        <v>81.83</v>
      </c>
      <c r="AA618">
        <v>68.25</v>
      </c>
      <c r="AB618">
        <v>86.33</v>
      </c>
      <c r="AC618" s="1">
        <f>(Table2[[#This Row],[Close Price]]/Table2[[#This Row],[Day Low]])-1</f>
        <v>1.3479853479853476E-2</v>
      </c>
      <c r="AD618" s="1">
        <f>(Table2[[#This Row],[Day High]]/Table2[[#This Row],[Close Price]])-1</f>
        <v>5.8262252421570127E-2</v>
      </c>
      <c r="AE618" s="1">
        <f>(Table2[[#This Row],[Close Price]]/Table2[[#This Row],[Current Week Low]])-1</f>
        <v>1.3479853479853476E-2</v>
      </c>
      <c r="AF618" s="1">
        <f>(Table2[[#This Row],[Current Week High]]/Table2[[#This Row],[Close Price]])-1</f>
        <v>0.18302732398438626</v>
      </c>
      <c r="AG618" s="1">
        <f>(Table2[[#This Row],[Close Price]]/Table2[[#This Row],[Current Month Low]])-1</f>
        <v>1.3479853479853476E-2</v>
      </c>
      <c r="AH618" s="1">
        <f>(Table2[[#This Row],[Current Month High]]/Table2[[#This Row],[Close Price]])-1</f>
        <v>0.24808442966604005</v>
      </c>
      <c r="AI618">
        <v>61.052479398583202</v>
      </c>
      <c r="AJ618">
        <v>6.3335895465026901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-0.27</v>
      </c>
      <c r="AM618" t="s">
        <v>3143</v>
      </c>
      <c r="AN618">
        <v>-12.69</v>
      </c>
      <c r="AO618" t="s">
        <v>3143</v>
      </c>
      <c r="AP618">
        <v>4.5969571309237997E-2</v>
      </c>
      <c r="AQ618">
        <f>(Table2[[#This Row],[Sharpe Ratio]]-AVERAGE(Table2[Sharpe Ratio]))/_xlfn.STDEV.P(Table2[Sharpe Ratio])</f>
        <v>-0.1269328611192248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696</v>
      </c>
      <c r="AT618">
        <f>_xlfn.RANK.AVG(Table2[[#This Row],[6M Return vs Nifty Z-Score]],Table2[6M Return vs Nifty Z-Score])</f>
        <v>624</v>
      </c>
      <c r="AU618">
        <f>_xlfn.RANK.AVG(Table2[[#This Row],[Sharpe Ratio Z-Score]],Table2[Sharpe Ratio Z-Score])</f>
        <v>377</v>
      </c>
      <c r="AV618">
        <f>(Table2[[#This Row],[Rank 1Y]]+Table2[[#This Row],[Rank 6M]]+Table2[[#This Row],[Rank Sharpe]])/3</f>
        <v>565.66666666666663</v>
      </c>
    </row>
    <row r="619" spans="1:48" x14ac:dyDescent="0.3">
      <c r="A619" t="s">
        <v>1143</v>
      </c>
      <c r="B619" t="s">
        <v>1144</v>
      </c>
      <c r="C619" t="s">
        <v>603</v>
      </c>
      <c r="D619" t="s">
        <v>603</v>
      </c>
      <c r="E619">
        <v>10337.630514881999</v>
      </c>
      <c r="F619">
        <v>20.82</v>
      </c>
      <c r="G619">
        <v>-5.4078881127079397</v>
      </c>
      <c r="H619">
        <f>(Table2[[#This Row],[1Y Return vs Nifty]]-AVERAGE(Table2[1Y Return vs Nifty]))/_xlfn.STDEV.P(Table2[1Y Return vs Nifty])</f>
        <v>-0.46109413649880748</v>
      </c>
      <c r="I619">
        <v>-7.6491518575895796</v>
      </c>
      <c r="J619">
        <f>(Table2[[#This Row],[1M Return vs Nifty]]-AVERAGE(Table2[1M Return vs Nifty]))/_xlfn.STDEV.P(Table2[1M Return vs Nifty])</f>
        <v>-0.80847309925768296</v>
      </c>
      <c r="K619">
        <v>-31.7004634109717</v>
      </c>
      <c r="L619">
        <f>(Table2[[#This Row],[6M Return vs Nifty]]-AVERAGE(Table2[6M Return vs Nifty]))/_xlfn.STDEV.P(Table2[6M Return vs Nifty])</f>
        <v>-1.2176779006170728</v>
      </c>
      <c r="M619">
        <v>-2.5153914289541301</v>
      </c>
      <c r="N619">
        <f>(Table2[[#This Row],[1W Return vs Nifty]]-AVERAGE(Table2[1W Return vs Nifty]))/_xlfn.STDEV.P(Table2[1W Return vs Nifty])</f>
        <v>-0.15574826750116777</v>
      </c>
      <c r="O619">
        <v>23.61</v>
      </c>
      <c r="P619">
        <v>24.977047888140898</v>
      </c>
      <c r="Q619">
        <v>25.466622656662501</v>
      </c>
      <c r="R619">
        <v>18.1648503698082</v>
      </c>
      <c r="S619" s="1">
        <f>(Table2[[#This Row],[Close Price]]-Table2[[#This Row],[20D EMA]])/Table2[[#This Row],[20D EMA]]</f>
        <v>-0.11817026683608638</v>
      </c>
      <c r="T619" s="1">
        <f>(Table2[[#This Row],[Close Price]]-Table2[[#This Row],[50D EMA]])/Table2[[#This Row],[50D EMA]]</f>
        <v>-0.16643471665499204</v>
      </c>
      <c r="U619" s="1">
        <f>(Table2[[#This Row],[Close Price]]-Table2[[#This Row],[200D EMA]])/Table2[[#This Row],[200D EMA]]</f>
        <v>-0.18245932015829613</v>
      </c>
      <c r="V619">
        <v>0.48848518971842297</v>
      </c>
      <c r="W619">
        <v>20.68</v>
      </c>
      <c r="X619">
        <v>21.9</v>
      </c>
      <c r="Y619">
        <v>20.68</v>
      </c>
      <c r="Z619">
        <v>23.64</v>
      </c>
      <c r="AA619">
        <v>20.68</v>
      </c>
      <c r="AB619">
        <v>28</v>
      </c>
      <c r="AC619" s="1">
        <f>(Table2[[#This Row],[Close Price]]/Table2[[#This Row],[Day Low]])-1</f>
        <v>6.7698259187620735E-3</v>
      </c>
      <c r="AD619" s="1">
        <f>(Table2[[#This Row],[Day High]]/Table2[[#This Row],[Close Price]])-1</f>
        <v>5.187319884726227E-2</v>
      </c>
      <c r="AE619" s="1">
        <f>(Table2[[#This Row],[Close Price]]/Table2[[#This Row],[Current Week Low]])-1</f>
        <v>6.7698259187620735E-3</v>
      </c>
      <c r="AF619" s="1">
        <f>(Table2[[#This Row],[Current Week High]]/Table2[[#This Row],[Close Price]])-1</f>
        <v>0.13544668587896247</v>
      </c>
      <c r="AG619" s="1">
        <f>(Table2[[#This Row],[Close Price]]/Table2[[#This Row],[Current Month Low]])-1</f>
        <v>6.7698259187620735E-3</v>
      </c>
      <c r="AH619" s="1">
        <f>(Table2[[#This Row],[Current Month High]]/Table2[[#This Row],[Close Price]])-1</f>
        <v>0.34486071085494707</v>
      </c>
      <c r="AI619">
        <v>87.560038424591696</v>
      </c>
      <c r="AJ619">
        <v>29.316770186335301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3143</v>
      </c>
      <c r="AN619">
        <v>-16.95</v>
      </c>
      <c r="AO619" t="s">
        <v>3143</v>
      </c>
      <c r="AP619">
        <v>-2.5673176494769999E-3</v>
      </c>
      <c r="AQ619">
        <f>(Table2[[#This Row],[Sharpe Ratio]]-AVERAGE(Table2[Sharpe Ratio]))/_xlfn.STDEV.P(Table2[Sharpe Ratio])</f>
        <v>-0.69998921463665731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465</v>
      </c>
      <c r="AT619">
        <f>_xlfn.RANK.AVG(Table2[[#This Row],[6M Return vs Nifty Z-Score]],Table2[6M Return vs Nifty Z-Score])</f>
        <v>676</v>
      </c>
      <c r="AU619">
        <f>_xlfn.RANK.AVG(Table2[[#This Row],[Sharpe Ratio Z-Score]],Table2[Sharpe Ratio Z-Score])</f>
        <v>556</v>
      </c>
      <c r="AV619">
        <f>(Table2[[#This Row],[Rank 1Y]]+Table2[[#This Row],[Rank 6M]]+Table2[[#This Row],[Rank Sharpe]])/3</f>
        <v>565.66666666666663</v>
      </c>
    </row>
    <row r="620" spans="1:48" x14ac:dyDescent="0.3">
      <c r="A620" t="s">
        <v>885</v>
      </c>
      <c r="B620" t="s">
        <v>886</v>
      </c>
      <c r="C620" t="s">
        <v>3111</v>
      </c>
      <c r="D620" t="s">
        <v>465</v>
      </c>
      <c r="E620">
        <v>16373.219766</v>
      </c>
      <c r="F620">
        <v>3301.75</v>
      </c>
      <c r="G620">
        <v>-31.475542910076701</v>
      </c>
      <c r="H620">
        <f>(Table2[[#This Row],[1Y Return vs Nifty]]-AVERAGE(Table2[1Y Return vs Nifty]))/_xlfn.STDEV.P(Table2[1Y Return vs Nifty])</f>
        <v>-0.9208195865179698</v>
      </c>
      <c r="I620">
        <v>7.7648664338833902</v>
      </c>
      <c r="J620">
        <f>(Table2[[#This Row],[1M Return vs Nifty]]-AVERAGE(Table2[1M Return vs Nifty]))/_xlfn.STDEV.P(Table2[1M Return vs Nifty])</f>
        <v>0.99030395029628115</v>
      </c>
      <c r="K620">
        <v>-7.2894713398361297</v>
      </c>
      <c r="L620">
        <f>(Table2[[#This Row],[6M Return vs Nifty]]-AVERAGE(Table2[6M Return vs Nifty]))/_xlfn.STDEV.P(Table2[6M Return vs Nifty])</f>
        <v>-0.3254675015012678</v>
      </c>
      <c r="M620">
        <v>5.29026429927129</v>
      </c>
      <c r="N620">
        <f>(Table2[[#This Row],[1W Return vs Nifty]]-AVERAGE(Table2[1W Return vs Nifty]))/_xlfn.STDEV.P(Table2[1W Return vs Nifty])</f>
        <v>1.5470474635436946</v>
      </c>
      <c r="O620">
        <v>3351.87</v>
      </c>
      <c r="P620">
        <v>3371.7836091345098</v>
      </c>
      <c r="Q620">
        <v>3469.9615803227898</v>
      </c>
      <c r="R620">
        <v>45.395548879844</v>
      </c>
      <c r="S620" s="1">
        <f>(Table2[[#This Row],[Close Price]]-Table2[[#This Row],[20D EMA]])/Table2[[#This Row],[20D EMA]]</f>
        <v>-1.4952847216628299E-2</v>
      </c>
      <c r="T620" s="1">
        <f>(Table2[[#This Row],[Close Price]]-Table2[[#This Row],[50D EMA]])/Table2[[#This Row],[50D EMA]]</f>
        <v>-2.0770493380649194E-2</v>
      </c>
      <c r="U620" s="1">
        <f>(Table2[[#This Row],[Close Price]]-Table2[[#This Row],[200D EMA]])/Table2[[#This Row],[200D EMA]]</f>
        <v>-4.8476496476696461E-2</v>
      </c>
      <c r="V620">
        <v>1.4616711477622499</v>
      </c>
      <c r="W620">
        <v>3277.3</v>
      </c>
      <c r="X620">
        <v>3460</v>
      </c>
      <c r="Y620">
        <v>3181.3</v>
      </c>
      <c r="Z620">
        <v>3545</v>
      </c>
      <c r="AA620">
        <v>3181.3</v>
      </c>
      <c r="AB620">
        <v>3612.85</v>
      </c>
      <c r="AC620" s="1">
        <f>(Table2[[#This Row],[Close Price]]/Table2[[#This Row],[Day Low]])-1</f>
        <v>7.4604094834160861E-3</v>
      </c>
      <c r="AD620" s="1">
        <f>(Table2[[#This Row],[Day High]]/Table2[[#This Row],[Close Price]])-1</f>
        <v>4.7929128492466111E-2</v>
      </c>
      <c r="AE620" s="1">
        <f>(Table2[[#This Row],[Close Price]]/Table2[[#This Row],[Current Week Low]])-1</f>
        <v>3.7861880363373457E-2</v>
      </c>
      <c r="AF620" s="1">
        <f>(Table2[[#This Row],[Current Week High]]/Table2[[#This Row],[Close Price]])-1</f>
        <v>7.3673052169304087E-2</v>
      </c>
      <c r="AG620" s="1">
        <f>(Table2[[#This Row],[Close Price]]/Table2[[#This Row],[Current Month Low]])-1</f>
        <v>3.7861880363373457E-2</v>
      </c>
      <c r="AH620" s="1">
        <f>(Table2[[#This Row],[Current Month High]]/Table2[[#This Row],[Close Price]])-1</f>
        <v>9.4222760657227234E-2</v>
      </c>
      <c r="AI620">
        <v>20.5254789126978</v>
      </c>
      <c r="AJ620">
        <v>14.8055425163859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-0.02</v>
      </c>
      <c r="AM620" t="s">
        <v>3143</v>
      </c>
      <c r="AN620">
        <v>-1.87</v>
      </c>
      <c r="AO620" t="s">
        <v>3143</v>
      </c>
      <c r="AP620">
        <v>-4.0759005794857001E-2</v>
      </c>
      <c r="AQ620">
        <f>(Table2[[#This Row],[Sharpe Ratio]]-AVERAGE(Table2[Sharpe Ratio]))/_xlfn.STDEV.P(Table2[Sharpe Ratio])</f>
        <v>-1.150903766697924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632</v>
      </c>
      <c r="AT620">
        <f>_xlfn.RANK.AVG(Table2[[#This Row],[6M Return vs Nifty Z-Score]],Table2[6M Return vs Nifty Z-Score])</f>
        <v>432</v>
      </c>
      <c r="AU620">
        <f>_xlfn.RANK.AVG(Table2[[#This Row],[Sharpe Ratio Z-Score]],Table2[Sharpe Ratio Z-Score])</f>
        <v>635</v>
      </c>
      <c r="AV620">
        <f>(Table2[[#This Row],[Rank 1Y]]+Table2[[#This Row],[Rank 6M]]+Table2[[#This Row],[Rank Sharpe]])/3</f>
        <v>566.33333333333337</v>
      </c>
    </row>
    <row r="621" spans="1:48" x14ac:dyDescent="0.3">
      <c r="A621" t="s">
        <v>95</v>
      </c>
      <c r="B621" t="s">
        <v>96</v>
      </c>
      <c r="C621" t="s">
        <v>3106</v>
      </c>
      <c r="D621" t="s">
        <v>97</v>
      </c>
      <c r="E621">
        <v>283584.1157886</v>
      </c>
      <c r="F621">
        <v>2958</v>
      </c>
      <c r="G621">
        <v>-29.812998799684401</v>
      </c>
      <c r="H621">
        <f>(Table2[[#This Row],[1Y Return vs Nifty]]-AVERAGE(Table2[1Y Return vs Nifty]))/_xlfn.STDEV.P(Table2[1Y Return vs Nifty])</f>
        <v>-0.89149919520283105</v>
      </c>
      <c r="I621">
        <v>-1.2017647359425201</v>
      </c>
      <c r="J621">
        <f>(Table2[[#This Row],[1M Return vs Nifty]]-AVERAGE(Table2[1M Return vs Nifty]))/_xlfn.STDEV.P(Table2[1M Return vs Nifty])</f>
        <v>-5.6079287033896509E-2</v>
      </c>
      <c r="K621">
        <v>-3.76108257106615</v>
      </c>
      <c r="L621">
        <f>(Table2[[#This Row],[6M Return vs Nifty]]-AVERAGE(Table2[6M Return vs Nifty]))/_xlfn.STDEV.P(Table2[6M Return vs Nifty])</f>
        <v>-0.19650653414499344</v>
      </c>
      <c r="M621">
        <v>1.58452425138455E-2</v>
      </c>
      <c r="N621">
        <f>(Table2[[#This Row],[1W Return vs Nifty]]-AVERAGE(Table2[1W Return vs Nifty]))/_xlfn.STDEV.P(Table2[1W Return vs Nifty])</f>
        <v>0.39643839669594444</v>
      </c>
      <c r="O621">
        <v>3069.77</v>
      </c>
      <c r="P621">
        <v>3109.3817668429001</v>
      </c>
      <c r="Q621">
        <v>3056.3136215476002</v>
      </c>
      <c r="R621">
        <v>27.814940818848001</v>
      </c>
      <c r="S621" s="1">
        <f>(Table2[[#This Row],[Close Price]]-Table2[[#This Row],[20D EMA]])/Table2[[#This Row],[20D EMA]]</f>
        <v>-3.6409893900845987E-2</v>
      </c>
      <c r="T621" s="1">
        <f>(Table2[[#This Row],[Close Price]]-Table2[[#This Row],[50D EMA]])/Table2[[#This Row],[50D EMA]]</f>
        <v>-4.8685487403692169E-2</v>
      </c>
      <c r="U621" s="1">
        <f>(Table2[[#This Row],[Close Price]]-Table2[[#This Row],[200D EMA]])/Table2[[#This Row],[200D EMA]]</f>
        <v>-3.216738650591032E-2</v>
      </c>
      <c r="V621">
        <v>0.70408026309501304</v>
      </c>
      <c r="W621">
        <v>2952</v>
      </c>
      <c r="X621">
        <v>3015.55</v>
      </c>
      <c r="Y621">
        <v>2951</v>
      </c>
      <c r="Z621">
        <v>3057.95</v>
      </c>
      <c r="AA621">
        <v>2951</v>
      </c>
      <c r="AB621">
        <v>3328.95</v>
      </c>
      <c r="AC621" s="1">
        <f>(Table2[[#This Row],[Close Price]]/Table2[[#This Row],[Day Low]])-1</f>
        <v>2.0325203252031798E-3</v>
      </c>
      <c r="AD621" s="1">
        <f>(Table2[[#This Row],[Day High]]/Table2[[#This Row],[Close Price]])-1</f>
        <v>1.9455713319810775E-2</v>
      </c>
      <c r="AE621" s="1">
        <f>(Table2[[#This Row],[Close Price]]/Table2[[#This Row],[Current Week Low]])-1</f>
        <v>2.3720772619451047E-3</v>
      </c>
      <c r="AF621" s="1">
        <f>(Table2[[#This Row],[Current Week High]]/Table2[[#This Row],[Close Price]])-1</f>
        <v>3.3789722785665832E-2</v>
      </c>
      <c r="AG621" s="1">
        <f>(Table2[[#This Row],[Close Price]]/Table2[[#This Row],[Current Month Low]])-1</f>
        <v>2.3720772619451047E-3</v>
      </c>
      <c r="AH621" s="1">
        <f>(Table2[[#This Row],[Current Month High]]/Table2[[#This Row],[Close Price]])-1</f>
        <v>0.1254056795131846</v>
      </c>
      <c r="AI621">
        <v>15.7183908045976</v>
      </c>
      <c r="AJ621">
        <v>10.782367701584199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0.02</v>
      </c>
      <c r="AM621" t="s">
        <v>3142</v>
      </c>
      <c r="AN621">
        <v>-3.93</v>
      </c>
      <c r="AO621" t="s">
        <v>3143</v>
      </c>
      <c r="AP621">
        <v>-6.6510474451729001E-2</v>
      </c>
      <c r="AQ621">
        <f>(Table2[[#This Row],[Sharpe Ratio]]-AVERAGE(Table2[Sharpe Ratio]))/_xlfn.STDEV.P(Table2[Sharpe Ratio])</f>
        <v>-1.4549414387204906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623</v>
      </c>
      <c r="AT621">
        <f>_xlfn.RANK.AVG(Table2[[#This Row],[6M Return vs Nifty Z-Score]],Table2[6M Return vs Nifty Z-Score])</f>
        <v>395</v>
      </c>
      <c r="AU621">
        <f>_xlfn.RANK.AVG(Table2[[#This Row],[Sharpe Ratio Z-Score]],Table2[Sharpe Ratio Z-Score])</f>
        <v>685</v>
      </c>
      <c r="AV621">
        <f>(Table2[[#This Row],[Rank 1Y]]+Table2[[#This Row],[Rank 6M]]+Table2[[#This Row],[Rank Sharpe]])/3</f>
        <v>567.66666666666663</v>
      </c>
    </row>
    <row r="622" spans="1:48" x14ac:dyDescent="0.3">
      <c r="A622" t="s">
        <v>770</v>
      </c>
      <c r="B622" t="s">
        <v>771</v>
      </c>
      <c r="C622" t="s">
        <v>3104</v>
      </c>
      <c r="D622" t="s">
        <v>74</v>
      </c>
      <c r="E622">
        <v>20156.921475899999</v>
      </c>
      <c r="F622">
        <v>853.05</v>
      </c>
      <c r="G622">
        <v>-39.585764302732997</v>
      </c>
      <c r="H622">
        <f>(Table2[[#This Row],[1Y Return vs Nifty]]-AVERAGE(Table2[1Y Return vs Nifty]))/_xlfn.STDEV.P(Table2[1Y Return vs Nifty])</f>
        <v>-1.0638502967401375</v>
      </c>
      <c r="I622">
        <v>6.6461562777260701</v>
      </c>
      <c r="J622">
        <f>(Table2[[#This Row],[1M Return vs Nifty]]-AVERAGE(Table2[1M Return vs Nifty]))/_xlfn.STDEV.P(Table2[1M Return vs Nifty])</f>
        <v>0.85975329725132354</v>
      </c>
      <c r="K622">
        <v>0.95522534373857004</v>
      </c>
      <c r="L622">
        <f>(Table2[[#This Row],[6M Return vs Nifty]]-AVERAGE(Table2[6M Return vs Nifty]))/_xlfn.STDEV.P(Table2[6M Return vs Nifty])</f>
        <v>-2.4127674868865672E-2</v>
      </c>
      <c r="M622">
        <v>2.3255819357140202</v>
      </c>
      <c r="N622">
        <f>(Table2[[#This Row],[1W Return vs Nifty]]-AVERAGE(Table2[1W Return vs Nifty]))/_xlfn.STDEV.P(Table2[1W Return vs Nifty])</f>
        <v>0.90030506952358214</v>
      </c>
      <c r="O622">
        <v>850.88</v>
      </c>
      <c r="P622">
        <v>843.89105432307201</v>
      </c>
      <c r="Q622">
        <v>844.59298086959495</v>
      </c>
      <c r="R622">
        <v>52.794450751744101</v>
      </c>
      <c r="S622" s="1">
        <f>(Table2[[#This Row],[Close Price]]-Table2[[#This Row],[20D EMA]])/Table2[[#This Row],[20D EMA]]</f>
        <v>2.5503008649867889E-3</v>
      </c>
      <c r="T622" s="1">
        <f>(Table2[[#This Row],[Close Price]]-Table2[[#This Row],[50D EMA]])/Table2[[#This Row],[50D EMA]]</f>
        <v>1.0853232333733883E-2</v>
      </c>
      <c r="U622" s="1">
        <f>(Table2[[#This Row],[Close Price]]-Table2[[#This Row],[200D EMA]])/Table2[[#This Row],[200D EMA]]</f>
        <v>1.0013129781989941E-2</v>
      </c>
      <c r="V622">
        <v>0.72824949192669797</v>
      </c>
      <c r="W622">
        <v>833.9</v>
      </c>
      <c r="X622">
        <v>856</v>
      </c>
      <c r="Y622">
        <v>823.9</v>
      </c>
      <c r="Z622">
        <v>856</v>
      </c>
      <c r="AA622">
        <v>823.9</v>
      </c>
      <c r="AB622">
        <v>886.8</v>
      </c>
      <c r="AC622" s="1">
        <f>(Table2[[#This Row],[Close Price]]/Table2[[#This Row],[Day Low]])-1</f>
        <v>2.296438421873126E-2</v>
      </c>
      <c r="AD622" s="1">
        <f>(Table2[[#This Row],[Day High]]/Table2[[#This Row],[Close Price]])-1</f>
        <v>3.4581794736534555E-3</v>
      </c>
      <c r="AE622" s="1">
        <f>(Table2[[#This Row],[Close Price]]/Table2[[#This Row],[Current Week Low]])-1</f>
        <v>3.5380507343124146E-2</v>
      </c>
      <c r="AF622" s="1">
        <f>(Table2[[#This Row],[Current Week High]]/Table2[[#This Row],[Close Price]])-1</f>
        <v>3.4581794736534555E-3</v>
      </c>
      <c r="AG622" s="1">
        <f>(Table2[[#This Row],[Close Price]]/Table2[[#This Row],[Current Month Low]])-1</f>
        <v>3.5380507343124146E-2</v>
      </c>
      <c r="AH622" s="1">
        <f>(Table2[[#This Row],[Current Month High]]/Table2[[#This Row],[Close Price]])-1</f>
        <v>3.9563917707051255E-2</v>
      </c>
      <c r="AI622">
        <v>24.049000644745298</v>
      </c>
      <c r="AJ622">
        <v>21.8642857142857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0.1</v>
      </c>
      <c r="AM622" t="s">
        <v>3142</v>
      </c>
      <c r="AN622">
        <v>-0.25</v>
      </c>
      <c r="AO622" t="s">
        <v>3143</v>
      </c>
      <c r="AP622">
        <v>-8.7381784117360001E-2</v>
      </c>
      <c r="AQ622">
        <f>(Table2[[#This Row],[Sharpe Ratio]]-AVERAGE(Table2[Sharpe Ratio]))/_xlfn.STDEV.P(Table2[Sharpe Ratio])</f>
        <v>-1.701360953170481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668</v>
      </c>
      <c r="AT622">
        <f>_xlfn.RANK.AVG(Table2[[#This Row],[6M Return vs Nifty Z-Score]],Table2[6M Return vs Nifty Z-Score])</f>
        <v>340</v>
      </c>
      <c r="AU622">
        <f>_xlfn.RANK.AVG(Table2[[#This Row],[Sharpe Ratio Z-Score]],Table2[Sharpe Ratio Z-Score])</f>
        <v>699</v>
      </c>
      <c r="AV622">
        <f>(Table2[[#This Row],[Rank 1Y]]+Table2[[#This Row],[Rank 6M]]+Table2[[#This Row],[Rank Sharpe]])/3</f>
        <v>569</v>
      </c>
    </row>
    <row r="623" spans="1:48" x14ac:dyDescent="0.3">
      <c r="A623" t="s">
        <v>494</v>
      </c>
      <c r="B623" t="s">
        <v>495</v>
      </c>
      <c r="C623" t="s">
        <v>3104</v>
      </c>
      <c r="D623" t="s">
        <v>74</v>
      </c>
      <c r="E623">
        <v>42023.033714140001</v>
      </c>
      <c r="F623">
        <v>2237.8000000000002</v>
      </c>
      <c r="G623">
        <v>-8.1211545394092592</v>
      </c>
      <c r="H623">
        <f>(Table2[[#This Row],[1Y Return vs Nifty]]-AVERAGE(Table2[1Y Return vs Nifty]))/_xlfn.STDEV.P(Table2[1Y Return vs Nifty])</f>
        <v>-0.50894491704401612</v>
      </c>
      <c r="I623">
        <v>-0.83479434293243004</v>
      </c>
      <c r="J623">
        <f>(Table2[[#This Row],[1M Return vs Nifty]]-AVERAGE(Table2[1M Return vs Nifty]))/_xlfn.STDEV.P(Table2[1M Return vs Nifty])</f>
        <v>-1.3254767928614635E-2</v>
      </c>
      <c r="K623">
        <v>-20.385362316767701</v>
      </c>
      <c r="L623">
        <f>(Table2[[#This Row],[6M Return vs Nifty]]-AVERAGE(Table2[6M Return vs Nifty]))/_xlfn.STDEV.P(Table2[6M Return vs Nifty])</f>
        <v>-0.80411622176860631</v>
      </c>
      <c r="M623">
        <v>3.59986576412554</v>
      </c>
      <c r="N623">
        <f>(Table2[[#This Row],[1W Return vs Nifty]]-AVERAGE(Table2[1W Return vs Nifty]))/_xlfn.STDEV.P(Table2[1W Return vs Nifty])</f>
        <v>1.1782887698951516</v>
      </c>
      <c r="O623">
        <v>2323.2800000000002</v>
      </c>
      <c r="P623">
        <v>2384.1798199867799</v>
      </c>
      <c r="Q623">
        <v>2402.1574665452599</v>
      </c>
      <c r="R623">
        <v>30.6022615703843</v>
      </c>
      <c r="S623" s="1">
        <f>(Table2[[#This Row],[Close Price]]-Table2[[#This Row],[20D EMA]])/Table2[[#This Row],[20D EMA]]</f>
        <v>-3.6792810164939231E-2</v>
      </c>
      <c r="T623" s="1">
        <f>(Table2[[#This Row],[Close Price]]-Table2[[#This Row],[50D EMA]])/Table2[[#This Row],[50D EMA]]</f>
        <v>-6.1396300211781579E-2</v>
      </c>
      <c r="U623" s="1">
        <f>(Table2[[#This Row],[Close Price]]-Table2[[#This Row],[200D EMA]])/Table2[[#This Row],[200D EMA]]</f>
        <v>-6.8420771258445312E-2</v>
      </c>
      <c r="V623">
        <v>0.83031447976695405</v>
      </c>
      <c r="W623">
        <v>2187.5500000000002</v>
      </c>
      <c r="X623">
        <v>2263.4499999999998</v>
      </c>
      <c r="Y623">
        <v>2187.5500000000002</v>
      </c>
      <c r="Z623">
        <v>2329.9</v>
      </c>
      <c r="AA623">
        <v>2187.5500000000002</v>
      </c>
      <c r="AB623">
        <v>2519.4</v>
      </c>
      <c r="AC623" s="1">
        <f>(Table2[[#This Row],[Close Price]]/Table2[[#This Row],[Day Low]])-1</f>
        <v>2.297090352220521E-2</v>
      </c>
      <c r="AD623" s="1">
        <f>(Table2[[#This Row],[Day High]]/Table2[[#This Row],[Close Price]])-1</f>
        <v>1.1462150326213116E-2</v>
      </c>
      <c r="AE623" s="1">
        <f>(Table2[[#This Row],[Close Price]]/Table2[[#This Row],[Current Week Low]])-1</f>
        <v>2.297090352220521E-2</v>
      </c>
      <c r="AF623" s="1">
        <f>(Table2[[#This Row],[Current Week High]]/Table2[[#This Row],[Close Price]])-1</f>
        <v>4.1156492984180781E-2</v>
      </c>
      <c r="AG623" s="1">
        <f>(Table2[[#This Row],[Close Price]]/Table2[[#This Row],[Current Month Low]])-1</f>
        <v>2.297090352220521E-2</v>
      </c>
      <c r="AH623" s="1">
        <f>(Table2[[#This Row],[Current Month High]]/Table2[[#This Row],[Close Price]])-1</f>
        <v>0.12583787648583433</v>
      </c>
      <c r="AI623">
        <v>27.0891053713468</v>
      </c>
      <c r="AJ623">
        <v>24.115363283416499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3143</v>
      </c>
      <c r="AN623">
        <v>-4.3600000000000003</v>
      </c>
      <c r="AO623" t="s">
        <v>3143</v>
      </c>
      <c r="AP623">
        <v>-4.1933676099103999E-2</v>
      </c>
      <c r="AQ623">
        <f>(Table2[[#This Row],[Sharpe Ratio]]-AVERAGE(Table2[Sharpe Ratio]))/_xlfn.STDEV.P(Table2[Sharpe Ratio])</f>
        <v>-1.1647726465453649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485</v>
      </c>
      <c r="AT623">
        <f>_xlfn.RANK.AVG(Table2[[#This Row],[6M Return vs Nifty Z-Score]],Table2[6M Return vs Nifty Z-Score])</f>
        <v>585</v>
      </c>
      <c r="AU623">
        <f>_xlfn.RANK.AVG(Table2[[#This Row],[Sharpe Ratio Z-Score]],Table2[Sharpe Ratio Z-Score])</f>
        <v>638</v>
      </c>
      <c r="AV623">
        <f>(Table2[[#This Row],[Rank 1Y]]+Table2[[#This Row],[Rank 6M]]+Table2[[#This Row],[Rank Sharpe]])/3</f>
        <v>569.33333333333337</v>
      </c>
    </row>
    <row r="624" spans="1:48" x14ac:dyDescent="0.3">
      <c r="A624" t="s">
        <v>459</v>
      </c>
      <c r="B624" t="s">
        <v>460</v>
      </c>
      <c r="C624" t="s">
        <v>3105</v>
      </c>
      <c r="D624" t="s">
        <v>117</v>
      </c>
      <c r="E624">
        <v>46047.095921771899</v>
      </c>
      <c r="F624">
        <v>111.48</v>
      </c>
      <c r="G624">
        <v>6.0233186194563704</v>
      </c>
      <c r="H624">
        <f>(Table2[[#This Row],[1Y Return vs Nifty]]-AVERAGE(Table2[1Y Return vs Nifty]))/_xlfn.STDEV.P(Table2[1Y Return vs Nifty])</f>
        <v>-0.2594950014766278</v>
      </c>
      <c r="I624">
        <v>-6.64738243992546</v>
      </c>
      <c r="J624">
        <f>(Table2[[#This Row],[1M Return vs Nifty]]-AVERAGE(Table2[1M Return vs Nifty]))/_xlfn.STDEV.P(Table2[1M Return vs Nifty])</f>
        <v>-0.69156913538759324</v>
      </c>
      <c r="K624">
        <v>-39.551129620758601</v>
      </c>
      <c r="L624">
        <f>(Table2[[#This Row],[6M Return vs Nifty]]-AVERAGE(Table2[6M Return vs Nifty]))/_xlfn.STDEV.P(Table2[6M Return vs Nifty])</f>
        <v>-1.5046160968176787</v>
      </c>
      <c r="M624">
        <v>-5.1716420976870197</v>
      </c>
      <c r="N624">
        <f>(Table2[[#This Row],[1W Return vs Nifty]]-AVERAGE(Table2[1W Return vs Nifty]))/_xlfn.STDEV.P(Table2[1W Return vs Nifty])</f>
        <v>-0.73520660601691468</v>
      </c>
      <c r="O624">
        <v>126.81</v>
      </c>
      <c r="P624">
        <v>131.76844499206999</v>
      </c>
      <c r="Q624">
        <v>132.51513258706899</v>
      </c>
      <c r="R624">
        <v>13.2555059139302</v>
      </c>
      <c r="S624" s="1">
        <f>(Table2[[#This Row],[Close Price]]-Table2[[#This Row],[20D EMA]])/Table2[[#This Row],[20D EMA]]</f>
        <v>-0.1208895197539626</v>
      </c>
      <c r="T624" s="1">
        <f>(Table2[[#This Row],[Close Price]]-Table2[[#This Row],[50D EMA]])/Table2[[#This Row],[50D EMA]]</f>
        <v>-0.15397043649783507</v>
      </c>
      <c r="U624" s="1">
        <f>(Table2[[#This Row],[Close Price]]-Table2[[#This Row],[200D EMA]])/Table2[[#This Row],[200D EMA]]</f>
        <v>-0.15873758850331954</v>
      </c>
      <c r="V624">
        <v>0.90606322540846396</v>
      </c>
      <c r="W624">
        <v>110.4</v>
      </c>
      <c r="X624">
        <v>118.01</v>
      </c>
      <c r="Y624">
        <v>110.4</v>
      </c>
      <c r="Z624">
        <v>131.19</v>
      </c>
      <c r="AA624">
        <v>110.4</v>
      </c>
      <c r="AB624">
        <v>142.12</v>
      </c>
      <c r="AC624" s="1">
        <f>(Table2[[#This Row],[Close Price]]/Table2[[#This Row],[Day Low]])-1</f>
        <v>9.7826086956520619E-3</v>
      </c>
      <c r="AD624" s="1">
        <f>(Table2[[#This Row],[Day High]]/Table2[[#This Row],[Close Price]])-1</f>
        <v>5.8575529242913538E-2</v>
      </c>
      <c r="AE624" s="1">
        <f>(Table2[[#This Row],[Close Price]]/Table2[[#This Row],[Current Week Low]])-1</f>
        <v>9.7826086956520619E-3</v>
      </c>
      <c r="AF624" s="1">
        <f>(Table2[[#This Row],[Current Week High]]/Table2[[#This Row],[Close Price]])-1</f>
        <v>0.17680301399354148</v>
      </c>
      <c r="AG624" s="1">
        <f>(Table2[[#This Row],[Close Price]]/Table2[[#This Row],[Current Month Low]])-1</f>
        <v>9.7826086956520619E-3</v>
      </c>
      <c r="AH624" s="1">
        <f>(Table2[[#This Row],[Current Month High]]/Table2[[#This Row],[Close Price]])-1</f>
        <v>0.27484750627915311</v>
      </c>
      <c r="AI624">
        <v>57.292787944025797</v>
      </c>
      <c r="AJ624">
        <v>36.283618581907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-0.21</v>
      </c>
      <c r="AM624" t="s">
        <v>3143</v>
      </c>
      <c r="AN624">
        <v>-14.46</v>
      </c>
      <c r="AO624" t="s">
        <v>3143</v>
      </c>
      <c r="AP624">
        <v>-2.2786093178629001E-2</v>
      </c>
      <c r="AQ624">
        <f>(Table2[[#This Row],[Sharpe Ratio]]-AVERAGE(Table2[Sharpe Ratio]))/_xlfn.STDEV.P(Table2[Sharpe Ratio])</f>
        <v>-0.93870450986661547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393</v>
      </c>
      <c r="AT624">
        <f>_xlfn.RANK.AVG(Table2[[#This Row],[6M Return vs Nifty Z-Score]],Table2[6M Return vs Nifty Z-Score])</f>
        <v>712</v>
      </c>
      <c r="AU624">
        <f>_xlfn.RANK.AVG(Table2[[#This Row],[Sharpe Ratio Z-Score]],Table2[Sharpe Ratio Z-Score])</f>
        <v>607</v>
      </c>
      <c r="AV624">
        <f>(Table2[[#This Row],[Rank 1Y]]+Table2[[#This Row],[Rank 6M]]+Table2[[#This Row],[Rank Sharpe]])/3</f>
        <v>570.66666666666663</v>
      </c>
    </row>
    <row r="625" spans="1:48" x14ac:dyDescent="0.3">
      <c r="A625" t="s">
        <v>1246</v>
      </c>
      <c r="B625" t="s">
        <v>1247</v>
      </c>
      <c r="C625" t="s">
        <v>3111</v>
      </c>
      <c r="D625" t="s">
        <v>432</v>
      </c>
      <c r="E625">
        <v>8775.2975887600005</v>
      </c>
      <c r="F625">
        <v>597.20000000000005</v>
      </c>
      <c r="G625">
        <v>-34.3578618425503</v>
      </c>
      <c r="H625">
        <f>(Table2[[#This Row],[1Y Return vs Nifty]]-AVERAGE(Table2[1Y Return vs Nifty]))/_xlfn.STDEV.P(Table2[1Y Return vs Nifty])</f>
        <v>-0.97165175299517548</v>
      </c>
      <c r="I625">
        <v>1.53384898105281</v>
      </c>
      <c r="J625">
        <f>(Table2[[#This Row],[1M Return vs Nifty]]-AVERAGE(Table2[1M Return vs Nifty]))/_xlfn.STDEV.P(Table2[1M Return vs Nifty])</f>
        <v>0.2631599325859722</v>
      </c>
      <c r="K625">
        <v>-22.921750990406998</v>
      </c>
      <c r="L625">
        <f>(Table2[[#This Row],[6M Return vs Nifty]]-AVERAGE(Table2[6M Return vs Nifty]))/_xlfn.STDEV.P(Table2[6M Return vs Nifty])</f>
        <v>-0.896820047333171</v>
      </c>
      <c r="M625">
        <v>2.51942011706767</v>
      </c>
      <c r="N625">
        <f>(Table2[[#This Row],[1W Return vs Nifty]]-AVERAGE(Table2[1W Return vs Nifty]))/_xlfn.STDEV.P(Table2[1W Return vs Nifty])</f>
        <v>0.94259066848088247</v>
      </c>
      <c r="O625">
        <v>641.87</v>
      </c>
      <c r="P625">
        <v>655.61673453723495</v>
      </c>
      <c r="Q625">
        <v>666.301180968013</v>
      </c>
      <c r="R625">
        <v>13.3981551650005</v>
      </c>
      <c r="S625" s="1">
        <f>(Table2[[#This Row],[Close Price]]-Table2[[#This Row],[20D EMA]])/Table2[[#This Row],[20D EMA]]</f>
        <v>-6.9593531400439279E-2</v>
      </c>
      <c r="T625" s="1">
        <f>(Table2[[#This Row],[Close Price]]-Table2[[#This Row],[50D EMA]])/Table2[[#This Row],[50D EMA]]</f>
        <v>-8.9101957683353175E-2</v>
      </c>
      <c r="U625" s="1">
        <f>(Table2[[#This Row],[Close Price]]-Table2[[#This Row],[200D EMA]])/Table2[[#This Row],[200D EMA]]</f>
        <v>-0.10370862748227709</v>
      </c>
      <c r="V625">
        <v>0.478587795310977</v>
      </c>
      <c r="W625">
        <v>591.70000000000005</v>
      </c>
      <c r="X625">
        <v>634.75</v>
      </c>
      <c r="Y625">
        <v>591.70000000000005</v>
      </c>
      <c r="Z625">
        <v>644.20000000000005</v>
      </c>
      <c r="AA625">
        <v>591.70000000000005</v>
      </c>
      <c r="AB625">
        <v>701.95</v>
      </c>
      <c r="AC625" s="1">
        <f>(Table2[[#This Row],[Close Price]]/Table2[[#This Row],[Day Low]])-1</f>
        <v>9.2952509717763032E-3</v>
      </c>
      <c r="AD625" s="1">
        <f>(Table2[[#This Row],[Day High]]/Table2[[#This Row],[Close Price]])-1</f>
        <v>6.2876758204956307E-2</v>
      </c>
      <c r="AE625" s="1">
        <f>(Table2[[#This Row],[Close Price]]/Table2[[#This Row],[Current Week Low]])-1</f>
        <v>9.2952509717763032E-3</v>
      </c>
      <c r="AF625" s="1">
        <f>(Table2[[#This Row],[Current Week High]]/Table2[[#This Row],[Close Price]])-1</f>
        <v>7.8700602813127851E-2</v>
      </c>
      <c r="AG625" s="1">
        <f>(Table2[[#This Row],[Close Price]]/Table2[[#This Row],[Current Month Low]])-1</f>
        <v>9.2952509717763032E-3</v>
      </c>
      <c r="AH625" s="1">
        <f>(Table2[[#This Row],[Current Month High]]/Table2[[#This Row],[Close Price]])-1</f>
        <v>0.17540187541862018</v>
      </c>
      <c r="AI625">
        <v>36.4534494306764</v>
      </c>
      <c r="AJ625">
        <v>1.17746717492588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-0.04</v>
      </c>
      <c r="AM625" t="s">
        <v>3143</v>
      </c>
      <c r="AN625">
        <v>-7.76</v>
      </c>
      <c r="AO625" t="s">
        <v>3143</v>
      </c>
      <c r="AP625">
        <v>2.0750181944802999E-2</v>
      </c>
      <c r="AQ625">
        <f>(Table2[[#This Row],[Sharpe Ratio]]-AVERAGE(Table2[Sharpe Ratio]))/_xlfn.STDEV.P(Table2[Sharpe Ratio])</f>
        <v>-0.42468847787109948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649</v>
      </c>
      <c r="AT625">
        <f>_xlfn.RANK.AVG(Table2[[#This Row],[6M Return vs Nifty Z-Score]],Table2[6M Return vs Nifty Z-Score])</f>
        <v>614</v>
      </c>
      <c r="AU625">
        <f>_xlfn.RANK.AVG(Table2[[#This Row],[Sharpe Ratio Z-Score]],Table2[Sharpe Ratio Z-Score])</f>
        <v>449</v>
      </c>
      <c r="AV625">
        <f>(Table2[[#This Row],[Rank 1Y]]+Table2[[#This Row],[Rank 6M]]+Table2[[#This Row],[Rank Sharpe]])/3</f>
        <v>570.66666666666663</v>
      </c>
    </row>
    <row r="626" spans="1:48" x14ac:dyDescent="0.3">
      <c r="A626" t="s">
        <v>1681</v>
      </c>
      <c r="B626" t="s">
        <v>1682</v>
      </c>
      <c r="C626" t="s">
        <v>3108</v>
      </c>
      <c r="D626" t="s">
        <v>276</v>
      </c>
      <c r="E626">
        <v>4868.60295236</v>
      </c>
      <c r="F626">
        <v>613.9</v>
      </c>
      <c r="G626">
        <v>-29.624746743769499</v>
      </c>
      <c r="H626">
        <f>(Table2[[#This Row],[1Y Return vs Nifty]]-AVERAGE(Table2[1Y Return vs Nifty]))/_xlfn.STDEV.P(Table2[1Y Return vs Nifty])</f>
        <v>-0.88817920873702727</v>
      </c>
      <c r="I626">
        <v>0.24749017352616701</v>
      </c>
      <c r="J626">
        <f>(Table2[[#This Row],[1M Return vs Nifty]]-AVERAGE(Table2[1M Return vs Nifty]))/_xlfn.STDEV.P(Table2[1M Return vs Nifty])</f>
        <v>0.11304510485473977</v>
      </c>
      <c r="K626">
        <v>-19.297214827794399</v>
      </c>
      <c r="L626">
        <f>(Table2[[#This Row],[6M Return vs Nifty]]-AVERAGE(Table2[6M Return vs Nifty]))/_xlfn.STDEV.P(Table2[6M Return vs Nifty])</f>
        <v>-0.76434493747976717</v>
      </c>
      <c r="M626">
        <v>-4.7330464086546602</v>
      </c>
      <c r="N626">
        <f>(Table2[[#This Row],[1W Return vs Nifty]]-AVERAGE(Table2[1W Return vs Nifty]))/_xlfn.STDEV.P(Table2[1W Return vs Nifty])</f>
        <v>-0.63952740968259569</v>
      </c>
      <c r="O626">
        <v>677.43</v>
      </c>
      <c r="P626">
        <v>701.08802188438403</v>
      </c>
      <c r="Q626">
        <v>699.60799088327201</v>
      </c>
      <c r="R626">
        <v>18.501962545168499</v>
      </c>
      <c r="S626" s="1">
        <f>(Table2[[#This Row],[Close Price]]-Table2[[#This Row],[20D EMA]])/Table2[[#This Row],[20D EMA]]</f>
        <v>-9.3780907252409812E-2</v>
      </c>
      <c r="T626" s="1">
        <f>(Table2[[#This Row],[Close Price]]-Table2[[#This Row],[50D EMA]])/Table2[[#This Row],[50D EMA]]</f>
        <v>-0.12436102053211541</v>
      </c>
      <c r="U626" s="1">
        <f>(Table2[[#This Row],[Close Price]]-Table2[[#This Row],[200D EMA]])/Table2[[#This Row],[200D EMA]]</f>
        <v>-0.12250859338393723</v>
      </c>
      <c r="V626">
        <v>0.75815965209178804</v>
      </c>
      <c r="W626">
        <v>610</v>
      </c>
      <c r="X626">
        <v>639.70000000000005</v>
      </c>
      <c r="Y626">
        <v>610</v>
      </c>
      <c r="Z626">
        <v>721.9</v>
      </c>
      <c r="AA626">
        <v>610</v>
      </c>
      <c r="AB626">
        <v>721.9</v>
      </c>
      <c r="AC626" s="1">
        <f>(Table2[[#This Row],[Close Price]]/Table2[[#This Row],[Day Low]])-1</f>
        <v>6.393442622950829E-3</v>
      </c>
      <c r="AD626" s="1">
        <f>(Table2[[#This Row],[Day High]]/Table2[[#This Row],[Close Price]])-1</f>
        <v>4.202638866264885E-2</v>
      </c>
      <c r="AE626" s="1">
        <f>(Table2[[#This Row],[Close Price]]/Table2[[#This Row],[Current Week Low]])-1</f>
        <v>6.393442622950829E-3</v>
      </c>
      <c r="AF626" s="1">
        <f>(Table2[[#This Row],[Current Week High]]/Table2[[#This Row],[Close Price]])-1</f>
        <v>0.17592441765759892</v>
      </c>
      <c r="AG626" s="1">
        <f>(Table2[[#This Row],[Close Price]]/Table2[[#This Row],[Current Month Low]])-1</f>
        <v>6.393442622950829E-3</v>
      </c>
      <c r="AH626" s="1">
        <f>(Table2[[#This Row],[Current Month High]]/Table2[[#This Row],[Close Price]])-1</f>
        <v>0.17592441765759892</v>
      </c>
      <c r="AI626">
        <v>43.964815116468401</v>
      </c>
      <c r="AJ626">
        <v>5.7354460902514504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-0.17</v>
      </c>
      <c r="AM626" t="s">
        <v>3143</v>
      </c>
      <c r="AN626">
        <v>-12.12</v>
      </c>
      <c r="AO626" t="s">
        <v>3143</v>
      </c>
      <c r="AQ626">
        <f>(Table2[[#This Row],[Sharpe Ratio]]-AVERAGE(Table2[Sharpe Ratio]))/_xlfn.STDEV.P(Table2[Sharpe Ratio])</f>
        <v>-0.66967788397470163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620</v>
      </c>
      <c r="AT626">
        <f>_xlfn.RANK.AVG(Table2[[#This Row],[6M Return vs Nifty Z-Score]],Table2[6M Return vs Nifty Z-Score])</f>
        <v>575</v>
      </c>
      <c r="AU626">
        <f>_xlfn.RANK.AVG(Table2[[#This Row],[Sharpe Ratio Z-Score]],Table2[Sharpe Ratio Z-Score])</f>
        <v>520.5</v>
      </c>
      <c r="AV626">
        <f>(Table2[[#This Row],[Rank 1Y]]+Table2[[#This Row],[Rank 6M]]+Table2[[#This Row],[Rank Sharpe]])/3</f>
        <v>571.83333333333337</v>
      </c>
    </row>
    <row r="627" spans="1:48" x14ac:dyDescent="0.3">
      <c r="A627" t="s">
        <v>1750</v>
      </c>
      <c r="B627" t="s">
        <v>1751</v>
      </c>
      <c r="C627" t="s">
        <v>3101</v>
      </c>
      <c r="D627" t="s">
        <v>51</v>
      </c>
      <c r="E627">
        <v>4332.5869000000002</v>
      </c>
      <c r="F627">
        <v>474.7</v>
      </c>
      <c r="G627">
        <v>-23.727717204367298</v>
      </c>
      <c r="H627">
        <f>(Table2[[#This Row],[1Y Return vs Nifty]]-AVERAGE(Table2[1Y Return vs Nifty]))/_xlfn.STDEV.P(Table2[1Y Return vs Nifty])</f>
        <v>-0.78418003505410661</v>
      </c>
      <c r="I627">
        <v>0.35151518913273999</v>
      </c>
      <c r="J627">
        <f>(Table2[[#This Row],[1M Return vs Nifty]]-AVERAGE(Table2[1M Return vs Nifty]))/_xlfn.STDEV.P(Table2[1M Return vs Nifty])</f>
        <v>0.12518456175133047</v>
      </c>
      <c r="K627">
        <v>-12.2332068353411</v>
      </c>
      <c r="L627">
        <f>(Table2[[#This Row],[6M Return vs Nifty]]-AVERAGE(Table2[6M Return vs Nifty]))/_xlfn.STDEV.P(Table2[6M Return vs Nifty])</f>
        <v>-0.50615873300525127</v>
      </c>
      <c r="M627">
        <v>-0.49509850966274199</v>
      </c>
      <c r="N627">
        <f>(Table2[[#This Row],[1W Return vs Nifty]]-AVERAGE(Table2[1W Return vs Nifty]))/_xlfn.STDEV.P(Table2[1W Return vs Nifty])</f>
        <v>0.28497654514844667</v>
      </c>
      <c r="O627">
        <v>502.69</v>
      </c>
      <c r="P627">
        <v>516.01964223339905</v>
      </c>
      <c r="Q627">
        <v>512.28117475076294</v>
      </c>
      <c r="R627">
        <v>8.6594565218727606</v>
      </c>
      <c r="S627" s="1">
        <f>(Table2[[#This Row],[Close Price]]-Table2[[#This Row],[20D EMA]])/Table2[[#This Row],[20D EMA]]</f>
        <v>-5.5680439236905466E-2</v>
      </c>
      <c r="T627" s="1">
        <f>(Table2[[#This Row],[Close Price]]-Table2[[#This Row],[50D EMA]])/Table2[[#This Row],[50D EMA]]</f>
        <v>-8.0073777917759811E-2</v>
      </c>
      <c r="U627" s="1">
        <f>(Table2[[#This Row],[Close Price]]-Table2[[#This Row],[200D EMA]])/Table2[[#This Row],[200D EMA]]</f>
        <v>-7.3360444621153792E-2</v>
      </c>
      <c r="V627">
        <v>0.35289413144945903</v>
      </c>
      <c r="W627">
        <v>466.1</v>
      </c>
      <c r="X627">
        <v>479.75</v>
      </c>
      <c r="Y627">
        <v>466.1</v>
      </c>
      <c r="Z627">
        <v>501.85</v>
      </c>
      <c r="AA627">
        <v>466.1</v>
      </c>
      <c r="AB627">
        <v>529</v>
      </c>
      <c r="AC627" s="1">
        <f>(Table2[[#This Row],[Close Price]]/Table2[[#This Row],[Day Low]])-1</f>
        <v>1.8450976185367951E-2</v>
      </c>
      <c r="AD627" s="1">
        <f>(Table2[[#This Row],[Day High]]/Table2[[#This Row],[Close Price]])-1</f>
        <v>1.0638297872340496E-2</v>
      </c>
      <c r="AE627" s="1">
        <f>(Table2[[#This Row],[Close Price]]/Table2[[#This Row],[Current Week Low]])-1</f>
        <v>1.8450976185367951E-2</v>
      </c>
      <c r="AF627" s="1">
        <f>(Table2[[#This Row],[Current Week High]]/Table2[[#This Row],[Close Price]])-1</f>
        <v>5.7194017274067921E-2</v>
      </c>
      <c r="AG627" s="1">
        <f>(Table2[[#This Row],[Close Price]]/Table2[[#This Row],[Current Month Low]])-1</f>
        <v>1.8450976185367951E-2</v>
      </c>
      <c r="AH627" s="1">
        <f>(Table2[[#This Row],[Current Month High]]/Table2[[#This Row],[Close Price]])-1</f>
        <v>0.11438803454813562</v>
      </c>
      <c r="AI627">
        <v>33.768696018538002</v>
      </c>
      <c r="AJ627">
        <v>10.1264354483238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-0.08</v>
      </c>
      <c r="AM627" t="s">
        <v>3143</v>
      </c>
      <c r="AN627">
        <v>-7.02</v>
      </c>
      <c r="AO627" t="s">
        <v>3143</v>
      </c>
      <c r="AP627">
        <v>-4.5430265203328997E-2</v>
      </c>
      <c r="AQ627">
        <f>(Table2[[#This Row],[Sharpe Ratio]]-AVERAGE(Table2[Sharpe Ratio]))/_xlfn.STDEV.P(Table2[Sharpe Ratio])</f>
        <v>-1.2060555273562945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579</v>
      </c>
      <c r="AT627">
        <f>_xlfn.RANK.AVG(Table2[[#This Row],[6M Return vs Nifty Z-Score]],Table2[6M Return vs Nifty Z-Score])</f>
        <v>496</v>
      </c>
      <c r="AU627">
        <f>_xlfn.RANK.AVG(Table2[[#This Row],[Sharpe Ratio Z-Score]],Table2[Sharpe Ratio Z-Score])</f>
        <v>647</v>
      </c>
      <c r="AV627">
        <f>(Table2[[#This Row],[Rank 1Y]]+Table2[[#This Row],[Rank 6M]]+Table2[[#This Row],[Rank Sharpe]])/3</f>
        <v>574</v>
      </c>
    </row>
    <row r="628" spans="1:48" x14ac:dyDescent="0.3">
      <c r="A628" t="s">
        <v>496</v>
      </c>
      <c r="B628" t="s">
        <v>497</v>
      </c>
      <c r="C628" t="s">
        <v>3096</v>
      </c>
      <c r="D628" t="s">
        <v>21</v>
      </c>
      <c r="E628">
        <v>41031.343466849998</v>
      </c>
      <c r="F628">
        <v>1011.45</v>
      </c>
      <c r="G628">
        <v>-49.420888697202798</v>
      </c>
      <c r="H628">
        <f>(Table2[[#This Row],[1Y Return vs Nifty]]-AVERAGE(Table2[1Y Return vs Nifty]))/_xlfn.STDEV.P(Table2[1Y Return vs Nifty])</f>
        <v>-1.2373011508115388</v>
      </c>
      <c r="I628">
        <v>1.0857988732379101E-2</v>
      </c>
      <c r="J628">
        <f>(Table2[[#This Row],[1M Return vs Nifty]]-AVERAGE(Table2[1M Return vs Nifty]))/_xlfn.STDEV.P(Table2[1M Return vs Nifty])</f>
        <v>8.5430725843113273E-2</v>
      </c>
      <c r="K628">
        <v>-12.5453273813058</v>
      </c>
      <c r="L628">
        <f>(Table2[[#This Row],[6M Return vs Nifty]]-AVERAGE(Table2[6M Return vs Nifty]))/_xlfn.STDEV.P(Table2[6M Return vs Nifty])</f>
        <v>-0.51756659369669311</v>
      </c>
      <c r="M628">
        <v>-1.06923507524339E-2</v>
      </c>
      <c r="N628">
        <f>(Table2[[#This Row],[1W Return vs Nifty]]-AVERAGE(Table2[1W Return vs Nifty]))/_xlfn.STDEV.P(Table2[1W Return vs Nifty])</f>
        <v>0.3906492481478443</v>
      </c>
      <c r="O628">
        <v>1051.22</v>
      </c>
      <c r="P628">
        <v>1054.16331254597</v>
      </c>
      <c r="Q628">
        <v>1077.2361472607299</v>
      </c>
      <c r="R628">
        <v>31.887212887674099</v>
      </c>
      <c r="S628" s="1">
        <f>(Table2[[#This Row],[Close Price]]-Table2[[#This Row],[20D EMA]])/Table2[[#This Row],[20D EMA]]</f>
        <v>-3.7832233024485816E-2</v>
      </c>
      <c r="T628" s="1">
        <f>(Table2[[#This Row],[Close Price]]-Table2[[#This Row],[50D EMA]])/Table2[[#This Row],[50D EMA]]</f>
        <v>-4.0518686277186619E-2</v>
      </c>
      <c r="U628" s="1">
        <f>(Table2[[#This Row],[Close Price]]-Table2[[#This Row],[200D EMA]])/Table2[[#This Row],[200D EMA]]</f>
        <v>-6.1069383373381421E-2</v>
      </c>
      <c r="V628">
        <v>0.36219974880125899</v>
      </c>
      <c r="W628">
        <v>1000.1</v>
      </c>
      <c r="X628">
        <v>1032.9000000000001</v>
      </c>
      <c r="Y628">
        <v>1000.1</v>
      </c>
      <c r="Z628">
        <v>1074.95</v>
      </c>
      <c r="AA628">
        <v>1000.1</v>
      </c>
      <c r="AB628">
        <v>1112</v>
      </c>
      <c r="AC628" s="1">
        <f>(Table2[[#This Row],[Close Price]]/Table2[[#This Row],[Day Low]])-1</f>
        <v>1.134886511348876E-2</v>
      </c>
      <c r="AD628" s="1">
        <f>(Table2[[#This Row],[Day High]]/Table2[[#This Row],[Close Price]])-1</f>
        <v>2.1207177814029476E-2</v>
      </c>
      <c r="AE628" s="1">
        <f>(Table2[[#This Row],[Close Price]]/Table2[[#This Row],[Current Week Low]])-1</f>
        <v>1.134886511348876E-2</v>
      </c>
      <c r="AF628" s="1">
        <f>(Table2[[#This Row],[Current Week High]]/Table2[[#This Row],[Close Price]])-1</f>
        <v>6.2781155766473917E-2</v>
      </c>
      <c r="AG628" s="1">
        <f>(Table2[[#This Row],[Close Price]]/Table2[[#This Row],[Current Month Low]])-1</f>
        <v>1.134886511348876E-2</v>
      </c>
      <c r="AH628" s="1">
        <f>(Table2[[#This Row],[Current Month High]]/Table2[[#This Row],[Close Price]])-1</f>
        <v>9.9411735627070064E-2</v>
      </c>
      <c r="AI628">
        <v>38.415146571753397</v>
      </c>
      <c r="AJ628">
        <v>4.2624471703948101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-0.06</v>
      </c>
      <c r="AM628" t="s">
        <v>3143</v>
      </c>
      <c r="AN628">
        <v>-3.55</v>
      </c>
      <c r="AO628" t="s">
        <v>3143</v>
      </c>
      <c r="AQ628">
        <f>(Table2[[#This Row],[Sharpe Ratio]]-AVERAGE(Table2[Sharpe Ratio]))/_xlfn.STDEV.P(Table2[Sharpe Ratio])</f>
        <v>-0.66967788397470163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701</v>
      </c>
      <c r="AT628">
        <f>_xlfn.RANK.AVG(Table2[[#This Row],[6M Return vs Nifty Z-Score]],Table2[6M Return vs Nifty Z-Score])</f>
        <v>503</v>
      </c>
      <c r="AU628">
        <f>_xlfn.RANK.AVG(Table2[[#This Row],[Sharpe Ratio Z-Score]],Table2[Sharpe Ratio Z-Score])</f>
        <v>520.5</v>
      </c>
      <c r="AV628">
        <f>(Table2[[#This Row],[Rank 1Y]]+Table2[[#This Row],[Rank 6M]]+Table2[[#This Row],[Rank Sharpe]])/3</f>
        <v>574.83333333333337</v>
      </c>
    </row>
    <row r="629" spans="1:48" x14ac:dyDescent="0.3">
      <c r="A629" t="s">
        <v>1276</v>
      </c>
      <c r="B629" t="s">
        <v>1277</v>
      </c>
      <c r="C629" t="s">
        <v>3097</v>
      </c>
      <c r="D629" t="s">
        <v>149</v>
      </c>
      <c r="E629">
        <v>8478.4610640610008</v>
      </c>
      <c r="F629">
        <v>78.83</v>
      </c>
      <c r="G629">
        <v>-29.685630971846098</v>
      </c>
      <c r="H629">
        <f>(Table2[[#This Row],[1Y Return vs Nifty]]-AVERAGE(Table2[1Y Return vs Nifty]))/_xlfn.STDEV.P(Table2[1Y Return vs Nifty])</f>
        <v>-0.88925295431825258</v>
      </c>
      <c r="I629">
        <v>-10.8260724080891</v>
      </c>
      <c r="J629">
        <f>(Table2[[#This Row],[1M Return vs Nifty]]-AVERAGE(Table2[1M Return vs Nifty]))/_xlfn.STDEV.P(Table2[1M Return vs Nifty])</f>
        <v>-1.1792117130593924</v>
      </c>
      <c r="K629">
        <v>-20.4135738524506</v>
      </c>
      <c r="L629">
        <f>(Table2[[#This Row],[6M Return vs Nifty]]-AVERAGE(Table2[6M Return vs Nifty]))/_xlfn.STDEV.P(Table2[6M Return vs Nifty])</f>
        <v>-0.80514734026792667</v>
      </c>
      <c r="M629">
        <v>-5.2962104953255</v>
      </c>
      <c r="N629">
        <f>(Table2[[#This Row],[1W Return vs Nifty]]-AVERAGE(Table2[1W Return vs Nifty]))/_xlfn.STDEV.P(Table2[1W Return vs Nifty])</f>
        <v>-0.7623810732375087</v>
      </c>
      <c r="O629">
        <v>86.14</v>
      </c>
      <c r="P629">
        <v>86.639675262877503</v>
      </c>
      <c r="Q629">
        <v>85.792388734862598</v>
      </c>
      <c r="R629">
        <v>19.816238444386499</v>
      </c>
      <c r="S629" s="1">
        <f>(Table2[[#This Row],[Close Price]]-Table2[[#This Row],[20D EMA]])/Table2[[#This Row],[20D EMA]]</f>
        <v>-8.4861852797771101E-2</v>
      </c>
      <c r="T629" s="1">
        <f>(Table2[[#This Row],[Close Price]]-Table2[[#This Row],[50D EMA]])/Table2[[#This Row],[50D EMA]]</f>
        <v>-9.0139710694688124E-2</v>
      </c>
      <c r="U629" s="1">
        <f>(Table2[[#This Row],[Close Price]]-Table2[[#This Row],[200D EMA]])/Table2[[#This Row],[200D EMA]]</f>
        <v>-8.115392096587426E-2</v>
      </c>
      <c r="V629">
        <v>0.42783339049007701</v>
      </c>
      <c r="W629">
        <v>77.61</v>
      </c>
      <c r="X629">
        <v>81.2</v>
      </c>
      <c r="Y629">
        <v>77.61</v>
      </c>
      <c r="Z629">
        <v>88.27</v>
      </c>
      <c r="AA629">
        <v>77.61</v>
      </c>
      <c r="AB629">
        <v>96</v>
      </c>
      <c r="AC629" s="1">
        <f>(Table2[[#This Row],[Close Price]]/Table2[[#This Row],[Day Low]])-1</f>
        <v>1.5719623759824719E-2</v>
      </c>
      <c r="AD629" s="1">
        <f>(Table2[[#This Row],[Day High]]/Table2[[#This Row],[Close Price]])-1</f>
        <v>3.0064696181656858E-2</v>
      </c>
      <c r="AE629" s="1">
        <f>(Table2[[#This Row],[Close Price]]/Table2[[#This Row],[Current Week Low]])-1</f>
        <v>1.5719623759824719E-2</v>
      </c>
      <c r="AF629" s="1">
        <f>(Table2[[#This Row],[Current Week High]]/Table2[[#This Row],[Close Price]])-1</f>
        <v>0.11975136369402506</v>
      </c>
      <c r="AG629" s="1">
        <f>(Table2[[#This Row],[Close Price]]/Table2[[#This Row],[Current Month Low]])-1</f>
        <v>1.5719623759824719E-2</v>
      </c>
      <c r="AH629" s="1">
        <f>(Table2[[#This Row],[Current Month High]]/Table2[[#This Row],[Close Price]])-1</f>
        <v>0.21781047824432331</v>
      </c>
      <c r="AI629">
        <v>34.225548648991499</v>
      </c>
      <c r="AJ629">
        <v>8.8812154696132399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-0.06</v>
      </c>
      <c r="AM629" t="s">
        <v>3143</v>
      </c>
      <c r="AN629">
        <v>-11.47</v>
      </c>
      <c r="AO629" t="s">
        <v>3143</v>
      </c>
      <c r="AQ629">
        <f>(Table2[[#This Row],[Sharpe Ratio]]-AVERAGE(Table2[Sharpe Ratio]))/_xlfn.STDEV.P(Table2[Sharpe Ratio])</f>
        <v>-0.66967788397470163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621</v>
      </c>
      <c r="AT629">
        <f>_xlfn.RANK.AVG(Table2[[#This Row],[6M Return vs Nifty Z-Score]],Table2[6M Return vs Nifty Z-Score])</f>
        <v>586</v>
      </c>
      <c r="AU629">
        <f>_xlfn.RANK.AVG(Table2[[#This Row],[Sharpe Ratio Z-Score]],Table2[Sharpe Ratio Z-Score])</f>
        <v>520.5</v>
      </c>
      <c r="AV629">
        <f>(Table2[[#This Row],[Rank 1Y]]+Table2[[#This Row],[Rank 6M]]+Table2[[#This Row],[Rank Sharpe]])/3</f>
        <v>575.83333333333337</v>
      </c>
    </row>
    <row r="630" spans="1:48" x14ac:dyDescent="0.3">
      <c r="A630" t="s">
        <v>717</v>
      </c>
      <c r="B630" t="s">
        <v>718</v>
      </c>
      <c r="C630" t="s">
        <v>3097</v>
      </c>
      <c r="D630" t="s">
        <v>54</v>
      </c>
      <c r="E630">
        <v>23104.43107115</v>
      </c>
      <c r="F630">
        <v>297.05</v>
      </c>
      <c r="G630">
        <v>-42.884277360533297</v>
      </c>
      <c r="H630">
        <f>(Table2[[#This Row],[1Y Return vs Nifty]]-AVERAGE(Table2[1Y Return vs Nifty]))/_xlfn.STDEV.P(Table2[1Y Return vs Nifty])</f>
        <v>-1.1220224035782407</v>
      </c>
      <c r="I630">
        <v>-2.6583428553180202</v>
      </c>
      <c r="J630">
        <f>(Table2[[#This Row],[1M Return vs Nifty]]-AVERAGE(Table2[1M Return vs Nifty]))/_xlfn.STDEV.P(Table2[1M Return vs Nifty])</f>
        <v>-0.22605827904434067</v>
      </c>
      <c r="K630">
        <v>-46.881696323927002</v>
      </c>
      <c r="L630">
        <f>(Table2[[#This Row],[6M Return vs Nifty]]-AVERAGE(Table2[6M Return vs Nifty]))/_xlfn.STDEV.P(Table2[6M Return vs Nifty])</f>
        <v>-1.7725448981101311</v>
      </c>
      <c r="M630">
        <v>-2.13267685745268</v>
      </c>
      <c r="N630">
        <f>(Table2[[#This Row],[1W Return vs Nifty]]-AVERAGE(Table2[1W Return vs Nifty]))/_xlfn.STDEV.P(Table2[1W Return vs Nifty])</f>
        <v>-7.2259479210796868E-2</v>
      </c>
      <c r="O630">
        <v>370.93</v>
      </c>
      <c r="P630">
        <v>383.44437632290601</v>
      </c>
      <c r="Q630">
        <v>407.33677789482198</v>
      </c>
      <c r="R630">
        <v>6.2019631735109204</v>
      </c>
      <c r="S630" s="1">
        <f>(Table2[[#This Row],[Close Price]]-Table2[[#This Row],[20D EMA]])/Table2[[#This Row],[20D EMA]]</f>
        <v>-0.19917504650473133</v>
      </c>
      <c r="T630" s="1">
        <f>(Table2[[#This Row],[Close Price]]-Table2[[#This Row],[50D EMA]])/Table2[[#This Row],[50D EMA]]</f>
        <v>-0.22531136628315446</v>
      </c>
      <c r="U630" s="1">
        <f>(Table2[[#This Row],[Close Price]]-Table2[[#This Row],[200D EMA]])/Table2[[#This Row],[200D EMA]]</f>
        <v>-0.27075084765191276</v>
      </c>
      <c r="V630">
        <v>0.88085817342144501</v>
      </c>
      <c r="W630">
        <v>287</v>
      </c>
      <c r="X630">
        <v>360.2</v>
      </c>
      <c r="Y630">
        <v>287</v>
      </c>
      <c r="Z630">
        <v>382.25</v>
      </c>
      <c r="AA630">
        <v>287</v>
      </c>
      <c r="AB630">
        <v>407.65</v>
      </c>
      <c r="AC630" s="1">
        <f>(Table2[[#This Row],[Close Price]]/Table2[[#This Row],[Day Low]])-1</f>
        <v>3.5017421602787424E-2</v>
      </c>
      <c r="AD630" s="1">
        <f>(Table2[[#This Row],[Day High]]/Table2[[#This Row],[Close Price]])-1</f>
        <v>0.21259047298434597</v>
      </c>
      <c r="AE630" s="1">
        <f>(Table2[[#This Row],[Close Price]]/Table2[[#This Row],[Current Week Low]])-1</f>
        <v>3.5017421602787424E-2</v>
      </c>
      <c r="AF630" s="1">
        <f>(Table2[[#This Row],[Current Week High]]/Table2[[#This Row],[Close Price]])-1</f>
        <v>0.28682040060595848</v>
      </c>
      <c r="AG630" s="1">
        <f>(Table2[[#This Row],[Close Price]]/Table2[[#This Row],[Current Month Low]])-1</f>
        <v>3.5017421602787424E-2</v>
      </c>
      <c r="AH630" s="1">
        <f>(Table2[[#This Row],[Current Month High]]/Table2[[#This Row],[Close Price]])-1</f>
        <v>0.37232789092745322</v>
      </c>
      <c r="AI630">
        <v>74.953711496381004</v>
      </c>
      <c r="AJ630">
        <v>3.5017421602787402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-0.19</v>
      </c>
      <c r="AM630" t="s">
        <v>3143</v>
      </c>
      <c r="AN630">
        <v>-23.88</v>
      </c>
      <c r="AO630" t="s">
        <v>3143</v>
      </c>
      <c r="AP630">
        <v>6.2629926797296995E-2</v>
      </c>
      <c r="AQ630">
        <f>(Table2[[#This Row],[Sharpe Ratio]]-AVERAGE(Table2[Sharpe Ratio]))/_xlfn.STDEV.P(Table2[Sharpe Ratio])</f>
        <v>6.976953924294288E-2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681</v>
      </c>
      <c r="AT630">
        <f>_xlfn.RANK.AVG(Table2[[#This Row],[6M Return vs Nifty Z-Score]],Table2[6M Return vs Nifty Z-Score])</f>
        <v>725</v>
      </c>
      <c r="AU630">
        <f>_xlfn.RANK.AVG(Table2[[#This Row],[Sharpe Ratio Z-Score]],Table2[Sharpe Ratio Z-Score])</f>
        <v>322</v>
      </c>
      <c r="AV630">
        <f>(Table2[[#This Row],[Rank 1Y]]+Table2[[#This Row],[Rank 6M]]+Table2[[#This Row],[Rank Sharpe]])/3</f>
        <v>576</v>
      </c>
    </row>
    <row r="631" spans="1:48" x14ac:dyDescent="0.3">
      <c r="A631" t="s">
        <v>764</v>
      </c>
      <c r="B631" t="s">
        <v>765</v>
      </c>
      <c r="C631" t="s">
        <v>3098</v>
      </c>
      <c r="D631" t="s">
        <v>742</v>
      </c>
      <c r="E631">
        <v>20327.563173390001</v>
      </c>
      <c r="F631">
        <v>211.55</v>
      </c>
      <c r="G631">
        <v>-46.427919695220503</v>
      </c>
      <c r="H631">
        <f>(Table2[[#This Row],[1Y Return vs Nifty]]-AVERAGE(Table2[1Y Return vs Nifty]))/_xlfn.STDEV.P(Table2[1Y Return vs Nifty])</f>
        <v>-1.1845175754563597</v>
      </c>
      <c r="I631">
        <v>-14.630952327923801</v>
      </c>
      <c r="J631">
        <f>(Table2[[#This Row],[1M Return vs Nifty]]-AVERAGE(Table2[1M Return vs Nifty]))/_xlfn.STDEV.P(Table2[1M Return vs Nifty])</f>
        <v>-1.6232316011046504</v>
      </c>
      <c r="K631">
        <v>-35.056881454079601</v>
      </c>
      <c r="L631">
        <f>(Table2[[#This Row],[6M Return vs Nifty]]-AVERAGE(Table2[6M Return vs Nifty]))/_xlfn.STDEV.P(Table2[6M Return vs Nifty])</f>
        <v>-1.3403534179870427</v>
      </c>
      <c r="M631">
        <v>-4.71101407181337</v>
      </c>
      <c r="N631">
        <f>(Table2[[#This Row],[1W Return vs Nifty]]-AVERAGE(Table2[1W Return vs Nifty]))/_xlfn.STDEV.P(Table2[1W Return vs Nifty])</f>
        <v>-0.63472107816804646</v>
      </c>
      <c r="O631">
        <v>241.93</v>
      </c>
      <c r="P631">
        <v>263.11442516984999</v>
      </c>
      <c r="Q631">
        <v>272.82557962409402</v>
      </c>
      <c r="R631">
        <v>16.9070006265306</v>
      </c>
      <c r="S631" s="1">
        <f>(Table2[[#This Row],[Close Price]]-Table2[[#This Row],[20D EMA]])/Table2[[#This Row],[20D EMA]]</f>
        <v>-0.12557351299962796</v>
      </c>
      <c r="T631" s="1">
        <f>(Table2[[#This Row],[Close Price]]-Table2[[#This Row],[50D EMA]])/Table2[[#This Row],[50D EMA]]</f>
        <v>-0.19597718801074193</v>
      </c>
      <c r="U631" s="1">
        <f>(Table2[[#This Row],[Close Price]]-Table2[[#This Row],[200D EMA]])/Table2[[#This Row],[200D EMA]]</f>
        <v>-0.22459616766331461</v>
      </c>
      <c r="V631">
        <v>0.48530384481791</v>
      </c>
      <c r="W631">
        <v>210</v>
      </c>
      <c r="X631">
        <v>222.8</v>
      </c>
      <c r="Y631">
        <v>210</v>
      </c>
      <c r="Z631">
        <v>252.4</v>
      </c>
      <c r="AA631">
        <v>210</v>
      </c>
      <c r="AB631">
        <v>269</v>
      </c>
      <c r="AC631" s="1">
        <f>(Table2[[#This Row],[Close Price]]/Table2[[#This Row],[Day Low]])-1</f>
        <v>7.380952380952488E-3</v>
      </c>
      <c r="AD631" s="1">
        <f>(Table2[[#This Row],[Day High]]/Table2[[#This Row],[Close Price]])-1</f>
        <v>5.3178917513590163E-2</v>
      </c>
      <c r="AE631" s="1">
        <f>(Table2[[#This Row],[Close Price]]/Table2[[#This Row],[Current Week Low]])-1</f>
        <v>7.380952380952488E-3</v>
      </c>
      <c r="AF631" s="1">
        <f>(Table2[[#This Row],[Current Week High]]/Table2[[#This Row],[Close Price]])-1</f>
        <v>0.19309855826045852</v>
      </c>
      <c r="AG631" s="1">
        <f>(Table2[[#This Row],[Close Price]]/Table2[[#This Row],[Current Month Low]])-1</f>
        <v>7.380952380952488E-3</v>
      </c>
      <c r="AH631" s="1">
        <f>(Table2[[#This Row],[Current Month High]]/Table2[[#This Row],[Close Price]])-1</f>
        <v>0.27156700543606704</v>
      </c>
      <c r="AI631">
        <v>81.659182226423994</v>
      </c>
      <c r="AJ631">
        <v>0.73809523809524802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-0.3</v>
      </c>
      <c r="AM631" t="s">
        <v>3143</v>
      </c>
      <c r="AN631">
        <v>-13.99</v>
      </c>
      <c r="AO631" t="s">
        <v>3143</v>
      </c>
      <c r="AP631">
        <v>5.7590551222933002E-2</v>
      </c>
      <c r="AQ631">
        <f>(Table2[[#This Row],[Sharpe Ratio]]-AVERAGE(Table2[Sharpe Ratio]))/_xlfn.STDEV.P(Table2[Sharpe Ratio])</f>
        <v>1.0271572797128429E-2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692</v>
      </c>
      <c r="AT631">
        <f>_xlfn.RANK.AVG(Table2[[#This Row],[6M Return vs Nifty Z-Score]],Table2[6M Return vs Nifty Z-Score])</f>
        <v>697</v>
      </c>
      <c r="AU631">
        <f>_xlfn.RANK.AVG(Table2[[#This Row],[Sharpe Ratio Z-Score]],Table2[Sharpe Ratio Z-Score])</f>
        <v>339</v>
      </c>
      <c r="AV631">
        <f>(Table2[[#This Row],[Rank 1Y]]+Table2[[#This Row],[Rank 6M]]+Table2[[#This Row],[Rank Sharpe]])/3</f>
        <v>576</v>
      </c>
    </row>
    <row r="632" spans="1:48" x14ac:dyDescent="0.3">
      <c r="A632" t="s">
        <v>2123</v>
      </c>
      <c r="B632" t="s">
        <v>2124</v>
      </c>
      <c r="C632" t="s">
        <v>3101</v>
      </c>
      <c r="D632" t="s">
        <v>169</v>
      </c>
      <c r="E632">
        <v>2724.4198418149999</v>
      </c>
      <c r="F632">
        <v>173.77</v>
      </c>
      <c r="G632">
        <v>-4.6387670732472399</v>
      </c>
      <c r="H632">
        <f>(Table2[[#This Row],[1Y Return vs Nifty]]-AVERAGE(Table2[1Y Return vs Nifty]))/_xlfn.STDEV.P(Table2[1Y Return vs Nifty])</f>
        <v>-0.4475300273093239</v>
      </c>
      <c r="I632">
        <v>1.59778693512506</v>
      </c>
      <c r="J632">
        <f>(Table2[[#This Row],[1M Return vs Nifty]]-AVERAGE(Table2[1M Return vs Nifty]))/_xlfn.STDEV.P(Table2[1M Return vs Nifty])</f>
        <v>0.27062133052944182</v>
      </c>
      <c r="K632">
        <v>-32.683660758313501</v>
      </c>
      <c r="L632">
        <f>(Table2[[#This Row],[6M Return vs Nifty]]-AVERAGE(Table2[6M Return vs Nifty]))/_xlfn.STDEV.P(Table2[6M Return vs Nifty])</f>
        <v>-1.2536133060739729</v>
      </c>
      <c r="M632">
        <v>-6.6476700488503404</v>
      </c>
      <c r="N632">
        <f>(Table2[[#This Row],[1W Return vs Nifty]]-AVERAGE(Table2[1W Return vs Nifty]))/_xlfn.STDEV.P(Table2[1W Return vs Nifty])</f>
        <v>-1.0572005782920924</v>
      </c>
      <c r="O632">
        <v>182.42</v>
      </c>
      <c r="P632">
        <v>184.94559465223199</v>
      </c>
      <c r="Q632">
        <v>185.524940576962</v>
      </c>
      <c r="R632">
        <v>36.775125642482401</v>
      </c>
      <c r="S632" s="1">
        <f>(Table2[[#This Row],[Close Price]]-Table2[[#This Row],[20D EMA]])/Table2[[#This Row],[20D EMA]]</f>
        <v>-4.7418046266856584E-2</v>
      </c>
      <c r="T632" s="1">
        <f>(Table2[[#This Row],[Close Price]]-Table2[[#This Row],[50D EMA]])/Table2[[#This Row],[50D EMA]]</f>
        <v>-6.0426390113516054E-2</v>
      </c>
      <c r="U632" s="1">
        <f>(Table2[[#This Row],[Close Price]]-Table2[[#This Row],[200D EMA]])/Table2[[#This Row],[200D EMA]]</f>
        <v>-6.3360433052318588E-2</v>
      </c>
      <c r="V632">
        <v>0.56908563767571796</v>
      </c>
      <c r="W632">
        <v>169.22</v>
      </c>
      <c r="X632">
        <v>177.12</v>
      </c>
      <c r="Y632">
        <v>169.22</v>
      </c>
      <c r="Z632">
        <v>199.9</v>
      </c>
      <c r="AA632">
        <v>161.21</v>
      </c>
      <c r="AB632">
        <v>204</v>
      </c>
      <c r="AC632" s="1">
        <f>(Table2[[#This Row],[Close Price]]/Table2[[#This Row],[Day Low]])-1</f>
        <v>2.6888074695662567E-2</v>
      </c>
      <c r="AD632" s="1">
        <f>(Table2[[#This Row],[Day High]]/Table2[[#This Row],[Close Price]])-1</f>
        <v>1.9278356448178657E-2</v>
      </c>
      <c r="AE632" s="1">
        <f>(Table2[[#This Row],[Close Price]]/Table2[[#This Row],[Current Week Low]])-1</f>
        <v>2.6888074695662567E-2</v>
      </c>
      <c r="AF632" s="1">
        <f>(Table2[[#This Row],[Current Week High]]/Table2[[#This Row],[Close Price]])-1</f>
        <v>0.15037118029579322</v>
      </c>
      <c r="AG632" s="1">
        <f>(Table2[[#This Row],[Close Price]]/Table2[[#This Row],[Current Month Low]])-1</f>
        <v>7.7910799578190026E-2</v>
      </c>
      <c r="AH632" s="1">
        <f>(Table2[[#This Row],[Current Month High]]/Table2[[#This Row],[Close Price]])-1</f>
        <v>0.17396558669505668</v>
      </c>
      <c r="AI632">
        <v>62.858951487598503</v>
      </c>
      <c r="AJ632">
        <v>30.6541353383458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-0.12</v>
      </c>
      <c r="AM632" t="s">
        <v>3143</v>
      </c>
      <c r="AN632">
        <v>-2.94</v>
      </c>
      <c r="AO632" t="s">
        <v>3143</v>
      </c>
      <c r="AP632">
        <v>-1.4221049641854E-2</v>
      </c>
      <c r="AQ632">
        <f>(Table2[[#This Row],[Sharpe Ratio]]-AVERAGE(Table2[Sharpe Ratio]))/_xlfn.STDEV.P(Table2[Sharpe Ratio])</f>
        <v>-0.83758033973125201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459</v>
      </c>
      <c r="AT632">
        <f>_xlfn.RANK.AVG(Table2[[#This Row],[6M Return vs Nifty Z-Score]],Table2[6M Return vs Nifty Z-Score])</f>
        <v>687</v>
      </c>
      <c r="AU632">
        <f>_xlfn.RANK.AVG(Table2[[#This Row],[Sharpe Ratio Z-Score]],Table2[Sharpe Ratio Z-Score])</f>
        <v>582</v>
      </c>
      <c r="AV632">
        <f>(Table2[[#This Row],[Rank 1Y]]+Table2[[#This Row],[Rank 6M]]+Table2[[#This Row],[Rank Sharpe]])/3</f>
        <v>576</v>
      </c>
    </row>
    <row r="633" spans="1:48" x14ac:dyDescent="0.3">
      <c r="A633" t="s">
        <v>1547</v>
      </c>
      <c r="B633" t="s">
        <v>1548</v>
      </c>
      <c r="C633" t="s">
        <v>3108</v>
      </c>
      <c r="D633" t="s">
        <v>146</v>
      </c>
      <c r="E633">
        <v>5974.2726000000002</v>
      </c>
      <c r="F633">
        <v>318.89999999999998</v>
      </c>
      <c r="G633">
        <v>-45.781493087440097</v>
      </c>
      <c r="H633">
        <f>(Table2[[#This Row],[1Y Return vs Nifty]]-AVERAGE(Table2[1Y Return vs Nifty]))/_xlfn.STDEV.P(Table2[1Y Return vs Nifty])</f>
        <v>-1.1731172878019365</v>
      </c>
      <c r="I633">
        <v>-8.7922546707537794</v>
      </c>
      <c r="J633">
        <f>(Table2[[#This Row],[1M Return vs Nifty]]-AVERAGE(Table2[1M Return vs Nifty]))/_xlfn.STDEV.P(Table2[1M Return vs Nifty])</f>
        <v>-0.94187031383980246</v>
      </c>
      <c r="K633">
        <v>-35.2299472598026</v>
      </c>
      <c r="L633">
        <f>(Table2[[#This Row],[6M Return vs Nifty]]-AVERAGE(Table2[6M Return vs Nifty]))/_xlfn.STDEV.P(Table2[6M Return vs Nifty])</f>
        <v>-1.3466788926399142</v>
      </c>
      <c r="M633">
        <v>-6.7358555827763098</v>
      </c>
      <c r="N633">
        <f>(Table2[[#This Row],[1W Return vs Nifty]]-AVERAGE(Table2[1W Return vs Nifty]))/_xlfn.STDEV.P(Table2[1W Return vs Nifty])</f>
        <v>-1.0764381613904683</v>
      </c>
      <c r="O633">
        <v>364.68</v>
      </c>
      <c r="P633">
        <v>389.953589641029</v>
      </c>
      <c r="Q633">
        <v>410.45402085286503</v>
      </c>
      <c r="R633">
        <v>11.0805584777147</v>
      </c>
      <c r="S633" s="1">
        <f>(Table2[[#This Row],[Close Price]]-Table2[[#This Row],[20D EMA]])/Table2[[#This Row],[20D EMA]]</f>
        <v>-0.12553471536689709</v>
      </c>
      <c r="T633" s="1">
        <f>(Table2[[#This Row],[Close Price]]-Table2[[#This Row],[50D EMA]])/Table2[[#This Row],[50D EMA]]</f>
        <v>-0.18221037458954351</v>
      </c>
      <c r="U633" s="1">
        <f>(Table2[[#This Row],[Close Price]]-Table2[[#This Row],[200D EMA]])/Table2[[#This Row],[200D EMA]]</f>
        <v>-0.22305548539305042</v>
      </c>
      <c r="V633">
        <v>0.633855242934103</v>
      </c>
      <c r="W633">
        <v>313.3</v>
      </c>
      <c r="X633">
        <v>334.65</v>
      </c>
      <c r="Y633">
        <v>313.3</v>
      </c>
      <c r="Z633">
        <v>374.9</v>
      </c>
      <c r="AA633">
        <v>313.3</v>
      </c>
      <c r="AB633">
        <v>407.35</v>
      </c>
      <c r="AC633" s="1">
        <f>(Table2[[#This Row],[Close Price]]/Table2[[#This Row],[Day Low]])-1</f>
        <v>1.7874241940631919E-2</v>
      </c>
      <c r="AD633" s="1">
        <f>(Table2[[#This Row],[Day High]]/Table2[[#This Row],[Close Price]])-1</f>
        <v>4.9388523047977362E-2</v>
      </c>
      <c r="AE633" s="1">
        <f>(Table2[[#This Row],[Close Price]]/Table2[[#This Row],[Current Week Low]])-1</f>
        <v>1.7874241940631919E-2</v>
      </c>
      <c r="AF633" s="1">
        <f>(Table2[[#This Row],[Current Week High]]/Table2[[#This Row],[Close Price]])-1</f>
        <v>0.17560363750391983</v>
      </c>
      <c r="AG633" s="1">
        <f>(Table2[[#This Row],[Close Price]]/Table2[[#This Row],[Current Month Low]])-1</f>
        <v>1.7874241940631919E-2</v>
      </c>
      <c r="AH633" s="1">
        <f>(Table2[[#This Row],[Current Month High]]/Table2[[#This Row],[Close Price]])-1</f>
        <v>0.27735967387895899</v>
      </c>
      <c r="AI633">
        <v>71.683913452492902</v>
      </c>
      <c r="AJ633">
        <v>1.7874241940631901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-0.28000000000000003</v>
      </c>
      <c r="AM633" t="s">
        <v>3143</v>
      </c>
      <c r="AN633">
        <v>-16.079999999999998</v>
      </c>
      <c r="AO633" t="s">
        <v>3143</v>
      </c>
      <c r="AP633">
        <v>5.5790891092504E-2</v>
      </c>
      <c r="AQ633">
        <f>(Table2[[#This Row],[Sharpe Ratio]]-AVERAGE(Table2[Sharpe Ratio]))/_xlfn.STDEV.P(Table2[Sharpe Ratio])</f>
        <v>-1.0976321207606205E-2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690</v>
      </c>
      <c r="AT633">
        <f>_xlfn.RANK.AVG(Table2[[#This Row],[6M Return vs Nifty Z-Score]],Table2[6M Return vs Nifty Z-Score])</f>
        <v>698</v>
      </c>
      <c r="AU633">
        <f>_xlfn.RANK.AVG(Table2[[#This Row],[Sharpe Ratio Z-Score]],Table2[Sharpe Ratio Z-Score])</f>
        <v>341</v>
      </c>
      <c r="AV633">
        <f>(Table2[[#This Row],[Rank 1Y]]+Table2[[#This Row],[Rank 6M]]+Table2[[#This Row],[Rank Sharpe]])/3</f>
        <v>576.33333333333337</v>
      </c>
    </row>
    <row r="634" spans="1:48" x14ac:dyDescent="0.3">
      <c r="A634" t="s">
        <v>422</v>
      </c>
      <c r="B634" t="s">
        <v>423</v>
      </c>
      <c r="C634" t="s">
        <v>3099</v>
      </c>
      <c r="D634" t="s">
        <v>197</v>
      </c>
      <c r="E634">
        <v>51695.99433152</v>
      </c>
      <c r="F634">
        <v>15925.7</v>
      </c>
      <c r="G634">
        <v>-33.764772665375197</v>
      </c>
      <c r="H634">
        <f>(Table2[[#This Row],[1Y Return vs Nifty]]-AVERAGE(Table2[1Y Return vs Nifty]))/_xlfn.STDEV.P(Table2[1Y Return vs Nifty])</f>
        <v>-0.96119211667584536</v>
      </c>
      <c r="I634">
        <v>5.04144542999006</v>
      </c>
      <c r="J634">
        <f>(Table2[[#This Row],[1M Return vs Nifty]]-AVERAGE(Table2[1M Return vs Nifty]))/_xlfn.STDEV.P(Table2[1M Return vs Nifty])</f>
        <v>0.67248758953676602</v>
      </c>
      <c r="K634">
        <v>-8.1892771528828892</v>
      </c>
      <c r="L634">
        <f>(Table2[[#This Row],[6M Return vs Nifty]]-AVERAGE(Table2[6M Return vs Nifty]))/_xlfn.STDEV.P(Table2[6M Return vs Nifty])</f>
        <v>-0.35835498519081638</v>
      </c>
      <c r="M634">
        <v>0.95872485875718105</v>
      </c>
      <c r="N634">
        <f>(Table2[[#This Row],[1W Return vs Nifty]]-AVERAGE(Table2[1W Return vs Nifty]))/_xlfn.STDEV.P(Table2[1W Return vs Nifty])</f>
        <v>0.60212661064352269</v>
      </c>
      <c r="O634">
        <v>16403.27</v>
      </c>
      <c r="P634">
        <v>16529.873749660299</v>
      </c>
      <c r="Q634">
        <v>16480.495039047299</v>
      </c>
      <c r="R634">
        <v>33.963324108526201</v>
      </c>
      <c r="S634" s="1">
        <f>(Table2[[#This Row],[Close Price]]-Table2[[#This Row],[20D EMA]])/Table2[[#This Row],[20D EMA]]</f>
        <v>-2.9114316840483618E-2</v>
      </c>
      <c r="T634" s="1">
        <f>(Table2[[#This Row],[Close Price]]-Table2[[#This Row],[50D EMA]])/Table2[[#This Row],[50D EMA]]</f>
        <v>-3.6550415254848173E-2</v>
      </c>
      <c r="U634" s="1">
        <f>(Table2[[#This Row],[Close Price]]-Table2[[#This Row],[200D EMA]])/Table2[[#This Row],[200D EMA]]</f>
        <v>-3.3663736297533532E-2</v>
      </c>
      <c r="V634">
        <v>1.20510624124777</v>
      </c>
      <c r="W634">
        <v>15700</v>
      </c>
      <c r="X634">
        <v>16263.95</v>
      </c>
      <c r="Y634">
        <v>15700</v>
      </c>
      <c r="Z634">
        <v>16549.95</v>
      </c>
      <c r="AA634">
        <v>15511.15</v>
      </c>
      <c r="AB634">
        <v>17011</v>
      </c>
      <c r="AC634" s="1">
        <f>(Table2[[#This Row],[Close Price]]/Table2[[#This Row],[Day Low]])-1</f>
        <v>1.4375796178343947E-2</v>
      </c>
      <c r="AD634" s="1">
        <f>(Table2[[#This Row],[Day High]]/Table2[[#This Row],[Close Price]])-1</f>
        <v>2.1239254789428452E-2</v>
      </c>
      <c r="AE634" s="1">
        <f>(Table2[[#This Row],[Close Price]]/Table2[[#This Row],[Current Week Low]])-1</f>
        <v>1.4375796178343947E-2</v>
      </c>
      <c r="AF634" s="1">
        <f>(Table2[[#This Row],[Current Week High]]/Table2[[#This Row],[Close Price]])-1</f>
        <v>3.9197649082928887E-2</v>
      </c>
      <c r="AG634" s="1">
        <f>(Table2[[#This Row],[Close Price]]/Table2[[#This Row],[Current Month Low]])-1</f>
        <v>2.6725935859043481E-2</v>
      </c>
      <c r="AH634" s="1">
        <f>(Table2[[#This Row],[Current Month High]]/Table2[[#This Row],[Close Price]])-1</f>
        <v>6.8147710932643379E-2</v>
      </c>
      <c r="AI634">
        <v>20.873807744714501</v>
      </c>
      <c r="AJ634">
        <v>3.7815892710519199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3143</v>
      </c>
      <c r="AN634">
        <v>-5.68</v>
      </c>
      <c r="AO634" t="s">
        <v>3143</v>
      </c>
      <c r="AP634">
        <v>-4.3256345833005E-2</v>
      </c>
      <c r="AQ634">
        <f>(Table2[[#This Row],[Sharpe Ratio]]-AVERAGE(Table2[Sharpe Ratio]))/_xlfn.STDEV.P(Table2[Sharpe Ratio])</f>
        <v>-1.180388898655423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644</v>
      </c>
      <c r="AT634">
        <f>_xlfn.RANK.AVG(Table2[[#This Row],[6M Return vs Nifty Z-Score]],Table2[6M Return vs Nifty Z-Score])</f>
        <v>445</v>
      </c>
      <c r="AU634">
        <f>_xlfn.RANK.AVG(Table2[[#This Row],[Sharpe Ratio Z-Score]],Table2[Sharpe Ratio Z-Score])</f>
        <v>641</v>
      </c>
      <c r="AV634">
        <f>(Table2[[#This Row],[Rank 1Y]]+Table2[[#This Row],[Rank 6M]]+Table2[[#This Row],[Rank Sharpe]])/3</f>
        <v>576.66666666666663</v>
      </c>
    </row>
    <row r="635" spans="1:48" x14ac:dyDescent="0.3">
      <c r="A635" t="s">
        <v>444</v>
      </c>
      <c r="B635" t="s">
        <v>445</v>
      </c>
      <c r="C635" t="s">
        <v>3108</v>
      </c>
      <c r="D635" t="s">
        <v>446</v>
      </c>
      <c r="E635">
        <v>48334.057729369997</v>
      </c>
      <c r="F635">
        <v>1799.3</v>
      </c>
      <c r="G635">
        <v>-27.551005484740202</v>
      </c>
      <c r="H635">
        <f>(Table2[[#This Row],[1Y Return vs Nifty]]-AVERAGE(Table2[1Y Return vs Nifty]))/_xlfn.STDEV.P(Table2[1Y Return vs Nifty])</f>
        <v>-0.85160700303071335</v>
      </c>
      <c r="I635">
        <v>-4.6495606732830703</v>
      </c>
      <c r="J635">
        <f>(Table2[[#This Row],[1M Return vs Nifty]]-AVERAGE(Table2[1M Return vs Nifty]))/_xlfn.STDEV.P(Table2[1M Return vs Nifty])</f>
        <v>-0.45842837514055995</v>
      </c>
      <c r="K635">
        <v>-17.6467721430603</v>
      </c>
      <c r="L635">
        <f>(Table2[[#This Row],[6M Return vs Nifty]]-AVERAGE(Table2[6M Return vs Nifty]))/_xlfn.STDEV.P(Table2[6M Return vs Nifty])</f>
        <v>-0.70402202548285753</v>
      </c>
      <c r="M635">
        <v>-1.0041436824492</v>
      </c>
      <c r="N635">
        <f>(Table2[[#This Row],[1W Return vs Nifty]]-AVERAGE(Table2[1W Return vs Nifty]))/_xlfn.STDEV.P(Table2[1W Return vs Nifty])</f>
        <v>0.17392886673298599</v>
      </c>
      <c r="O635">
        <v>1870.25</v>
      </c>
      <c r="P635">
        <v>1934.3858693274001</v>
      </c>
      <c r="Q635">
        <v>1998.6560610246099</v>
      </c>
      <c r="R635">
        <v>22.2763484108341</v>
      </c>
      <c r="S635" s="1">
        <f>(Table2[[#This Row],[Close Price]]-Table2[[#This Row],[20D EMA]])/Table2[[#This Row],[20D EMA]]</f>
        <v>-3.7936104798823714E-2</v>
      </c>
      <c r="T635" s="1">
        <f>(Table2[[#This Row],[Close Price]]-Table2[[#This Row],[50D EMA]])/Table2[[#This Row],[50D EMA]]</f>
        <v>-6.9833982696725583E-2</v>
      </c>
      <c r="U635" s="1">
        <f>(Table2[[#This Row],[Close Price]]-Table2[[#This Row],[200D EMA]])/Table2[[#This Row],[200D EMA]]</f>
        <v>-9.9745056146583924E-2</v>
      </c>
      <c r="V635">
        <v>0.97864003546324496</v>
      </c>
      <c r="W635">
        <v>1753.2</v>
      </c>
      <c r="X635">
        <v>1820.95</v>
      </c>
      <c r="Y635">
        <v>1753.2</v>
      </c>
      <c r="Z635">
        <v>1898</v>
      </c>
      <c r="AA635">
        <v>1753.2</v>
      </c>
      <c r="AB635">
        <v>2001.7</v>
      </c>
      <c r="AC635" s="1">
        <f>(Table2[[#This Row],[Close Price]]/Table2[[#This Row],[Day Low]])-1</f>
        <v>2.6294775268081105E-2</v>
      </c>
      <c r="AD635" s="1">
        <f>(Table2[[#This Row],[Day High]]/Table2[[#This Row],[Close Price]])-1</f>
        <v>1.2032457066637026E-2</v>
      </c>
      <c r="AE635" s="1">
        <f>(Table2[[#This Row],[Close Price]]/Table2[[#This Row],[Current Week Low]])-1</f>
        <v>2.6294775268081105E-2</v>
      </c>
      <c r="AF635" s="1">
        <f>(Table2[[#This Row],[Current Week High]]/Table2[[#This Row],[Close Price]])-1</f>
        <v>5.4854665703329086E-2</v>
      </c>
      <c r="AG635" s="1">
        <f>(Table2[[#This Row],[Close Price]]/Table2[[#This Row],[Current Month Low]])-1</f>
        <v>2.6294775268081105E-2</v>
      </c>
      <c r="AH635" s="1">
        <f>(Table2[[#This Row],[Current Month High]]/Table2[[#This Row],[Close Price]])-1</f>
        <v>0.11248818985160902</v>
      </c>
      <c r="AI635">
        <v>36.386372478185898</v>
      </c>
      <c r="AJ635">
        <v>3.4080459770114899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-0.15</v>
      </c>
      <c r="AM635" t="s">
        <v>3143</v>
      </c>
      <c r="AN635">
        <v>-5.39</v>
      </c>
      <c r="AO635" t="s">
        <v>3143</v>
      </c>
      <c r="AP635">
        <v>-1.3326445715243E-2</v>
      </c>
      <c r="AQ635">
        <f>(Table2[[#This Row],[Sharpe Ratio]]-AVERAGE(Table2[Sharpe Ratio]))/_xlfn.STDEV.P(Table2[Sharpe Ratio])</f>
        <v>-0.82701809573448204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604</v>
      </c>
      <c r="AT635">
        <f>_xlfn.RANK.AVG(Table2[[#This Row],[6M Return vs Nifty Z-Score]],Table2[6M Return vs Nifty Z-Score])</f>
        <v>552</v>
      </c>
      <c r="AU635">
        <f>_xlfn.RANK.AVG(Table2[[#This Row],[Sharpe Ratio Z-Score]],Table2[Sharpe Ratio Z-Score])</f>
        <v>581</v>
      </c>
      <c r="AV635">
        <f>(Table2[[#This Row],[Rank 1Y]]+Table2[[#This Row],[Rank 6M]]+Table2[[#This Row],[Rank Sharpe]])/3</f>
        <v>579</v>
      </c>
    </row>
    <row r="636" spans="1:48" x14ac:dyDescent="0.3">
      <c r="A636" t="s">
        <v>466</v>
      </c>
      <c r="B636" t="s">
        <v>467</v>
      </c>
      <c r="C636" t="s">
        <v>3097</v>
      </c>
      <c r="D636" t="s">
        <v>54</v>
      </c>
      <c r="E636">
        <v>44946.829180499997</v>
      </c>
      <c r="F636">
        <v>604.5</v>
      </c>
      <c r="G636">
        <v>-40.861479386632602</v>
      </c>
      <c r="H636">
        <f>(Table2[[#This Row],[1Y Return vs Nifty]]-AVERAGE(Table2[1Y Return vs Nifty]))/_xlfn.STDEV.P(Table2[1Y Return vs Nifty])</f>
        <v>-1.0863486263981312</v>
      </c>
      <c r="I636">
        <v>-5.1805370318315802</v>
      </c>
      <c r="J636">
        <f>(Table2[[#This Row],[1M Return vs Nifty]]-AVERAGE(Table2[1M Return vs Nifty]))/_xlfn.STDEV.P(Table2[1M Return vs Nifty])</f>
        <v>-0.52039197668508141</v>
      </c>
      <c r="K636">
        <v>-7.8497077097388397</v>
      </c>
      <c r="L636">
        <f>(Table2[[#This Row],[6M Return vs Nifty]]-AVERAGE(Table2[6M Return vs Nifty]))/_xlfn.STDEV.P(Table2[6M Return vs Nifty])</f>
        <v>-0.34594388008242044</v>
      </c>
      <c r="M636">
        <v>-2.7597071734065999</v>
      </c>
      <c r="N636">
        <f>(Table2[[#This Row],[1W Return vs Nifty]]-AVERAGE(Table2[1W Return vs Nifty]))/_xlfn.STDEV.P(Table2[1W Return vs Nifty])</f>
        <v>-0.20904549468688344</v>
      </c>
      <c r="O636">
        <v>679.58</v>
      </c>
      <c r="P636">
        <v>684.44579722729395</v>
      </c>
      <c r="Q636">
        <v>668.52138927937995</v>
      </c>
      <c r="R636">
        <v>16.0929310204301</v>
      </c>
      <c r="S636" s="1">
        <f>(Table2[[#This Row],[Close Price]]-Table2[[#This Row],[20D EMA]])/Table2[[#This Row],[20D EMA]]</f>
        <v>-0.11048000235439541</v>
      </c>
      <c r="T636" s="1">
        <f>(Table2[[#This Row],[Close Price]]-Table2[[#This Row],[50D EMA]])/Table2[[#This Row],[50D EMA]]</f>
        <v>-0.11680369366158176</v>
      </c>
      <c r="U636" s="1">
        <f>(Table2[[#This Row],[Close Price]]-Table2[[#This Row],[200D EMA]])/Table2[[#This Row],[200D EMA]]</f>
        <v>-9.576565582799168E-2</v>
      </c>
      <c r="V636">
        <v>0.79097943728938502</v>
      </c>
      <c r="W636">
        <v>599.25</v>
      </c>
      <c r="X636">
        <v>636.5</v>
      </c>
      <c r="Y636">
        <v>599.25</v>
      </c>
      <c r="Z636">
        <v>688.75</v>
      </c>
      <c r="AA636">
        <v>599.25</v>
      </c>
      <c r="AB636">
        <v>748.15</v>
      </c>
      <c r="AC636" s="1">
        <f>(Table2[[#This Row],[Close Price]]/Table2[[#This Row],[Day Low]])-1</f>
        <v>8.7609511889863434E-3</v>
      </c>
      <c r="AD636" s="1">
        <f>(Table2[[#This Row],[Day High]]/Table2[[#This Row],[Close Price]])-1</f>
        <v>5.2936311000827185E-2</v>
      </c>
      <c r="AE636" s="1">
        <f>(Table2[[#This Row],[Close Price]]/Table2[[#This Row],[Current Week Low]])-1</f>
        <v>8.7609511889863434E-3</v>
      </c>
      <c r="AF636" s="1">
        <f>(Table2[[#This Row],[Current Week High]]/Table2[[#This Row],[Close Price]])-1</f>
        <v>0.13937138130686511</v>
      </c>
      <c r="AG636" s="1">
        <f>(Table2[[#This Row],[Close Price]]/Table2[[#This Row],[Current Month Low]])-1</f>
        <v>8.7609511889863434E-3</v>
      </c>
      <c r="AH636" s="1">
        <f>(Table2[[#This Row],[Current Month High]]/Table2[[#This Row],[Close Price]])-1</f>
        <v>0.23763440860215046</v>
      </c>
      <c r="AI636">
        <v>34.557485525227399</v>
      </c>
      <c r="AJ636">
        <v>9.1746433086508699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-0.05</v>
      </c>
      <c r="AM636" t="s">
        <v>3143</v>
      </c>
      <c r="AN636">
        <v>-14.29</v>
      </c>
      <c r="AO636" t="s">
        <v>3143</v>
      </c>
      <c r="AP636">
        <v>-2.9854134339498999E-2</v>
      </c>
      <c r="AQ636">
        <f>(Table2[[#This Row],[Sharpe Ratio]]-AVERAGE(Table2[Sharpe Ratio]))/_xlfn.STDEV.P(Table2[Sharpe Ratio])</f>
        <v>-1.0221541495335602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675</v>
      </c>
      <c r="AT636">
        <f>_xlfn.RANK.AVG(Table2[[#This Row],[6M Return vs Nifty Z-Score]],Table2[6M Return vs Nifty Z-Score])</f>
        <v>439</v>
      </c>
      <c r="AU636">
        <f>_xlfn.RANK.AVG(Table2[[#This Row],[Sharpe Ratio Z-Score]],Table2[Sharpe Ratio Z-Score])</f>
        <v>623</v>
      </c>
      <c r="AV636">
        <f>(Table2[[#This Row],[Rank 1Y]]+Table2[[#This Row],[Rank 6M]]+Table2[[#This Row],[Rank Sharpe]])/3</f>
        <v>579</v>
      </c>
    </row>
    <row r="637" spans="1:48" x14ac:dyDescent="0.3">
      <c r="A637" t="s">
        <v>362</v>
      </c>
      <c r="B637" t="s">
        <v>363</v>
      </c>
      <c r="C637" t="s">
        <v>3109</v>
      </c>
      <c r="D637" t="s">
        <v>122</v>
      </c>
      <c r="E637">
        <v>64968</v>
      </c>
      <c r="F637">
        <v>812.1</v>
      </c>
      <c r="G637">
        <v>-3.0443245183673602</v>
      </c>
      <c r="H637">
        <f>(Table2[[#This Row],[1Y Return vs Nifty]]-AVERAGE(Table2[1Y Return vs Nifty]))/_xlfn.STDEV.P(Table2[1Y Return vs Nifty])</f>
        <v>-0.41941066533488791</v>
      </c>
      <c r="I637">
        <v>-2.0726722003027498</v>
      </c>
      <c r="J637">
        <f>(Table2[[#This Row],[1M Return vs Nifty]]-AVERAGE(Table2[1M Return vs Nifty]))/_xlfn.STDEV.P(Table2[1M Return vs Nifty])</f>
        <v>-0.15771199107986508</v>
      </c>
      <c r="K637">
        <v>-28.121819282948099</v>
      </c>
      <c r="L637">
        <f>(Table2[[#This Row],[6M Return vs Nifty]]-AVERAGE(Table2[6M Return vs Nifty]))/_xlfn.STDEV.P(Table2[6M Return vs Nifty])</f>
        <v>-1.0868801232693519</v>
      </c>
      <c r="M637">
        <v>-1.45304232774526</v>
      </c>
      <c r="N637">
        <f>(Table2[[#This Row],[1W Return vs Nifty]]-AVERAGE(Table2[1W Return vs Nifty]))/_xlfn.STDEV.P(Table2[1W Return vs Nifty])</f>
        <v>7.6002091136423575E-2</v>
      </c>
      <c r="O637">
        <v>868.78</v>
      </c>
      <c r="P637">
        <v>901.31349818020703</v>
      </c>
      <c r="Q637">
        <v>915.56752844335699</v>
      </c>
      <c r="R637">
        <v>20.263253519882799</v>
      </c>
      <c r="S637" s="1">
        <f>(Table2[[#This Row],[Close Price]]-Table2[[#This Row],[20D EMA]])/Table2[[#This Row],[20D EMA]]</f>
        <v>-6.5240912544027196E-2</v>
      </c>
      <c r="T637" s="1">
        <f>(Table2[[#This Row],[Close Price]]-Table2[[#This Row],[50D EMA]])/Table2[[#This Row],[50D EMA]]</f>
        <v>-9.8981651068505164E-2</v>
      </c>
      <c r="U637" s="1">
        <f>(Table2[[#This Row],[Close Price]]-Table2[[#This Row],[200D EMA]])/Table2[[#This Row],[200D EMA]]</f>
        <v>-0.11300917215715579</v>
      </c>
      <c r="V637">
        <v>0.77279030764186496</v>
      </c>
      <c r="W637">
        <v>798.1</v>
      </c>
      <c r="X637">
        <v>832.85</v>
      </c>
      <c r="Y637">
        <v>798.1</v>
      </c>
      <c r="Z637">
        <v>884.7</v>
      </c>
      <c r="AA637">
        <v>798.1</v>
      </c>
      <c r="AB637">
        <v>934</v>
      </c>
      <c r="AC637" s="1">
        <f>(Table2[[#This Row],[Close Price]]/Table2[[#This Row],[Day Low]])-1</f>
        <v>1.7541661445934054E-2</v>
      </c>
      <c r="AD637" s="1">
        <f>(Table2[[#This Row],[Day High]]/Table2[[#This Row],[Close Price]])-1</f>
        <v>2.5551040512252099E-2</v>
      </c>
      <c r="AE637" s="1">
        <f>(Table2[[#This Row],[Close Price]]/Table2[[#This Row],[Current Week Low]])-1</f>
        <v>1.7541661445934054E-2</v>
      </c>
      <c r="AF637" s="1">
        <f>(Table2[[#This Row],[Current Week High]]/Table2[[#This Row],[Close Price]])-1</f>
        <v>8.9397857406723347E-2</v>
      </c>
      <c r="AG637" s="1">
        <f>(Table2[[#This Row],[Close Price]]/Table2[[#This Row],[Current Month Low]])-1</f>
        <v>1.7541661445934054E-2</v>
      </c>
      <c r="AH637" s="1">
        <f>(Table2[[#This Row],[Current Month High]]/Table2[[#This Row],[Close Price]])-1</f>
        <v>0.15010466691294178</v>
      </c>
      <c r="AI637">
        <v>40.241349587489204</v>
      </c>
      <c r="AJ637">
        <v>27.779088978050499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-0.15</v>
      </c>
      <c r="AM637" t="s">
        <v>3143</v>
      </c>
      <c r="AN637">
        <v>-7.67</v>
      </c>
      <c r="AO637" t="s">
        <v>3143</v>
      </c>
      <c r="AP637">
        <v>-5.1129327214211998E-2</v>
      </c>
      <c r="AQ637">
        <f>(Table2[[#This Row],[Sharpe Ratio]]-AVERAGE(Table2[Sharpe Ratio]))/_xlfn.STDEV.P(Table2[Sharpe Ratio])</f>
        <v>-1.2733421574739412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445</v>
      </c>
      <c r="AT637">
        <f>_xlfn.RANK.AVG(Table2[[#This Row],[6M Return vs Nifty Z-Score]],Table2[6M Return vs Nifty Z-Score])</f>
        <v>653</v>
      </c>
      <c r="AU637">
        <f>_xlfn.RANK.AVG(Table2[[#This Row],[Sharpe Ratio Z-Score]],Table2[Sharpe Ratio Z-Score])</f>
        <v>656</v>
      </c>
      <c r="AV637">
        <f>(Table2[[#This Row],[Rank 1Y]]+Table2[[#This Row],[Rank 6M]]+Table2[[#This Row],[Rank Sharpe]])/3</f>
        <v>584.66666666666663</v>
      </c>
    </row>
    <row r="638" spans="1:48" x14ac:dyDescent="0.3">
      <c r="A638" t="s">
        <v>622</v>
      </c>
      <c r="B638" t="s">
        <v>623</v>
      </c>
      <c r="C638" t="s">
        <v>3095</v>
      </c>
      <c r="D638" t="s">
        <v>185</v>
      </c>
      <c r="E638">
        <v>28948.533083999999</v>
      </c>
      <c r="F638">
        <v>413.55</v>
      </c>
      <c r="G638">
        <v>-22.9375036204647</v>
      </c>
      <c r="H638">
        <f>(Table2[[#This Row],[1Y Return vs Nifty]]-AVERAGE(Table2[1Y Return vs Nifty]))/_xlfn.STDEV.P(Table2[1Y Return vs Nifty])</f>
        <v>-0.77024394075276781</v>
      </c>
      <c r="I638">
        <v>-15.0993355794339</v>
      </c>
      <c r="J638">
        <f>(Table2[[#This Row],[1M Return vs Nifty]]-AVERAGE(Table2[1M Return vs Nifty]))/_xlfn.STDEV.P(Table2[1M Return vs Nifty])</f>
        <v>-1.6778907449618954</v>
      </c>
      <c r="K638">
        <v>-15.8539304915799</v>
      </c>
      <c r="L638">
        <f>(Table2[[#This Row],[6M Return vs Nifty]]-AVERAGE(Table2[6M Return vs Nifty]))/_xlfn.STDEV.P(Table2[6M Return vs Nifty])</f>
        <v>-0.63849449752506582</v>
      </c>
      <c r="M638">
        <v>-8.1166257270295805</v>
      </c>
      <c r="N638">
        <f>(Table2[[#This Row],[1W Return vs Nifty]]-AVERAGE(Table2[1W Return vs Nifty]))/_xlfn.STDEV.P(Table2[1W Return vs Nifty])</f>
        <v>-1.3776517415240104</v>
      </c>
      <c r="O638">
        <v>487.94</v>
      </c>
      <c r="P638">
        <v>512.664518392118</v>
      </c>
      <c r="Q638">
        <v>490.73398295315502</v>
      </c>
      <c r="R638">
        <v>7.5993112234965396</v>
      </c>
      <c r="S638" s="1">
        <f>(Table2[[#This Row],[Close Price]]-Table2[[#This Row],[20D EMA]])/Table2[[#This Row],[20D EMA]]</f>
        <v>-0.15245726933639378</v>
      </c>
      <c r="T638" s="1">
        <f>(Table2[[#This Row],[Close Price]]-Table2[[#This Row],[50D EMA]])/Table2[[#This Row],[50D EMA]]</f>
        <v>-0.19333212039517231</v>
      </c>
      <c r="U638" s="1">
        <f>(Table2[[#This Row],[Close Price]]-Table2[[#This Row],[200D EMA]])/Table2[[#This Row],[200D EMA]]</f>
        <v>-0.15728273491204892</v>
      </c>
      <c r="V638">
        <v>1.49099580561297</v>
      </c>
      <c r="W638">
        <v>409.9</v>
      </c>
      <c r="X638">
        <v>431.2</v>
      </c>
      <c r="Y638">
        <v>409.9</v>
      </c>
      <c r="Z638">
        <v>462</v>
      </c>
      <c r="AA638">
        <v>409.9</v>
      </c>
      <c r="AB638">
        <v>569.54999999999995</v>
      </c>
      <c r="AC638" s="1">
        <f>(Table2[[#This Row],[Close Price]]/Table2[[#This Row],[Day Low]])-1</f>
        <v>8.9046108807027124E-3</v>
      </c>
      <c r="AD638" s="1">
        <f>(Table2[[#This Row],[Day High]]/Table2[[#This Row],[Close Price]])-1</f>
        <v>4.2679240720590039E-2</v>
      </c>
      <c r="AE638" s="1">
        <f>(Table2[[#This Row],[Close Price]]/Table2[[#This Row],[Current Week Low]])-1</f>
        <v>8.9046108807027124E-3</v>
      </c>
      <c r="AF638" s="1">
        <f>(Table2[[#This Row],[Current Week High]]/Table2[[#This Row],[Close Price]])-1</f>
        <v>0.11715632934348919</v>
      </c>
      <c r="AG638" s="1">
        <f>(Table2[[#This Row],[Close Price]]/Table2[[#This Row],[Current Month Low]])-1</f>
        <v>8.9046108807027124E-3</v>
      </c>
      <c r="AH638" s="1">
        <f>(Table2[[#This Row],[Current Month High]]/Table2[[#This Row],[Close Price]])-1</f>
        <v>0.37722161770039886</v>
      </c>
      <c r="AI638">
        <v>37.915608753475901</v>
      </c>
      <c r="AJ638">
        <v>10.074527548576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-0.16</v>
      </c>
      <c r="AM638" t="s">
        <v>3143</v>
      </c>
      <c r="AN638">
        <v>-22.34</v>
      </c>
      <c r="AO638" t="s">
        <v>3143</v>
      </c>
      <c r="AP638">
        <v>-4.7991992092420999E-2</v>
      </c>
      <c r="AQ638">
        <f>(Table2[[#This Row],[Sharpe Ratio]]-AVERAGE(Table2[Sharpe Ratio]))/_xlfn.STDEV.P(Table2[Sharpe Ratio])</f>
        <v>-1.2363008500637163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577</v>
      </c>
      <c r="AT638">
        <f>_xlfn.RANK.AVG(Table2[[#This Row],[6M Return vs Nifty Z-Score]],Table2[6M Return vs Nifty Z-Score])</f>
        <v>530</v>
      </c>
      <c r="AU638">
        <f>_xlfn.RANK.AVG(Table2[[#This Row],[Sharpe Ratio Z-Score]],Table2[Sharpe Ratio Z-Score])</f>
        <v>650</v>
      </c>
      <c r="AV638">
        <f>(Table2[[#This Row],[Rank 1Y]]+Table2[[#This Row],[Rank 6M]]+Table2[[#This Row],[Rank Sharpe]])/3</f>
        <v>585.66666666666663</v>
      </c>
    </row>
    <row r="639" spans="1:48" x14ac:dyDescent="0.3">
      <c r="A639" t="s">
        <v>2039</v>
      </c>
      <c r="B639" t="s">
        <v>2040</v>
      </c>
      <c r="C639" t="s">
        <v>3099</v>
      </c>
      <c r="D639" t="s">
        <v>197</v>
      </c>
      <c r="E639">
        <v>3017.7656692569999</v>
      </c>
      <c r="F639">
        <v>220.19</v>
      </c>
      <c r="G639">
        <v>-37.380775145145599</v>
      </c>
      <c r="H639">
        <f>(Table2[[#This Row],[1Y Return vs Nifty]]-AVERAGE(Table2[1Y Return vs Nifty]))/_xlfn.STDEV.P(Table2[1Y Return vs Nifty])</f>
        <v>-1.0249634217742485</v>
      </c>
      <c r="I639">
        <v>-5.91892763955821</v>
      </c>
      <c r="J639">
        <f>(Table2[[#This Row],[1M Return vs Nifty]]-AVERAGE(Table2[1M Return vs Nifty]))/_xlfn.STDEV.P(Table2[1M Return vs Nifty])</f>
        <v>-0.60656029786318877</v>
      </c>
      <c r="K639">
        <v>-9.7275928455908698</v>
      </c>
      <c r="L639">
        <f>(Table2[[#This Row],[6M Return vs Nifty]]-AVERAGE(Table2[6M Return vs Nifty]))/_xlfn.STDEV.P(Table2[6M Return vs Nifty])</f>
        <v>-0.4145797078140312</v>
      </c>
      <c r="M639">
        <v>-0.29568607589521101</v>
      </c>
      <c r="N639">
        <f>(Table2[[#This Row],[1W Return vs Nifty]]-AVERAGE(Table2[1W Return vs Nifty]))/_xlfn.STDEV.P(Table2[1W Return vs Nifty])</f>
        <v>0.32847816150961495</v>
      </c>
      <c r="O639">
        <v>231.72</v>
      </c>
      <c r="P639">
        <v>244.97419750767099</v>
      </c>
      <c r="Q639">
        <v>243.969236577819</v>
      </c>
      <c r="R639">
        <v>31.474432664927399</v>
      </c>
      <c r="S639" s="1">
        <f>(Table2[[#This Row],[Close Price]]-Table2[[#This Row],[20D EMA]])/Table2[[#This Row],[20D EMA]]</f>
        <v>-4.9758329017780087E-2</v>
      </c>
      <c r="T639" s="1">
        <f>(Table2[[#This Row],[Close Price]]-Table2[[#This Row],[50D EMA]])/Table2[[#This Row],[50D EMA]]</f>
        <v>-0.10117064474471812</v>
      </c>
      <c r="U639" s="1">
        <f>(Table2[[#This Row],[Close Price]]-Table2[[#This Row],[200D EMA]])/Table2[[#This Row],[200D EMA]]</f>
        <v>-9.746817636261336E-2</v>
      </c>
      <c r="V639">
        <v>0.67285549113537702</v>
      </c>
      <c r="W639">
        <v>214.5</v>
      </c>
      <c r="X639">
        <v>221.5</v>
      </c>
      <c r="Y639">
        <v>212.73</v>
      </c>
      <c r="Z639">
        <v>228</v>
      </c>
      <c r="AA639">
        <v>212.73</v>
      </c>
      <c r="AB639">
        <v>250</v>
      </c>
      <c r="AC639" s="1">
        <f>(Table2[[#This Row],[Close Price]]/Table2[[#This Row],[Day Low]])-1</f>
        <v>2.6526806526806501E-2</v>
      </c>
      <c r="AD639" s="1">
        <f>(Table2[[#This Row],[Day High]]/Table2[[#This Row],[Close Price]])-1</f>
        <v>5.9494073300332406E-3</v>
      </c>
      <c r="AE639" s="1">
        <f>(Table2[[#This Row],[Close Price]]/Table2[[#This Row],[Current Week Low]])-1</f>
        <v>3.5067926479575018E-2</v>
      </c>
      <c r="AF639" s="1">
        <f>(Table2[[#This Row],[Current Week High]]/Table2[[#This Row],[Close Price]])-1</f>
        <v>3.5469367364548754E-2</v>
      </c>
      <c r="AG639" s="1">
        <f>(Table2[[#This Row],[Close Price]]/Table2[[#This Row],[Current Month Low]])-1</f>
        <v>3.5067926479575018E-2</v>
      </c>
      <c r="AH639" s="1">
        <f>(Table2[[#This Row],[Current Month High]]/Table2[[#This Row],[Close Price]])-1</f>
        <v>0.13538307825060181</v>
      </c>
      <c r="AI639">
        <v>31.227576184204501</v>
      </c>
      <c r="AJ639">
        <v>10.2327909887359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-0.17</v>
      </c>
      <c r="AM639" t="s">
        <v>3143</v>
      </c>
      <c r="AN639">
        <v>-6.2</v>
      </c>
      <c r="AO639" t="s">
        <v>3143</v>
      </c>
      <c r="AP639">
        <v>-4.3637147718780002E-2</v>
      </c>
      <c r="AQ639">
        <f>(Table2[[#This Row],[Sharpe Ratio]]-AVERAGE(Table2[Sharpe Ratio]))/_xlfn.STDEV.P(Table2[Sharpe Ratio])</f>
        <v>-1.1848848798515064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662</v>
      </c>
      <c r="AT639">
        <f>_xlfn.RANK.AVG(Table2[[#This Row],[6M Return vs Nifty Z-Score]],Table2[6M Return vs Nifty Z-Score])</f>
        <v>460</v>
      </c>
      <c r="AU639">
        <f>_xlfn.RANK.AVG(Table2[[#This Row],[Sharpe Ratio Z-Score]],Table2[Sharpe Ratio Z-Score])</f>
        <v>642</v>
      </c>
      <c r="AV639">
        <f>(Table2[[#This Row],[Rank 1Y]]+Table2[[#This Row],[Rank 6M]]+Table2[[#This Row],[Rank Sharpe]])/3</f>
        <v>588</v>
      </c>
    </row>
    <row r="640" spans="1:48" x14ac:dyDescent="0.3">
      <c r="A640" t="s">
        <v>504</v>
      </c>
      <c r="B640" t="s">
        <v>505</v>
      </c>
      <c r="C640" t="s">
        <v>3111</v>
      </c>
      <c r="D640" t="s">
        <v>432</v>
      </c>
      <c r="E640">
        <v>39177.965821995</v>
      </c>
      <c r="F640">
        <v>521.95000000000005</v>
      </c>
      <c r="G640">
        <v>-34.236869791463803</v>
      </c>
      <c r="H640">
        <f>(Table2[[#This Row],[1Y Return vs Nifty]]-AVERAGE(Table2[1Y Return vs Nifty]))/_xlfn.STDEV.P(Table2[1Y Return vs Nifty])</f>
        <v>-0.96951795440198185</v>
      </c>
      <c r="I640">
        <v>-3.9032291585453298</v>
      </c>
      <c r="J640">
        <f>(Table2[[#This Row],[1M Return vs Nifty]]-AVERAGE(Table2[1M Return vs Nifty]))/_xlfn.STDEV.P(Table2[1M Return vs Nifty])</f>
        <v>-0.37133337014684226</v>
      </c>
      <c r="K640">
        <v>-3.9626822718911399</v>
      </c>
      <c r="L640">
        <f>(Table2[[#This Row],[6M Return vs Nifty]]-AVERAGE(Table2[6M Return vs Nifty]))/_xlfn.STDEV.P(Table2[6M Return vs Nifty])</f>
        <v>-0.20387490938392425</v>
      </c>
      <c r="M640">
        <v>-3.6141406181536599E-2</v>
      </c>
      <c r="N640">
        <f>(Table2[[#This Row],[1W Return vs Nifty]]-AVERAGE(Table2[1W Return vs Nifty]))/_xlfn.STDEV.P(Table2[1W Return vs Nifty])</f>
        <v>0.38509756300407072</v>
      </c>
      <c r="O640">
        <v>562.61</v>
      </c>
      <c r="P640">
        <v>573.19464215520304</v>
      </c>
      <c r="Q640">
        <v>562.50315265790005</v>
      </c>
      <c r="R640">
        <v>16.259073234908399</v>
      </c>
      <c r="S640" s="1">
        <f>(Table2[[#This Row],[Close Price]]-Table2[[#This Row],[20D EMA]])/Table2[[#This Row],[20D EMA]]</f>
        <v>-7.2270311583512506E-2</v>
      </c>
      <c r="T640" s="1">
        <f>(Table2[[#This Row],[Close Price]]-Table2[[#This Row],[50D EMA]])/Table2[[#This Row],[50D EMA]]</f>
        <v>-8.9401816392637459E-2</v>
      </c>
      <c r="U640" s="1">
        <f>(Table2[[#This Row],[Close Price]]-Table2[[#This Row],[200D EMA]])/Table2[[#This Row],[200D EMA]]</f>
        <v>-7.2094089546487189E-2</v>
      </c>
      <c r="V640">
        <v>0.645202709707282</v>
      </c>
      <c r="W640">
        <v>517.45000000000005</v>
      </c>
      <c r="X640">
        <v>536.85</v>
      </c>
      <c r="Y640">
        <v>517.45000000000005</v>
      </c>
      <c r="Z640">
        <v>563.35</v>
      </c>
      <c r="AA640">
        <v>517.45000000000005</v>
      </c>
      <c r="AB640">
        <v>625</v>
      </c>
      <c r="AC640" s="1">
        <f>(Table2[[#This Row],[Close Price]]/Table2[[#This Row],[Day Low]])-1</f>
        <v>8.6964924147261424E-3</v>
      </c>
      <c r="AD640" s="1">
        <f>(Table2[[#This Row],[Day High]]/Table2[[#This Row],[Close Price]])-1</f>
        <v>2.8546795670083336E-2</v>
      </c>
      <c r="AE640" s="1">
        <f>(Table2[[#This Row],[Close Price]]/Table2[[#This Row],[Current Week Low]])-1</f>
        <v>8.6964924147261424E-3</v>
      </c>
      <c r="AF640" s="1">
        <f>(Table2[[#This Row],[Current Week High]]/Table2[[#This Row],[Close Price]])-1</f>
        <v>7.9317942331640801E-2</v>
      </c>
      <c r="AG640" s="1">
        <f>(Table2[[#This Row],[Close Price]]/Table2[[#This Row],[Current Month Low]])-1</f>
        <v>8.6964924147261424E-3</v>
      </c>
      <c r="AH640" s="1">
        <f>(Table2[[#This Row],[Current Month High]]/Table2[[#This Row],[Close Price]])-1</f>
        <v>0.1974327042820192</v>
      </c>
      <c r="AI640">
        <v>19.7432704282019</v>
      </c>
      <c r="AJ640">
        <v>16.558731576596699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0.02</v>
      </c>
      <c r="AM640" t="s">
        <v>3142</v>
      </c>
      <c r="AN640">
        <v>-9.6300000000000008</v>
      </c>
      <c r="AO640" t="s">
        <v>3143</v>
      </c>
      <c r="AP640">
        <v>-0.11698113115457601</v>
      </c>
      <c r="AQ640">
        <f>(Table2[[#This Row],[Sharpe Ratio]]-AVERAGE(Table2[Sharpe Ratio]))/_xlfn.STDEV.P(Table2[Sharpe Ratio])</f>
        <v>-2.050829043184899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647</v>
      </c>
      <c r="AT640">
        <f>_xlfn.RANK.AVG(Table2[[#This Row],[6M Return vs Nifty Z-Score]],Table2[6M Return vs Nifty Z-Score])</f>
        <v>399</v>
      </c>
      <c r="AU640">
        <f>_xlfn.RANK.AVG(Table2[[#This Row],[Sharpe Ratio Z-Score]],Table2[Sharpe Ratio Z-Score])</f>
        <v>722</v>
      </c>
      <c r="AV640">
        <f>(Table2[[#This Row],[Rank 1Y]]+Table2[[#This Row],[Rank 6M]]+Table2[[#This Row],[Rank Sharpe]])/3</f>
        <v>589.33333333333337</v>
      </c>
    </row>
    <row r="641" spans="1:48" x14ac:dyDescent="0.3">
      <c r="A641" t="s">
        <v>563</v>
      </c>
      <c r="B641" t="s">
        <v>564</v>
      </c>
      <c r="C641" t="s">
        <v>3104</v>
      </c>
      <c r="D641" t="s">
        <v>74</v>
      </c>
      <c r="E641">
        <v>33223.124739204999</v>
      </c>
      <c r="F641">
        <v>1771.45</v>
      </c>
      <c r="G641">
        <v>-40.346731737212302</v>
      </c>
      <c r="H641">
        <f>(Table2[[#This Row],[1Y Return vs Nifty]]-AVERAGE(Table2[1Y Return vs Nifty]))/_xlfn.STDEV.P(Table2[1Y Return vs Nifty])</f>
        <v>-1.0772706101126026</v>
      </c>
      <c r="I641">
        <v>0.84975714817522396</v>
      </c>
      <c r="J641">
        <f>(Table2[[#This Row],[1M Return vs Nifty]]-AVERAGE(Table2[1M Return vs Nifty]))/_xlfn.STDEV.P(Table2[1M Return vs Nifty])</f>
        <v>0.18332814145281676</v>
      </c>
      <c r="K641">
        <v>-9.0727477495796496</v>
      </c>
      <c r="L641">
        <f>(Table2[[#This Row],[6M Return vs Nifty]]-AVERAGE(Table2[6M Return vs Nifty]))/_xlfn.STDEV.P(Table2[6M Return vs Nifty])</f>
        <v>-0.39064542432532168</v>
      </c>
      <c r="M641">
        <v>1.7230139472316901</v>
      </c>
      <c r="N641">
        <f>(Table2[[#This Row],[1W Return vs Nifty]]-AVERAGE(Table2[1W Return vs Nifty]))/_xlfn.STDEV.P(Table2[1W Return vs Nifty])</f>
        <v>0.76885548550698479</v>
      </c>
      <c r="O641">
        <v>1843.1</v>
      </c>
      <c r="P641">
        <v>1852.4499555693901</v>
      </c>
      <c r="Q641">
        <v>1906.9402909687501</v>
      </c>
      <c r="R641">
        <v>34.833750315983302</v>
      </c>
      <c r="S641" s="1">
        <f>(Table2[[#This Row],[Close Price]]-Table2[[#This Row],[20D EMA]])/Table2[[#This Row],[20D EMA]]</f>
        <v>-3.8874721935868842E-2</v>
      </c>
      <c r="T641" s="1">
        <f>(Table2[[#This Row],[Close Price]]-Table2[[#This Row],[50D EMA]])/Table2[[#This Row],[50D EMA]]</f>
        <v>-4.3725853605849775E-2</v>
      </c>
      <c r="U641" s="1">
        <f>(Table2[[#This Row],[Close Price]]-Table2[[#This Row],[200D EMA]])/Table2[[#This Row],[200D EMA]]</f>
        <v>-7.1051144920703968E-2</v>
      </c>
      <c r="V641">
        <v>0.789394788794752</v>
      </c>
      <c r="W641">
        <v>1762.05</v>
      </c>
      <c r="X641">
        <v>1839</v>
      </c>
      <c r="Y641">
        <v>1751</v>
      </c>
      <c r="Z641">
        <v>1856</v>
      </c>
      <c r="AA641">
        <v>1751</v>
      </c>
      <c r="AB641">
        <v>1982</v>
      </c>
      <c r="AC641" s="1">
        <f>(Table2[[#This Row],[Close Price]]/Table2[[#This Row],[Day Low]])-1</f>
        <v>5.3346953832185129E-3</v>
      </c>
      <c r="AD641" s="1">
        <f>(Table2[[#This Row],[Day High]]/Table2[[#This Row],[Close Price]])-1</f>
        <v>3.8132603234638296E-2</v>
      </c>
      <c r="AE641" s="1">
        <f>(Table2[[#This Row],[Close Price]]/Table2[[#This Row],[Current Week Low]])-1</f>
        <v>1.1679040548258079E-2</v>
      </c>
      <c r="AF641" s="1">
        <f>(Table2[[#This Row],[Current Week High]]/Table2[[#This Row],[Close Price]])-1</f>
        <v>4.7729261339580553E-2</v>
      </c>
      <c r="AG641" s="1">
        <f>(Table2[[#This Row],[Close Price]]/Table2[[#This Row],[Current Month Low]])-1</f>
        <v>1.1679040548258079E-2</v>
      </c>
      <c r="AH641" s="1">
        <f>(Table2[[#This Row],[Current Month High]]/Table2[[#This Row],[Close Price]])-1</f>
        <v>0.11885743317621156</v>
      </c>
      <c r="AI641">
        <v>37.215275621665803</v>
      </c>
      <c r="AJ641">
        <v>7.2695894392636502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7.0000000000000007E-2</v>
      </c>
      <c r="AM641" t="s">
        <v>3142</v>
      </c>
      <c r="AN641">
        <v>-3.76</v>
      </c>
      <c r="AO641" t="s">
        <v>3143</v>
      </c>
      <c r="AP641">
        <v>-4.7639477254424002E-2</v>
      </c>
      <c r="AQ641">
        <f>(Table2[[#This Row],[Sharpe Ratio]]-AVERAGE(Table2[Sharpe Ratio]))/_xlfn.STDEV.P(Table2[Sharpe Ratio])</f>
        <v>-1.2321388431457372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670</v>
      </c>
      <c r="AT641">
        <f>_xlfn.RANK.AVG(Table2[[#This Row],[6M Return vs Nifty Z-Score]],Table2[6M Return vs Nifty Z-Score])</f>
        <v>452</v>
      </c>
      <c r="AU641">
        <f>_xlfn.RANK.AVG(Table2[[#This Row],[Sharpe Ratio Z-Score]],Table2[Sharpe Ratio Z-Score])</f>
        <v>649</v>
      </c>
      <c r="AV641">
        <f>(Table2[[#This Row],[Rank 1Y]]+Table2[[#This Row],[Rank 6M]]+Table2[[#This Row],[Rank Sharpe]])/3</f>
        <v>590.33333333333337</v>
      </c>
    </row>
    <row r="642" spans="1:48" x14ac:dyDescent="0.3">
      <c r="A642" t="s">
        <v>1764</v>
      </c>
      <c r="B642" t="s">
        <v>1765</v>
      </c>
      <c r="C642" t="s">
        <v>3111</v>
      </c>
      <c r="D642" t="s">
        <v>465</v>
      </c>
      <c r="E642">
        <v>4231.7097543699902</v>
      </c>
      <c r="F642">
        <v>764.45</v>
      </c>
      <c r="G642">
        <v>-29.6088939447069</v>
      </c>
      <c r="H642">
        <f>(Table2[[#This Row],[1Y Return vs Nifty]]-AVERAGE(Table2[1Y Return vs Nifty]))/_xlfn.STDEV.P(Table2[1Y Return vs Nifty])</f>
        <v>-0.88789963102895308</v>
      </c>
      <c r="I642">
        <v>-10.482937960081699</v>
      </c>
      <c r="J642">
        <f>(Table2[[#This Row],[1M Return vs Nifty]]-AVERAGE(Table2[1M Return vs Nifty]))/_xlfn.STDEV.P(Table2[1M Return vs Nifty])</f>
        <v>-1.139168788604805</v>
      </c>
      <c r="K642">
        <v>-6.76103383479344</v>
      </c>
      <c r="L642">
        <f>(Table2[[#This Row],[6M Return vs Nifty]]-AVERAGE(Table2[6M Return vs Nifty]))/_xlfn.STDEV.P(Table2[6M Return vs Nifty])</f>
        <v>-0.30615335663128568</v>
      </c>
      <c r="M642">
        <v>-7.9786465249270497</v>
      </c>
      <c r="N642">
        <f>(Table2[[#This Row],[1W Return vs Nifty]]-AVERAGE(Table2[1W Return vs Nifty]))/_xlfn.STDEV.P(Table2[1W Return vs Nifty])</f>
        <v>-1.3475517211677985</v>
      </c>
      <c r="O642">
        <v>842.48</v>
      </c>
      <c r="P642">
        <v>862.33539938801903</v>
      </c>
      <c r="Q642">
        <v>819.77002806808798</v>
      </c>
      <c r="R642">
        <v>13.9576962420568</v>
      </c>
      <c r="S642" s="1">
        <f>(Table2[[#This Row],[Close Price]]-Table2[[#This Row],[20D EMA]])/Table2[[#This Row],[20D EMA]]</f>
        <v>-9.2619409362833499E-2</v>
      </c>
      <c r="T642" s="1">
        <f>(Table2[[#This Row],[Close Price]]-Table2[[#This Row],[50D EMA]])/Table2[[#This Row],[50D EMA]]</f>
        <v>-0.11351198090381788</v>
      </c>
      <c r="U642" s="1">
        <f>(Table2[[#This Row],[Close Price]]-Table2[[#This Row],[200D EMA]])/Table2[[#This Row],[200D EMA]]</f>
        <v>-6.7482374536744105E-2</v>
      </c>
      <c r="V642">
        <v>0.38990557426658901</v>
      </c>
      <c r="W642">
        <v>744.2</v>
      </c>
      <c r="X642">
        <v>784.1</v>
      </c>
      <c r="Y642">
        <v>744.2</v>
      </c>
      <c r="Z642">
        <v>870</v>
      </c>
      <c r="AA642">
        <v>744.2</v>
      </c>
      <c r="AB642">
        <v>916.2</v>
      </c>
      <c r="AC642" s="1">
        <f>(Table2[[#This Row],[Close Price]]/Table2[[#This Row],[Day Low]])-1</f>
        <v>2.7210427304487972E-2</v>
      </c>
      <c r="AD642" s="1">
        <f>(Table2[[#This Row],[Day High]]/Table2[[#This Row],[Close Price]])-1</f>
        <v>2.5704755052652128E-2</v>
      </c>
      <c r="AE642" s="1">
        <f>(Table2[[#This Row],[Close Price]]/Table2[[#This Row],[Current Week Low]])-1</f>
        <v>2.7210427304487972E-2</v>
      </c>
      <c r="AF642" s="1">
        <f>(Table2[[#This Row],[Current Week High]]/Table2[[#This Row],[Close Price]])-1</f>
        <v>0.13807312446857201</v>
      </c>
      <c r="AG642" s="1">
        <f>(Table2[[#This Row],[Close Price]]/Table2[[#This Row],[Current Month Low]])-1</f>
        <v>2.7210427304487972E-2</v>
      </c>
      <c r="AH642" s="1">
        <f>(Table2[[#This Row],[Current Month High]]/Table2[[#This Row],[Close Price]])-1</f>
        <v>0.19850873176793771</v>
      </c>
      <c r="AI642">
        <v>27.2418078356988</v>
      </c>
      <c r="AJ642">
        <v>16.363497983103699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-0.09</v>
      </c>
      <c r="AM642" t="s">
        <v>3143</v>
      </c>
      <c r="AN642">
        <v>-10.74</v>
      </c>
      <c r="AO642" t="s">
        <v>3143</v>
      </c>
      <c r="AP642">
        <v>-0.146054618225302</v>
      </c>
      <c r="AQ642">
        <f>(Table2[[#This Row],[Sharpe Ratio]]-AVERAGE(Table2[Sharpe Ratio]))/_xlfn.STDEV.P(Table2[Sharpe Ratio])</f>
        <v>-2.394088507114652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619</v>
      </c>
      <c r="AT642">
        <f>_xlfn.RANK.AVG(Table2[[#This Row],[6M Return vs Nifty Z-Score]],Table2[6M Return vs Nifty Z-Score])</f>
        <v>423</v>
      </c>
      <c r="AU642">
        <f>_xlfn.RANK.AVG(Table2[[#This Row],[Sharpe Ratio Z-Score]],Table2[Sharpe Ratio Z-Score])</f>
        <v>731</v>
      </c>
      <c r="AV642">
        <f>(Table2[[#This Row],[Rank 1Y]]+Table2[[#This Row],[Rank 6M]]+Table2[[#This Row],[Rank Sharpe]])/3</f>
        <v>591</v>
      </c>
    </row>
    <row r="643" spans="1:48" x14ac:dyDescent="0.3">
      <c r="A643" t="s">
        <v>1194</v>
      </c>
      <c r="B643" t="s">
        <v>1195</v>
      </c>
      <c r="C643" t="s">
        <v>3098</v>
      </c>
      <c r="D643" t="s">
        <v>21</v>
      </c>
      <c r="E643">
        <v>9492.8858266899897</v>
      </c>
      <c r="F643">
        <v>1507.7</v>
      </c>
      <c r="G643">
        <v>-29.933801808410401</v>
      </c>
      <c r="H643">
        <f>(Table2[[#This Row],[1Y Return vs Nifty]]-AVERAGE(Table2[1Y Return vs Nifty]))/_xlfn.STDEV.P(Table2[1Y Return vs Nifty])</f>
        <v>-0.89362965987185972</v>
      </c>
      <c r="I643">
        <v>0.97445409572791497</v>
      </c>
      <c r="J643">
        <f>(Table2[[#This Row],[1M Return vs Nifty]]-AVERAGE(Table2[1M Return vs Nifty]))/_xlfn.STDEV.P(Table2[1M Return vs Nifty])</f>
        <v>0.19787996065827981</v>
      </c>
      <c r="K643">
        <v>-10.4847123487164</v>
      </c>
      <c r="L643">
        <f>(Table2[[#This Row],[6M Return vs Nifty]]-AVERAGE(Table2[6M Return vs Nifty]))/_xlfn.STDEV.P(Table2[6M Return vs Nifty])</f>
        <v>-0.44225207328338612</v>
      </c>
      <c r="M643">
        <v>-0.64359016056073903</v>
      </c>
      <c r="N643">
        <f>(Table2[[#This Row],[1W Return vs Nifty]]-AVERAGE(Table2[1W Return vs Nifty]))/_xlfn.STDEV.P(Table2[1W Return vs Nifty])</f>
        <v>0.25258324495066842</v>
      </c>
      <c r="O643">
        <v>1550.74</v>
      </c>
      <c r="P643">
        <v>1575.4702717436901</v>
      </c>
      <c r="Q643">
        <v>1578.9368855432399</v>
      </c>
      <c r="R643">
        <v>32.764515330741801</v>
      </c>
      <c r="S643" s="1">
        <f>(Table2[[#This Row],[Close Price]]-Table2[[#This Row],[20D EMA]])/Table2[[#This Row],[20D EMA]]</f>
        <v>-2.7754491404103823E-2</v>
      </c>
      <c r="T643" s="1">
        <f>(Table2[[#This Row],[Close Price]]-Table2[[#This Row],[50D EMA]])/Table2[[#This Row],[50D EMA]]</f>
        <v>-4.3015900051661178E-2</v>
      </c>
      <c r="U643" s="1">
        <f>(Table2[[#This Row],[Close Price]]-Table2[[#This Row],[200D EMA]])/Table2[[#This Row],[200D EMA]]</f>
        <v>-4.5116993716142431E-2</v>
      </c>
      <c r="V643">
        <v>0.45213437058119998</v>
      </c>
      <c r="W643">
        <v>1486.15</v>
      </c>
      <c r="X643">
        <v>1520</v>
      </c>
      <c r="Y643">
        <v>1486.15</v>
      </c>
      <c r="Z643">
        <v>1607.7</v>
      </c>
      <c r="AA643">
        <v>1486.15</v>
      </c>
      <c r="AB643">
        <v>1607.7</v>
      </c>
      <c r="AC643" s="1">
        <f>(Table2[[#This Row],[Close Price]]/Table2[[#This Row],[Day Low]])-1</f>
        <v>1.4500555125660286E-2</v>
      </c>
      <c r="AD643" s="1">
        <f>(Table2[[#This Row],[Day High]]/Table2[[#This Row],[Close Price]])-1</f>
        <v>8.1581216422363934E-3</v>
      </c>
      <c r="AE643" s="1">
        <f>(Table2[[#This Row],[Close Price]]/Table2[[#This Row],[Current Week Low]])-1</f>
        <v>1.4500555125660286E-2</v>
      </c>
      <c r="AF643" s="1">
        <f>(Table2[[#This Row],[Current Week High]]/Table2[[#This Row],[Close Price]])-1</f>
        <v>6.6326192213304935E-2</v>
      </c>
      <c r="AG643" s="1">
        <f>(Table2[[#This Row],[Close Price]]/Table2[[#This Row],[Current Month Low]])-1</f>
        <v>1.4500555125660286E-2</v>
      </c>
      <c r="AH643" s="1">
        <f>(Table2[[#This Row],[Current Month High]]/Table2[[#This Row],[Close Price]])-1</f>
        <v>6.6326192213304935E-2</v>
      </c>
      <c r="AI643">
        <v>28.8353120647343</v>
      </c>
      <c r="AJ643">
        <v>8.77673965585657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-0.06</v>
      </c>
      <c r="AM643" t="s">
        <v>3143</v>
      </c>
      <c r="AN643">
        <v>-2.02</v>
      </c>
      <c r="AO643" t="s">
        <v>3143</v>
      </c>
      <c r="AP643">
        <v>-6.0134174286314998E-2</v>
      </c>
      <c r="AQ643">
        <f>(Table2[[#This Row],[Sharpe Ratio]]-AVERAGE(Table2[Sharpe Ratio]))/_xlfn.STDEV.P(Table2[Sharpe Ratio])</f>
        <v>-1.3796589185566459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625</v>
      </c>
      <c r="AT643">
        <f>_xlfn.RANK.AVG(Table2[[#This Row],[6M Return vs Nifty Z-Score]],Table2[6M Return vs Nifty Z-Score])</f>
        <v>475</v>
      </c>
      <c r="AU643">
        <f>_xlfn.RANK.AVG(Table2[[#This Row],[Sharpe Ratio Z-Score]],Table2[Sharpe Ratio Z-Score])</f>
        <v>674</v>
      </c>
      <c r="AV643">
        <f>(Table2[[#This Row],[Rank 1Y]]+Table2[[#This Row],[Rank 6M]]+Table2[[#This Row],[Rank Sharpe]])/3</f>
        <v>591.33333333333337</v>
      </c>
    </row>
    <row r="644" spans="1:48" x14ac:dyDescent="0.3">
      <c r="A644" t="s">
        <v>1028</v>
      </c>
      <c r="B644" t="s">
        <v>1029</v>
      </c>
      <c r="C644" t="s">
        <v>3107</v>
      </c>
      <c r="D644" t="s">
        <v>1030</v>
      </c>
      <c r="E644">
        <v>12545.916068688</v>
      </c>
      <c r="F644">
        <v>160.47999999999999</v>
      </c>
      <c r="G644">
        <v>-11.497379683308299</v>
      </c>
      <c r="H644">
        <f>(Table2[[#This Row],[1Y Return vs Nifty]]-AVERAGE(Table2[1Y Return vs Nifty]))/_xlfn.STDEV.P(Table2[1Y Return vs Nifty])</f>
        <v>-0.56848754317245742</v>
      </c>
      <c r="I644">
        <v>-4.4230217930041196</v>
      </c>
      <c r="J644">
        <f>(Table2[[#This Row],[1M Return vs Nifty]]-AVERAGE(Table2[1M Return vs Nifty]))/_xlfn.STDEV.P(Table2[1M Return vs Nifty])</f>
        <v>-0.43199185930335904</v>
      </c>
      <c r="K644">
        <v>-35.3642263416709</v>
      </c>
      <c r="L644">
        <f>(Table2[[#This Row],[6M Return vs Nifty]]-AVERAGE(Table2[6M Return vs Nifty]))/_xlfn.STDEV.P(Table2[6M Return vs Nifty])</f>
        <v>-1.3515867305875691</v>
      </c>
      <c r="M644">
        <v>-1.53649602328136</v>
      </c>
      <c r="N644">
        <f>(Table2[[#This Row],[1W Return vs Nifty]]-AVERAGE(Table2[1W Return vs Nifty]))/_xlfn.STDEV.P(Table2[1W Return vs Nifty])</f>
        <v>5.7796753693095712E-2</v>
      </c>
      <c r="O644">
        <v>177.16</v>
      </c>
      <c r="P644">
        <v>186.63144030114</v>
      </c>
      <c r="Q644">
        <v>193.90131690721299</v>
      </c>
      <c r="R644">
        <v>8.38981040418183</v>
      </c>
      <c r="S644" s="1">
        <f>(Table2[[#This Row],[Close Price]]-Table2[[#This Row],[20D EMA]])/Table2[[#This Row],[20D EMA]]</f>
        <v>-9.415217882140442E-2</v>
      </c>
      <c r="T644" s="1">
        <f>(Table2[[#This Row],[Close Price]]-Table2[[#This Row],[50D EMA]])/Table2[[#This Row],[50D EMA]]</f>
        <v>-0.14012344468297108</v>
      </c>
      <c r="U644" s="1">
        <f>(Table2[[#This Row],[Close Price]]-Table2[[#This Row],[200D EMA]])/Table2[[#This Row],[200D EMA]]</f>
        <v>-0.17236250604324674</v>
      </c>
      <c r="V644">
        <v>0.75867158459378703</v>
      </c>
      <c r="W644">
        <v>158.61000000000001</v>
      </c>
      <c r="X644">
        <v>167.09</v>
      </c>
      <c r="Y644">
        <v>158.61000000000001</v>
      </c>
      <c r="Z644">
        <v>177.3</v>
      </c>
      <c r="AA644">
        <v>158.61000000000001</v>
      </c>
      <c r="AB644">
        <v>192.65</v>
      </c>
      <c r="AC644" s="1">
        <f>(Table2[[#This Row],[Close Price]]/Table2[[#This Row],[Day Low]])-1</f>
        <v>1.1789924973204524E-2</v>
      </c>
      <c r="AD644" s="1">
        <f>(Table2[[#This Row],[Day High]]/Table2[[#This Row],[Close Price]])-1</f>
        <v>4.1188933200398958E-2</v>
      </c>
      <c r="AE644" s="1">
        <f>(Table2[[#This Row],[Close Price]]/Table2[[#This Row],[Current Week Low]])-1</f>
        <v>1.1789924973204524E-2</v>
      </c>
      <c r="AF644" s="1">
        <f>(Table2[[#This Row],[Current Week High]]/Table2[[#This Row],[Close Price]])-1</f>
        <v>0.10481056829511481</v>
      </c>
      <c r="AG644" s="1">
        <f>(Table2[[#This Row],[Close Price]]/Table2[[#This Row],[Current Month Low]])-1</f>
        <v>1.1789924973204524E-2</v>
      </c>
      <c r="AH644" s="1">
        <f>(Table2[[#This Row],[Current Month High]]/Table2[[#This Row],[Close Price]])-1</f>
        <v>0.20046111665005006</v>
      </c>
      <c r="AI644">
        <v>48.024675972083699</v>
      </c>
      <c r="AJ644">
        <v>17.8267254038179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-0.19</v>
      </c>
      <c r="AM644" t="s">
        <v>3143</v>
      </c>
      <c r="AN644">
        <v>-13.16</v>
      </c>
      <c r="AO644" t="s">
        <v>3143</v>
      </c>
      <c r="AP644">
        <v>-7.9867981754250007E-3</v>
      </c>
      <c r="AQ644">
        <f>(Table2[[#This Row],[Sharpe Ratio]]-AVERAGE(Table2[Sharpe Ratio]))/_xlfn.STDEV.P(Table2[Sharpe Ratio])</f>
        <v>-0.76397493384499282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511</v>
      </c>
      <c r="AT644">
        <f>_xlfn.RANK.AVG(Table2[[#This Row],[6M Return vs Nifty Z-Score]],Table2[6M Return vs Nifty Z-Score])</f>
        <v>699</v>
      </c>
      <c r="AU644">
        <f>_xlfn.RANK.AVG(Table2[[#This Row],[Sharpe Ratio Z-Score]],Table2[Sharpe Ratio Z-Score])</f>
        <v>568</v>
      </c>
      <c r="AV644">
        <f>(Table2[[#This Row],[Rank 1Y]]+Table2[[#This Row],[Rank 6M]]+Table2[[#This Row],[Rank Sharpe]])/3</f>
        <v>592.66666666666663</v>
      </c>
    </row>
    <row r="645" spans="1:48" x14ac:dyDescent="0.3">
      <c r="A645" t="s">
        <v>1578</v>
      </c>
      <c r="B645" t="s">
        <v>1579</v>
      </c>
      <c r="C645" t="s">
        <v>3099</v>
      </c>
      <c r="D645" t="s">
        <v>969</v>
      </c>
      <c r="E645">
        <v>5666.4173336399999</v>
      </c>
      <c r="F645">
        <v>123.54</v>
      </c>
      <c r="G645">
        <v>-48.2150077203489</v>
      </c>
      <c r="H645">
        <f>(Table2[[#This Row],[1Y Return vs Nifty]]-AVERAGE(Table2[1Y Return vs Nifty]))/_xlfn.STDEV.P(Table2[1Y Return vs Nifty])</f>
        <v>-1.21603440552651</v>
      </c>
      <c r="I645">
        <v>6.7757308113380201</v>
      </c>
      <c r="J645">
        <f>(Table2[[#This Row],[1M Return vs Nifty]]-AVERAGE(Table2[1M Return vs Nifty]))/_xlfn.STDEV.P(Table2[1M Return vs Nifty])</f>
        <v>0.87487431844517871</v>
      </c>
      <c r="K645">
        <v>-33.882948361795997</v>
      </c>
      <c r="L645">
        <f>(Table2[[#This Row],[6M Return vs Nifty]]-AVERAGE(Table2[6M Return vs Nifty]))/_xlfn.STDEV.P(Table2[6M Return vs Nifty])</f>
        <v>-1.2974467098225646</v>
      </c>
      <c r="M645">
        <v>-4.7026499815084302</v>
      </c>
      <c r="N645">
        <f>(Table2[[#This Row],[1W Return vs Nifty]]-AVERAGE(Table2[1W Return vs Nifty]))/_xlfn.STDEV.P(Table2[1W Return vs Nifty])</f>
        <v>-0.63289646051115644</v>
      </c>
      <c r="O645">
        <v>131.85</v>
      </c>
      <c r="P645">
        <v>134.103855496731</v>
      </c>
      <c r="Q645">
        <v>146.14445147915799</v>
      </c>
      <c r="R645">
        <v>32.811723658886201</v>
      </c>
      <c r="S645" s="1">
        <f>(Table2[[#This Row],[Close Price]]-Table2[[#This Row],[20D EMA]])/Table2[[#This Row],[20D EMA]]</f>
        <v>-6.3026166097838371E-2</v>
      </c>
      <c r="T645" s="1">
        <f>(Table2[[#This Row],[Close Price]]-Table2[[#This Row],[50D EMA]])/Table2[[#This Row],[50D EMA]]</f>
        <v>-7.8773689672095262E-2</v>
      </c>
      <c r="U645" s="1">
        <f>(Table2[[#This Row],[Close Price]]-Table2[[#This Row],[200D EMA]])/Table2[[#This Row],[200D EMA]]</f>
        <v>-0.15467197865107907</v>
      </c>
      <c r="V645">
        <v>0.72384284746411698</v>
      </c>
      <c r="W645">
        <v>122</v>
      </c>
      <c r="X645">
        <v>127.19</v>
      </c>
      <c r="Y645">
        <v>122</v>
      </c>
      <c r="Z645">
        <v>138.11000000000001</v>
      </c>
      <c r="AA645">
        <v>120.03</v>
      </c>
      <c r="AB645">
        <v>146.94999999999999</v>
      </c>
      <c r="AC645" s="1">
        <f>(Table2[[#This Row],[Close Price]]/Table2[[#This Row],[Day Low]])-1</f>
        <v>1.2622950819672241E-2</v>
      </c>
      <c r="AD645" s="1">
        <f>(Table2[[#This Row],[Day High]]/Table2[[#This Row],[Close Price]])-1</f>
        <v>2.9545086611623805E-2</v>
      </c>
      <c r="AE645" s="1">
        <f>(Table2[[#This Row],[Close Price]]/Table2[[#This Row],[Current Week Low]])-1</f>
        <v>1.2622950819672241E-2</v>
      </c>
      <c r="AF645" s="1">
        <f>(Table2[[#This Row],[Current Week High]]/Table2[[#This Row],[Close Price]])-1</f>
        <v>0.11793751011818032</v>
      </c>
      <c r="AG645" s="1">
        <f>(Table2[[#This Row],[Close Price]]/Table2[[#This Row],[Current Month Low]])-1</f>
        <v>2.9242689327668048E-2</v>
      </c>
      <c r="AH645" s="1">
        <f>(Table2[[#This Row],[Current Month High]]/Table2[[#This Row],[Close Price]])-1</f>
        <v>0.18949328152824974</v>
      </c>
      <c r="AI645">
        <v>70.471102476930497</v>
      </c>
      <c r="AJ645">
        <v>2.9242689327667999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</v>
      </c>
      <c r="AM645" t="s">
        <v>3144</v>
      </c>
      <c r="AN645">
        <v>-13.43</v>
      </c>
      <c r="AO645" t="s">
        <v>3143</v>
      </c>
      <c r="AP645">
        <v>4.0010817852291998E-2</v>
      </c>
      <c r="AQ645">
        <f>(Table2[[#This Row],[Sharpe Ratio]]-AVERAGE(Table2[Sharpe Ratio]))/_xlfn.STDEV.P(Table2[Sharpe Ratio])</f>
        <v>-0.19728556811804751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697</v>
      </c>
      <c r="AT645">
        <f>_xlfn.RANK.AVG(Table2[[#This Row],[6M Return vs Nifty Z-Score]],Table2[6M Return vs Nifty Z-Score])</f>
        <v>693</v>
      </c>
      <c r="AU645">
        <f>_xlfn.RANK.AVG(Table2[[#This Row],[Sharpe Ratio Z-Score]],Table2[Sharpe Ratio Z-Score])</f>
        <v>396</v>
      </c>
      <c r="AV645">
        <f>(Table2[[#This Row],[Rank 1Y]]+Table2[[#This Row],[Rank 6M]]+Table2[[#This Row],[Rank Sharpe]])/3</f>
        <v>595.33333333333337</v>
      </c>
    </row>
    <row r="646" spans="1:48" x14ac:dyDescent="0.3">
      <c r="A646" t="s">
        <v>2168</v>
      </c>
      <c r="B646" t="s">
        <v>2169</v>
      </c>
      <c r="C646" t="s">
        <v>3108</v>
      </c>
      <c r="D646" t="s">
        <v>100</v>
      </c>
      <c r="E646">
        <v>2608.4959373199999</v>
      </c>
      <c r="F646">
        <v>606.20000000000005</v>
      </c>
      <c r="G646">
        <v>-48.791213525766402</v>
      </c>
      <c r="H646">
        <f>(Table2[[#This Row],[1Y Return vs Nifty]]-AVERAGE(Table2[1Y Return vs Nifty]))/_xlfn.STDEV.P(Table2[1Y Return vs Nifty])</f>
        <v>-1.2261962891043894</v>
      </c>
      <c r="I646">
        <v>-3.3714851025436801</v>
      </c>
      <c r="J646">
        <f>(Table2[[#This Row],[1M Return vs Nifty]]-AVERAGE(Table2[1M Return vs Nifty]))/_xlfn.STDEV.P(Table2[1M Return vs Nifty])</f>
        <v>-0.30928018024621556</v>
      </c>
      <c r="K646">
        <v>-19.216464293779001</v>
      </c>
      <c r="L646">
        <f>(Table2[[#This Row],[6M Return vs Nifty]]-AVERAGE(Table2[6M Return vs Nifty]))/_xlfn.STDEV.P(Table2[6M Return vs Nifty])</f>
        <v>-0.7613935430434926</v>
      </c>
      <c r="M646">
        <v>-1.6320950344474601</v>
      </c>
      <c r="N646">
        <f>(Table2[[#This Row],[1W Return vs Nifty]]-AVERAGE(Table2[1W Return vs Nifty]))/_xlfn.STDEV.P(Table2[1W Return vs Nifty])</f>
        <v>3.6941928195590223E-2</v>
      </c>
      <c r="O646">
        <v>663.22</v>
      </c>
      <c r="P646">
        <v>688.70070842313896</v>
      </c>
      <c r="Q646">
        <v>753.20370029851597</v>
      </c>
      <c r="R646">
        <v>17.478870302278398</v>
      </c>
      <c r="S646" s="1">
        <f>(Table2[[#This Row],[Close Price]]-Table2[[#This Row],[20D EMA]])/Table2[[#This Row],[20D EMA]]</f>
        <v>-8.5974488103495034E-2</v>
      </c>
      <c r="T646" s="1">
        <f>(Table2[[#This Row],[Close Price]]-Table2[[#This Row],[50D EMA]])/Table2[[#This Row],[50D EMA]]</f>
        <v>-0.11979181582669483</v>
      </c>
      <c r="U646" s="1">
        <f>(Table2[[#This Row],[Close Price]]-Table2[[#This Row],[200D EMA]])/Table2[[#This Row],[200D EMA]]</f>
        <v>-0.19517124018410184</v>
      </c>
      <c r="V646">
        <v>0.54335706577176002</v>
      </c>
      <c r="W646">
        <v>604</v>
      </c>
      <c r="X646">
        <v>631.45000000000005</v>
      </c>
      <c r="Y646">
        <v>604</v>
      </c>
      <c r="Z646">
        <v>680</v>
      </c>
      <c r="AA646">
        <v>604</v>
      </c>
      <c r="AB646">
        <v>711</v>
      </c>
      <c r="AC646" s="1">
        <f>(Table2[[#This Row],[Close Price]]/Table2[[#This Row],[Day Low]])-1</f>
        <v>3.6423841059602946E-3</v>
      </c>
      <c r="AD646" s="1">
        <f>(Table2[[#This Row],[Day High]]/Table2[[#This Row],[Close Price]])-1</f>
        <v>4.1652919828439439E-2</v>
      </c>
      <c r="AE646" s="1">
        <f>(Table2[[#This Row],[Close Price]]/Table2[[#This Row],[Current Week Low]])-1</f>
        <v>3.6423841059602946E-3</v>
      </c>
      <c r="AF646" s="1">
        <f>(Table2[[#This Row],[Current Week High]]/Table2[[#This Row],[Close Price]])-1</f>
        <v>0.12174199934015162</v>
      </c>
      <c r="AG646" s="1">
        <f>(Table2[[#This Row],[Close Price]]/Table2[[#This Row],[Current Month Low]])-1</f>
        <v>3.6423841059602946E-3</v>
      </c>
      <c r="AH646" s="1">
        <f>(Table2[[#This Row],[Current Month High]]/Table2[[#This Row],[Close Price]])-1</f>
        <v>0.17288023754536441</v>
      </c>
      <c r="AI646">
        <v>46.618277796106803</v>
      </c>
      <c r="AJ646">
        <v>0.36423841059602902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</v>
      </c>
      <c r="AM646" t="s">
        <v>3143</v>
      </c>
      <c r="AN646">
        <v>-11.4</v>
      </c>
      <c r="AO646" t="s">
        <v>3143</v>
      </c>
      <c r="AQ646">
        <f>(Table2[[#This Row],[Sharpe Ratio]]-AVERAGE(Table2[Sharpe Ratio]))/_xlfn.STDEV.P(Table2[Sharpe Ratio])</f>
        <v>-0.66967788397470163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698</v>
      </c>
      <c r="AT646">
        <f>_xlfn.RANK.AVG(Table2[[#This Row],[6M Return vs Nifty Z-Score]],Table2[6M Return vs Nifty Z-Score])</f>
        <v>573</v>
      </c>
      <c r="AU646">
        <f>_xlfn.RANK.AVG(Table2[[#This Row],[Sharpe Ratio Z-Score]],Table2[Sharpe Ratio Z-Score])</f>
        <v>520.5</v>
      </c>
      <c r="AV646">
        <f>(Table2[[#This Row],[Rank 1Y]]+Table2[[#This Row],[Rank 6M]]+Table2[[#This Row],[Rank Sharpe]])/3</f>
        <v>597.16666666666663</v>
      </c>
    </row>
    <row r="647" spans="1:48" x14ac:dyDescent="0.3">
      <c r="A647" t="s">
        <v>734</v>
      </c>
      <c r="B647" t="s">
        <v>735</v>
      </c>
      <c r="C647" t="s">
        <v>3106</v>
      </c>
      <c r="D647" t="s">
        <v>97</v>
      </c>
      <c r="E647">
        <v>22566.398849370002</v>
      </c>
      <c r="F647">
        <v>279.14999999999998</v>
      </c>
      <c r="G647">
        <v>-38.698976917603296</v>
      </c>
      <c r="H647">
        <f>(Table2[[#This Row],[1Y Return vs Nifty]]-AVERAGE(Table2[1Y Return vs Nifty]))/_xlfn.STDEV.P(Table2[1Y Return vs Nifty])</f>
        <v>-1.0482110406248841</v>
      </c>
      <c r="I647">
        <v>-5.0823904144071204</v>
      </c>
      <c r="J647">
        <f>(Table2[[#This Row],[1M Return vs Nifty]]-AVERAGE(Table2[1M Return vs Nifty]))/_xlfn.STDEV.P(Table2[1M Return vs Nifty])</f>
        <v>-0.50893851402686363</v>
      </c>
      <c r="K647">
        <v>-6.9018528419295198</v>
      </c>
      <c r="L647">
        <f>(Table2[[#This Row],[6M Return vs Nifty]]-AVERAGE(Table2[6M Return vs Nifty]))/_xlfn.STDEV.P(Table2[6M Return vs Nifty])</f>
        <v>-0.31130022580374073</v>
      </c>
      <c r="M647">
        <v>-2.32450758506767</v>
      </c>
      <c r="N647">
        <f>(Table2[[#This Row],[1W Return vs Nifty]]-AVERAGE(Table2[1W Return vs Nifty]))/_xlfn.STDEV.P(Table2[1W Return vs Nifty])</f>
        <v>-0.11410715420943492</v>
      </c>
      <c r="O647">
        <v>287.14999999999998</v>
      </c>
      <c r="P647">
        <v>292.21702868374598</v>
      </c>
      <c r="Q647">
        <v>293.553988880178</v>
      </c>
      <c r="R647">
        <v>42.197070314516097</v>
      </c>
      <c r="S647" s="1">
        <f>(Table2[[#This Row],[Close Price]]-Table2[[#This Row],[20D EMA]])/Table2[[#This Row],[20D EMA]]</f>
        <v>-2.7860003482500437E-2</v>
      </c>
      <c r="T647" s="1">
        <f>(Table2[[#This Row],[Close Price]]-Table2[[#This Row],[50D EMA]])/Table2[[#This Row],[50D EMA]]</f>
        <v>-4.4716862472405368E-2</v>
      </c>
      <c r="U647" s="1">
        <f>(Table2[[#This Row],[Close Price]]-Table2[[#This Row],[200D EMA]])/Table2[[#This Row],[200D EMA]]</f>
        <v>-4.9067597190980076E-2</v>
      </c>
      <c r="V647">
        <v>0.54539466776911005</v>
      </c>
      <c r="W647">
        <v>265.75</v>
      </c>
      <c r="X647">
        <v>279.85000000000002</v>
      </c>
      <c r="Y647">
        <v>265.75</v>
      </c>
      <c r="Z647">
        <v>288.7</v>
      </c>
      <c r="AA647">
        <v>265.75</v>
      </c>
      <c r="AB647">
        <v>313.5</v>
      </c>
      <c r="AC647" s="1">
        <f>(Table2[[#This Row],[Close Price]]/Table2[[#This Row],[Day Low]])-1</f>
        <v>5.0423330197554073E-2</v>
      </c>
      <c r="AD647" s="1">
        <f>(Table2[[#This Row],[Day High]]/Table2[[#This Row],[Close Price]])-1</f>
        <v>2.5076123947700424E-3</v>
      </c>
      <c r="AE647" s="1">
        <f>(Table2[[#This Row],[Close Price]]/Table2[[#This Row],[Current Week Low]])-1</f>
        <v>5.0423330197554073E-2</v>
      </c>
      <c r="AF647" s="1">
        <f>(Table2[[#This Row],[Current Week High]]/Table2[[#This Row],[Close Price]])-1</f>
        <v>3.4210997671502819E-2</v>
      </c>
      <c r="AG647" s="1">
        <f>(Table2[[#This Row],[Close Price]]/Table2[[#This Row],[Current Month Low]])-1</f>
        <v>5.0423330197554073E-2</v>
      </c>
      <c r="AH647" s="1">
        <f>(Table2[[#This Row],[Current Month High]]/Table2[[#This Row],[Close Price]])-1</f>
        <v>0.12305212251477715</v>
      </c>
      <c r="AI647">
        <v>27.9957012358947</v>
      </c>
      <c r="AJ647">
        <v>10.839785586658699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</v>
      </c>
      <c r="AM647" t="s">
        <v>3144</v>
      </c>
      <c r="AN647">
        <v>-4.2</v>
      </c>
      <c r="AO647" t="s">
        <v>3143</v>
      </c>
      <c r="AP647">
        <v>-8.9098594191083E-2</v>
      </c>
      <c r="AQ647">
        <f>(Table2[[#This Row],[Sharpe Ratio]]-AVERAGE(Table2[Sharpe Ratio]))/_xlfn.STDEV.P(Table2[Sharpe Ratio])</f>
        <v>-1.7216306684661304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666</v>
      </c>
      <c r="AT647">
        <f>_xlfn.RANK.AVG(Table2[[#This Row],[6M Return vs Nifty Z-Score]],Table2[6M Return vs Nifty Z-Score])</f>
        <v>425</v>
      </c>
      <c r="AU647">
        <f>_xlfn.RANK.AVG(Table2[[#This Row],[Sharpe Ratio Z-Score]],Table2[Sharpe Ratio Z-Score])</f>
        <v>702</v>
      </c>
      <c r="AV647">
        <f>(Table2[[#This Row],[Rank 1Y]]+Table2[[#This Row],[Rank 6M]]+Table2[[#This Row],[Rank Sharpe]])/3</f>
        <v>597.66666666666663</v>
      </c>
    </row>
    <row r="648" spans="1:48" x14ac:dyDescent="0.3">
      <c r="A648" t="s">
        <v>1636</v>
      </c>
      <c r="B648" t="s">
        <v>1637</v>
      </c>
      <c r="C648" t="s">
        <v>3099</v>
      </c>
      <c r="D648" t="s">
        <v>37</v>
      </c>
      <c r="E648">
        <v>5266.8737978999998</v>
      </c>
      <c r="F648">
        <v>310.64999999999998</v>
      </c>
      <c r="G648">
        <v>-20.326785100181301</v>
      </c>
      <c r="H648">
        <f>(Table2[[#This Row],[1Y Return vs Nifty]]-AVERAGE(Table2[1Y Return vs Nifty]))/_xlfn.STDEV.P(Table2[1Y Return vs Nifty])</f>
        <v>-0.7242016804903757</v>
      </c>
      <c r="I648">
        <v>-5.2602080362545802</v>
      </c>
      <c r="J648">
        <f>(Table2[[#This Row],[1M Return vs Nifty]]-AVERAGE(Table2[1M Return vs Nifty]))/_xlfn.STDEV.P(Table2[1M Return vs Nifty])</f>
        <v>-0.52968938191459791</v>
      </c>
      <c r="K648">
        <v>-22.289808403279999</v>
      </c>
      <c r="L648">
        <f>(Table2[[#This Row],[6M Return vs Nifty]]-AVERAGE(Table2[6M Return vs Nifty]))/_xlfn.STDEV.P(Table2[6M Return vs Nifty])</f>
        <v>-0.87372283988515653</v>
      </c>
      <c r="M648">
        <v>-4.8583902446136298</v>
      </c>
      <c r="N648">
        <f>(Table2[[#This Row],[1W Return vs Nifty]]-AVERAGE(Table2[1W Return vs Nifty]))/_xlfn.STDEV.P(Table2[1W Return vs Nifty])</f>
        <v>-0.66687103797149594</v>
      </c>
      <c r="O648">
        <v>364.95</v>
      </c>
      <c r="P648">
        <v>381.695246907642</v>
      </c>
      <c r="Q648">
        <v>366.796170902803</v>
      </c>
      <c r="R648">
        <v>13.9668981754571</v>
      </c>
      <c r="S648" s="1">
        <f>(Table2[[#This Row],[Close Price]]-Table2[[#This Row],[20D EMA]])/Table2[[#This Row],[20D EMA]]</f>
        <v>-0.14878750513769012</v>
      </c>
      <c r="T648" s="1">
        <f>(Table2[[#This Row],[Close Price]]-Table2[[#This Row],[50D EMA]])/Table2[[#This Row],[50D EMA]]</f>
        <v>-0.18613081374008489</v>
      </c>
      <c r="U648" s="1">
        <f>(Table2[[#This Row],[Close Price]]-Table2[[#This Row],[200D EMA]])/Table2[[#This Row],[200D EMA]]</f>
        <v>-0.15307185667889958</v>
      </c>
      <c r="V648">
        <v>0.35892866270671703</v>
      </c>
      <c r="W648">
        <v>305</v>
      </c>
      <c r="X648">
        <v>339</v>
      </c>
      <c r="Y648">
        <v>305</v>
      </c>
      <c r="Z648">
        <v>373.9</v>
      </c>
      <c r="AA648">
        <v>305</v>
      </c>
      <c r="AB648">
        <v>384.5</v>
      </c>
      <c r="AC648" s="1">
        <f>(Table2[[#This Row],[Close Price]]/Table2[[#This Row],[Day Low]])-1</f>
        <v>1.8524590163934374E-2</v>
      </c>
      <c r="AD648" s="1">
        <f>(Table2[[#This Row],[Day High]]/Table2[[#This Row],[Close Price]])-1</f>
        <v>9.1260260743602162E-2</v>
      </c>
      <c r="AE648" s="1">
        <f>(Table2[[#This Row],[Close Price]]/Table2[[#This Row],[Current Week Low]])-1</f>
        <v>1.8524590163934374E-2</v>
      </c>
      <c r="AF648" s="1">
        <f>(Table2[[#This Row],[Current Week High]]/Table2[[#This Row],[Close Price]])-1</f>
        <v>0.20360534363431526</v>
      </c>
      <c r="AG648" s="1">
        <f>(Table2[[#This Row],[Close Price]]/Table2[[#This Row],[Current Month Low]])-1</f>
        <v>1.8524590163934374E-2</v>
      </c>
      <c r="AH648" s="1">
        <f>(Table2[[#This Row],[Current Month High]]/Table2[[#This Row],[Close Price]])-1</f>
        <v>0.23772734588765498</v>
      </c>
      <c r="AI648">
        <v>56.494447126991702</v>
      </c>
      <c r="AJ648">
        <v>8.1718898385565009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-0.13</v>
      </c>
      <c r="AM648" t="s">
        <v>3143</v>
      </c>
      <c r="AN648">
        <v>-15.08</v>
      </c>
      <c r="AO648" t="s">
        <v>3143</v>
      </c>
      <c r="AP648">
        <v>-2.7013754166284001E-2</v>
      </c>
      <c r="AQ648">
        <f>(Table2[[#This Row],[Sharpe Ratio]]-AVERAGE(Table2[Sharpe Ratio]))/_xlfn.STDEV.P(Table2[Sharpe Ratio])</f>
        <v>-0.98861887482631017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567</v>
      </c>
      <c r="AT648">
        <f>_xlfn.RANK.AVG(Table2[[#This Row],[6M Return vs Nifty Z-Score]],Table2[6M Return vs Nifty Z-Score])</f>
        <v>609</v>
      </c>
      <c r="AU648">
        <f>_xlfn.RANK.AVG(Table2[[#This Row],[Sharpe Ratio Z-Score]],Table2[Sharpe Ratio Z-Score])</f>
        <v>619</v>
      </c>
      <c r="AV648">
        <f>(Table2[[#This Row],[Rank 1Y]]+Table2[[#This Row],[Rank 6M]]+Table2[[#This Row],[Rank Sharpe]])/3</f>
        <v>598.33333333333337</v>
      </c>
    </row>
    <row r="649" spans="1:48" x14ac:dyDescent="0.3">
      <c r="A649" t="s">
        <v>1691</v>
      </c>
      <c r="B649" t="s">
        <v>1692</v>
      </c>
      <c r="C649" t="s">
        <v>3107</v>
      </c>
      <c r="D649" t="s">
        <v>1156</v>
      </c>
      <c r="E649">
        <v>4709.6903359999997</v>
      </c>
      <c r="F649">
        <v>2809.6</v>
      </c>
      <c r="G649">
        <v>-10.804445019284501</v>
      </c>
      <c r="H649">
        <f>(Table2[[#This Row],[1Y Return vs Nifty]]-AVERAGE(Table2[1Y Return vs Nifty]))/_xlfn.STDEV.P(Table2[1Y Return vs Nifty])</f>
        <v>-0.55626704605722121</v>
      </c>
      <c r="I649">
        <v>-1.3640410218641801</v>
      </c>
      <c r="J649">
        <f>(Table2[[#This Row],[1M Return vs Nifty]]-AVERAGE(Table2[1M Return vs Nifty]))/_xlfn.STDEV.P(Table2[1M Return vs Nifty])</f>
        <v>-7.5016520225336114E-2</v>
      </c>
      <c r="K649">
        <v>-21.408755508896601</v>
      </c>
      <c r="L649">
        <f>(Table2[[#This Row],[6M Return vs Nifty]]-AVERAGE(Table2[6M Return vs Nifty]))/_xlfn.STDEV.P(Table2[6M Return vs Nifty])</f>
        <v>-0.84152076664498532</v>
      </c>
      <c r="M649">
        <v>-2.0413536162412602</v>
      </c>
      <c r="N649">
        <f>(Table2[[#This Row],[1W Return vs Nifty]]-AVERAGE(Table2[1W Return vs Nifty]))/_xlfn.STDEV.P(Table2[1W Return vs Nifty])</f>
        <v>-5.2337408510486967E-2</v>
      </c>
      <c r="O649">
        <v>2984.27</v>
      </c>
      <c r="P649">
        <v>3045.0048475441299</v>
      </c>
      <c r="Q649">
        <v>3002.61470016457</v>
      </c>
      <c r="R649">
        <v>20.077520262311001</v>
      </c>
      <c r="S649" s="1">
        <f>(Table2[[#This Row],[Close Price]]-Table2[[#This Row],[20D EMA]])/Table2[[#This Row],[20D EMA]]</f>
        <v>-5.8530226822640065E-2</v>
      </c>
      <c r="T649" s="1">
        <f>(Table2[[#This Row],[Close Price]]-Table2[[#This Row],[50D EMA]])/Table2[[#This Row],[50D EMA]]</f>
        <v>-7.730852965110703E-2</v>
      </c>
      <c r="U649" s="1">
        <f>(Table2[[#This Row],[Close Price]]-Table2[[#This Row],[200D EMA]])/Table2[[#This Row],[200D EMA]]</f>
        <v>-6.4282207155647086E-2</v>
      </c>
      <c r="V649">
        <v>0.51623079479913803</v>
      </c>
      <c r="W649">
        <v>2754.95</v>
      </c>
      <c r="X649">
        <v>2854.6</v>
      </c>
      <c r="Y649">
        <v>2754.95</v>
      </c>
      <c r="Z649">
        <v>3025.8</v>
      </c>
      <c r="AA649">
        <v>2754.95</v>
      </c>
      <c r="AB649">
        <v>3140</v>
      </c>
      <c r="AC649" s="1">
        <f>(Table2[[#This Row],[Close Price]]/Table2[[#This Row],[Day Low]])-1</f>
        <v>1.9837020635583347E-2</v>
      </c>
      <c r="AD649" s="1">
        <f>(Table2[[#This Row],[Day High]]/Table2[[#This Row],[Close Price]])-1</f>
        <v>1.6016514806378224E-2</v>
      </c>
      <c r="AE649" s="1">
        <f>(Table2[[#This Row],[Close Price]]/Table2[[#This Row],[Current Week Low]])-1</f>
        <v>1.9837020635583347E-2</v>
      </c>
      <c r="AF649" s="1">
        <f>(Table2[[#This Row],[Current Week High]]/Table2[[#This Row],[Close Price]])-1</f>
        <v>7.6950455580865773E-2</v>
      </c>
      <c r="AG649" s="1">
        <f>(Table2[[#This Row],[Close Price]]/Table2[[#This Row],[Current Month Low]])-1</f>
        <v>1.9837020635583347E-2</v>
      </c>
      <c r="AH649" s="1">
        <f>(Table2[[#This Row],[Current Month High]]/Table2[[#This Row],[Close Price]])-1</f>
        <v>0.11759681093394092</v>
      </c>
      <c r="AI649">
        <v>31.6913439635535</v>
      </c>
      <c r="AJ649">
        <v>22.156521739130401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</v>
      </c>
      <c r="AM649">
        <v>0</v>
      </c>
      <c r="AN649">
        <v>-7.62</v>
      </c>
      <c r="AO649" t="s">
        <v>3143</v>
      </c>
      <c r="AP649">
        <v>-7.6521842389358996E-2</v>
      </c>
      <c r="AQ649">
        <f>(Table2[[#This Row],[Sharpe Ratio]]-AVERAGE(Table2[Sharpe Ratio]))/_xlfn.STDEV.P(Table2[Sharpe Ratio])</f>
        <v>-1.5731418039919336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507</v>
      </c>
      <c r="AT649">
        <f>_xlfn.RANK.AVG(Table2[[#This Row],[6M Return vs Nifty Z-Score]],Table2[6M Return vs Nifty Z-Score])</f>
        <v>600</v>
      </c>
      <c r="AU649">
        <f>_xlfn.RANK.AVG(Table2[[#This Row],[Sharpe Ratio Z-Score]],Table2[Sharpe Ratio Z-Score])</f>
        <v>689</v>
      </c>
      <c r="AV649">
        <f>(Table2[[#This Row],[Rank 1Y]]+Table2[[#This Row],[Rank 6M]]+Table2[[#This Row],[Rank Sharpe]])/3</f>
        <v>598.66666666666663</v>
      </c>
    </row>
    <row r="650" spans="1:48" x14ac:dyDescent="0.3">
      <c r="A650" t="s">
        <v>1729</v>
      </c>
      <c r="B650" t="s">
        <v>1730</v>
      </c>
      <c r="C650" t="s">
        <v>3106</v>
      </c>
      <c r="D650" t="s">
        <v>309</v>
      </c>
      <c r="E650">
        <v>4485.8046605760001</v>
      </c>
      <c r="F650">
        <v>210.24</v>
      </c>
      <c r="G650">
        <v>-26.673769635597399</v>
      </c>
      <c r="H650">
        <f>(Table2[[#This Row],[1Y Return vs Nifty]]-AVERAGE(Table2[1Y Return vs Nifty]))/_xlfn.STDEV.P(Table2[1Y Return vs Nifty])</f>
        <v>-0.83613619644473602</v>
      </c>
      <c r="I650">
        <v>-7.3734968850289997</v>
      </c>
      <c r="J650">
        <f>(Table2[[#This Row],[1M Return vs Nifty]]-AVERAGE(Table2[1M Return vs Nifty]))/_xlfn.STDEV.P(Table2[1M Return vs Nifty])</f>
        <v>-0.77630485935675475</v>
      </c>
      <c r="K650">
        <v>-10.3842105847847</v>
      </c>
      <c r="L650">
        <f>(Table2[[#This Row],[6M Return vs Nifty]]-AVERAGE(Table2[6M Return vs Nifty]))/_xlfn.STDEV.P(Table2[6M Return vs Nifty])</f>
        <v>-0.43857878058606181</v>
      </c>
      <c r="M650">
        <v>-5.6384528245673096</v>
      </c>
      <c r="N650">
        <f>(Table2[[#This Row],[1W Return vs Nifty]]-AVERAGE(Table2[1W Return vs Nifty]))/_xlfn.STDEV.P(Table2[1W Return vs Nifty])</f>
        <v>-0.8370408837014135</v>
      </c>
      <c r="O650">
        <v>230.53</v>
      </c>
      <c r="P650">
        <v>242.567825799818</v>
      </c>
      <c r="Q650">
        <v>241.44189663353399</v>
      </c>
      <c r="R650">
        <v>13.272920811018199</v>
      </c>
      <c r="S650" s="1">
        <f>(Table2[[#This Row],[Close Price]]-Table2[[#This Row],[20D EMA]])/Table2[[#This Row],[20D EMA]]</f>
        <v>-8.8014575109530174E-2</v>
      </c>
      <c r="T650" s="1">
        <f>(Table2[[#This Row],[Close Price]]-Table2[[#This Row],[50D EMA]])/Table2[[#This Row],[50D EMA]]</f>
        <v>-0.13327334609700839</v>
      </c>
      <c r="U650" s="1">
        <f>(Table2[[#This Row],[Close Price]]-Table2[[#This Row],[200D EMA]])/Table2[[#This Row],[200D EMA]]</f>
        <v>-0.12923149241530738</v>
      </c>
      <c r="V650">
        <v>0.63023095212549096</v>
      </c>
      <c r="W650">
        <v>204.7</v>
      </c>
      <c r="X650">
        <v>214.69</v>
      </c>
      <c r="Y650">
        <v>204.7</v>
      </c>
      <c r="Z650">
        <v>232.87</v>
      </c>
      <c r="AA650">
        <v>204.7</v>
      </c>
      <c r="AB650">
        <v>244.7</v>
      </c>
      <c r="AC650" s="1">
        <f>(Table2[[#This Row],[Close Price]]/Table2[[#This Row],[Day Low]])-1</f>
        <v>2.7063996091841735E-2</v>
      </c>
      <c r="AD650" s="1">
        <f>(Table2[[#This Row],[Day High]]/Table2[[#This Row],[Close Price]])-1</f>
        <v>2.1166286149162827E-2</v>
      </c>
      <c r="AE650" s="1">
        <f>(Table2[[#This Row],[Close Price]]/Table2[[#This Row],[Current Week Low]])-1</f>
        <v>2.7063996091841735E-2</v>
      </c>
      <c r="AF650" s="1">
        <f>(Table2[[#This Row],[Current Week High]]/Table2[[#This Row],[Close Price]])-1</f>
        <v>0.10763888888888884</v>
      </c>
      <c r="AG650" s="1">
        <f>(Table2[[#This Row],[Close Price]]/Table2[[#This Row],[Current Month Low]])-1</f>
        <v>2.7063996091841735E-2</v>
      </c>
      <c r="AH650" s="1">
        <f>(Table2[[#This Row],[Current Month High]]/Table2[[#This Row],[Close Price]])-1</f>
        <v>0.16390791476407895</v>
      </c>
      <c r="AI650">
        <v>41.314687975646798</v>
      </c>
      <c r="AJ650">
        <v>11.2380952380952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-0.19</v>
      </c>
      <c r="AM650" t="s">
        <v>3143</v>
      </c>
      <c r="AN650">
        <v>-10.96</v>
      </c>
      <c r="AO650" t="s">
        <v>3143</v>
      </c>
      <c r="AP650">
        <v>-0.126863254480337</v>
      </c>
      <c r="AQ650">
        <f>(Table2[[#This Row],[Sharpe Ratio]]-AVERAGE(Table2[Sharpe Ratio]))/_xlfn.STDEV.P(Table2[Sharpe Ratio])</f>
        <v>-2.1675034671037263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600</v>
      </c>
      <c r="AT650">
        <f>_xlfn.RANK.AVG(Table2[[#This Row],[6M Return vs Nifty Z-Score]],Table2[6M Return vs Nifty Z-Score])</f>
        <v>471</v>
      </c>
      <c r="AU650">
        <f>_xlfn.RANK.AVG(Table2[[#This Row],[Sharpe Ratio Z-Score]],Table2[Sharpe Ratio Z-Score])</f>
        <v>726</v>
      </c>
      <c r="AV650">
        <f>(Table2[[#This Row],[Rank 1Y]]+Table2[[#This Row],[Rank 6M]]+Table2[[#This Row],[Rank Sharpe]])/3</f>
        <v>599</v>
      </c>
    </row>
    <row r="651" spans="1:48" x14ac:dyDescent="0.3">
      <c r="A651" t="s">
        <v>1442</v>
      </c>
      <c r="B651" t="s">
        <v>1443</v>
      </c>
      <c r="C651" t="s">
        <v>3097</v>
      </c>
      <c r="D651" t="s">
        <v>24</v>
      </c>
      <c r="E651">
        <v>6919.5702628009903</v>
      </c>
      <c r="F651">
        <v>35.770000000000003</v>
      </c>
      <c r="G651">
        <v>-57.592687605149202</v>
      </c>
      <c r="H651">
        <f>(Table2[[#This Row],[1Y Return vs Nifty]]-AVERAGE(Table2[1Y Return vs Nifty]))/_xlfn.STDEV.P(Table2[1Y Return vs Nifty])</f>
        <v>-1.3814178333295599</v>
      </c>
      <c r="I651">
        <v>-5.8868542751537101</v>
      </c>
      <c r="J651">
        <f>(Table2[[#This Row],[1M Return vs Nifty]]-AVERAGE(Table2[1M Return vs Nifty]))/_xlfn.STDEV.P(Table2[1M Return vs Nifty])</f>
        <v>-0.60281741714890347</v>
      </c>
      <c r="K651">
        <v>-39.835151946290097</v>
      </c>
      <c r="L651">
        <f>(Table2[[#This Row],[6M Return vs Nifty]]-AVERAGE(Table2[6M Return vs Nifty]))/_xlfn.STDEV.P(Table2[6M Return vs Nifty])</f>
        <v>-1.5149969806294388</v>
      </c>
      <c r="M651">
        <v>-4.1614149511719498</v>
      </c>
      <c r="N651">
        <f>(Table2[[#This Row],[1W Return vs Nifty]]-AVERAGE(Table2[1W Return vs Nifty]))/_xlfn.STDEV.P(Table2[1W Return vs Nifty])</f>
        <v>-0.51482659793493191</v>
      </c>
      <c r="O651">
        <v>39.15</v>
      </c>
      <c r="P651">
        <v>41.099932714083202</v>
      </c>
      <c r="Q651">
        <v>45.630241995412902</v>
      </c>
      <c r="R651">
        <v>23.400902102057</v>
      </c>
      <c r="S651" s="1">
        <f>(Table2[[#This Row],[Close Price]]-Table2[[#This Row],[20D EMA]])/Table2[[#This Row],[20D EMA]]</f>
        <v>-8.6334610472541387E-2</v>
      </c>
      <c r="T651" s="1">
        <f>(Table2[[#This Row],[Close Price]]-Table2[[#This Row],[50D EMA]])/Table2[[#This Row],[50D EMA]]</f>
        <v>-0.12968227347624969</v>
      </c>
      <c r="U651" s="1">
        <f>(Table2[[#This Row],[Close Price]]-Table2[[#This Row],[200D EMA]])/Table2[[#This Row],[200D EMA]]</f>
        <v>-0.21609006580337939</v>
      </c>
      <c r="V651">
        <v>0.86524794965812502</v>
      </c>
      <c r="W651">
        <v>34.450000000000003</v>
      </c>
      <c r="X651">
        <v>35.9</v>
      </c>
      <c r="Y651">
        <v>34.450000000000003</v>
      </c>
      <c r="Z651">
        <v>39.44</v>
      </c>
      <c r="AA651">
        <v>34.450000000000003</v>
      </c>
      <c r="AB651">
        <v>41.65</v>
      </c>
      <c r="AC651" s="1">
        <f>(Table2[[#This Row],[Close Price]]/Table2[[#This Row],[Day Low]])-1</f>
        <v>3.8316400580551635E-2</v>
      </c>
      <c r="AD651" s="1">
        <f>(Table2[[#This Row],[Day High]]/Table2[[#This Row],[Close Price]])-1</f>
        <v>3.6343304445063396E-3</v>
      </c>
      <c r="AE651" s="1">
        <f>(Table2[[#This Row],[Close Price]]/Table2[[#This Row],[Current Week Low]])-1</f>
        <v>3.8316400580551635E-2</v>
      </c>
      <c r="AF651" s="1">
        <f>(Table2[[#This Row],[Current Week High]]/Table2[[#This Row],[Close Price]])-1</f>
        <v>0.10259994408722384</v>
      </c>
      <c r="AG651" s="1">
        <f>(Table2[[#This Row],[Close Price]]/Table2[[#This Row],[Current Month Low]])-1</f>
        <v>3.8316400580551635E-2</v>
      </c>
      <c r="AH651" s="1">
        <f>(Table2[[#This Row],[Current Month High]]/Table2[[#This Row],[Close Price]])-1</f>
        <v>0.16438356164383539</v>
      </c>
      <c r="AI651">
        <v>76.1252446183953</v>
      </c>
      <c r="AJ651">
        <v>3.8316400580551599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-0.17</v>
      </c>
      <c r="AM651" t="s">
        <v>3143</v>
      </c>
      <c r="AN651">
        <v>-13.37</v>
      </c>
      <c r="AO651" t="s">
        <v>3143</v>
      </c>
      <c r="AP651">
        <v>4.7359328465384001E-2</v>
      </c>
      <c r="AQ651">
        <f>(Table2[[#This Row],[Sharpe Ratio]]-AVERAGE(Table2[Sharpe Ratio]))/_xlfn.STDEV.P(Table2[Sharpe Ratio])</f>
        <v>-0.11052453365404252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718</v>
      </c>
      <c r="AT651">
        <f>_xlfn.RANK.AVG(Table2[[#This Row],[6M Return vs Nifty Z-Score]],Table2[6M Return vs Nifty Z-Score])</f>
        <v>713</v>
      </c>
      <c r="AU651">
        <f>_xlfn.RANK.AVG(Table2[[#This Row],[Sharpe Ratio Z-Score]],Table2[Sharpe Ratio Z-Score])</f>
        <v>367</v>
      </c>
      <c r="AV651">
        <f>(Table2[[#This Row],[Rank 1Y]]+Table2[[#This Row],[Rank 6M]]+Table2[[#This Row],[Rank Sharpe]])/3</f>
        <v>599.33333333333337</v>
      </c>
    </row>
    <row r="652" spans="1:48" x14ac:dyDescent="0.3">
      <c r="A652" t="s">
        <v>1021</v>
      </c>
      <c r="B652" t="s">
        <v>1022</v>
      </c>
      <c r="C652" t="s">
        <v>3105</v>
      </c>
      <c r="D652" t="s">
        <v>117</v>
      </c>
      <c r="E652">
        <v>12809.67817035</v>
      </c>
      <c r="F652">
        <v>43.71</v>
      </c>
      <c r="G652">
        <v>-19.844643643053899</v>
      </c>
      <c r="H652">
        <f>(Table2[[#This Row],[1Y Return vs Nifty]]-AVERAGE(Table2[1Y Return vs Nifty]))/_xlfn.STDEV.P(Table2[1Y Return vs Nifty])</f>
        <v>-0.71569870237156297</v>
      </c>
      <c r="I652">
        <v>-7.6357492177659196</v>
      </c>
      <c r="J652">
        <f>(Table2[[#This Row],[1M Return vs Nifty]]-AVERAGE(Table2[1M Return vs Nifty]))/_xlfn.STDEV.P(Table2[1M Return vs Nifty])</f>
        <v>-0.80690904500120308</v>
      </c>
      <c r="K652">
        <v>-41.701114283140399</v>
      </c>
      <c r="L652">
        <f>(Table2[[#This Row],[6M Return vs Nifty]]-AVERAGE(Table2[6M Return vs Nifty]))/_xlfn.STDEV.P(Table2[6M Return vs Nifty])</f>
        <v>-1.583197035606509</v>
      </c>
      <c r="M652">
        <v>-6.4442738534156696</v>
      </c>
      <c r="N652">
        <f>(Table2[[#This Row],[1W Return vs Nifty]]-AVERAGE(Table2[1W Return vs Nifty]))/_xlfn.STDEV.P(Table2[1W Return vs Nifty])</f>
        <v>-1.0128299084399051</v>
      </c>
      <c r="O652">
        <v>48.89</v>
      </c>
      <c r="P652">
        <v>51.551541646945999</v>
      </c>
      <c r="Q652">
        <v>54.266365053121</v>
      </c>
      <c r="R652">
        <v>10.8476436472847</v>
      </c>
      <c r="S652" s="1">
        <f>(Table2[[#This Row],[Close Price]]-Table2[[#This Row],[20D EMA]])/Table2[[#This Row],[20D EMA]]</f>
        <v>-0.10595213745142155</v>
      </c>
      <c r="T652" s="1">
        <f>(Table2[[#This Row],[Close Price]]-Table2[[#This Row],[50D EMA]])/Table2[[#This Row],[50D EMA]]</f>
        <v>-0.15211071088134073</v>
      </c>
      <c r="U652" s="1">
        <f>(Table2[[#This Row],[Close Price]]-Table2[[#This Row],[200D EMA]])/Table2[[#This Row],[200D EMA]]</f>
        <v>-0.19452869273236637</v>
      </c>
      <c r="V652">
        <v>0.76638057457173303</v>
      </c>
      <c r="W652">
        <v>42.95</v>
      </c>
      <c r="X652">
        <v>45.4</v>
      </c>
      <c r="Y652">
        <v>42.95</v>
      </c>
      <c r="Z652">
        <v>49.88</v>
      </c>
      <c r="AA652">
        <v>42.95</v>
      </c>
      <c r="AB652">
        <v>54.87</v>
      </c>
      <c r="AC652" s="1">
        <f>(Table2[[#This Row],[Close Price]]/Table2[[#This Row],[Day Low]])-1</f>
        <v>1.7694994179278112E-2</v>
      </c>
      <c r="AD652" s="1">
        <f>(Table2[[#This Row],[Day High]]/Table2[[#This Row],[Close Price]])-1</f>
        <v>3.8663921299473714E-2</v>
      </c>
      <c r="AE652" s="1">
        <f>(Table2[[#This Row],[Close Price]]/Table2[[#This Row],[Current Week Low]])-1</f>
        <v>1.7694994179278112E-2</v>
      </c>
      <c r="AF652" s="1">
        <f>(Table2[[#This Row],[Current Week High]]/Table2[[#This Row],[Close Price]])-1</f>
        <v>0.14115762983299018</v>
      </c>
      <c r="AG652" s="1">
        <f>(Table2[[#This Row],[Close Price]]/Table2[[#This Row],[Current Month Low]])-1</f>
        <v>1.7694994179278112E-2</v>
      </c>
      <c r="AH652" s="1">
        <f>(Table2[[#This Row],[Current Month High]]/Table2[[#This Row],[Close Price]])-1</f>
        <v>0.25531914893617014</v>
      </c>
      <c r="AI652">
        <v>68.611301761610605</v>
      </c>
      <c r="AJ652">
        <v>11.647509578544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-0.22</v>
      </c>
      <c r="AM652" t="s">
        <v>3143</v>
      </c>
      <c r="AN652">
        <v>-13.82</v>
      </c>
      <c r="AO652" t="s">
        <v>3143</v>
      </c>
      <c r="AQ652">
        <f>(Table2[[#This Row],[Sharpe Ratio]]-AVERAGE(Table2[Sharpe Ratio]))/_xlfn.STDEV.P(Table2[Sharpe Ratio])</f>
        <v>-0.66967788397470163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562</v>
      </c>
      <c r="AT652">
        <f>_xlfn.RANK.AVG(Table2[[#This Row],[6M Return vs Nifty Z-Score]],Table2[6M Return vs Nifty Z-Score])</f>
        <v>718</v>
      </c>
      <c r="AU652">
        <f>_xlfn.RANK.AVG(Table2[[#This Row],[Sharpe Ratio Z-Score]],Table2[Sharpe Ratio Z-Score])</f>
        <v>520.5</v>
      </c>
      <c r="AV652">
        <f>(Table2[[#This Row],[Rank 1Y]]+Table2[[#This Row],[Rank 6M]]+Table2[[#This Row],[Rank Sharpe]])/3</f>
        <v>600.16666666666663</v>
      </c>
    </row>
    <row r="653" spans="1:48" x14ac:dyDescent="0.3">
      <c r="A653" t="s">
        <v>1945</v>
      </c>
      <c r="B653" t="s">
        <v>1946</v>
      </c>
      <c r="C653" t="s">
        <v>3097</v>
      </c>
      <c r="D653" t="s">
        <v>1947</v>
      </c>
      <c r="E653">
        <v>3434.1040696300001</v>
      </c>
      <c r="F653">
        <v>204.97</v>
      </c>
      <c r="G653">
        <v>-49.441437125548198</v>
      </c>
      <c r="H653">
        <f>(Table2[[#This Row],[1Y Return vs Nifty]]-AVERAGE(Table2[1Y Return vs Nifty]))/_xlfn.STDEV.P(Table2[1Y Return vs Nifty])</f>
        <v>-1.2376635399693556</v>
      </c>
      <c r="I653">
        <v>-3.71769787802784</v>
      </c>
      <c r="J653">
        <f>(Table2[[#This Row],[1M Return vs Nifty]]-AVERAGE(Table2[1M Return vs Nifty]))/_xlfn.STDEV.P(Table2[1M Return vs Nifty])</f>
        <v>-0.34968233775162066</v>
      </c>
      <c r="K653">
        <v>-19.913969423922701</v>
      </c>
      <c r="L653">
        <f>(Table2[[#This Row],[6M Return vs Nifty]]-AVERAGE(Table2[6M Return vs Nifty]))/_xlfn.STDEV.P(Table2[6M Return vs Nifty])</f>
        <v>-0.78688703092540002</v>
      </c>
      <c r="M653">
        <v>-3.3882411073708099</v>
      </c>
      <c r="N653">
        <f>(Table2[[#This Row],[1W Return vs Nifty]]-AVERAGE(Table2[1W Return vs Nifty]))/_xlfn.STDEV.P(Table2[1W Return vs Nifty])</f>
        <v>-0.34615952287813312</v>
      </c>
      <c r="O653">
        <v>216.61</v>
      </c>
      <c r="P653">
        <v>223.32423293823501</v>
      </c>
      <c r="Q653">
        <v>230.16403262512799</v>
      </c>
      <c r="R653">
        <v>21.809371906871</v>
      </c>
      <c r="S653" s="1">
        <f>(Table2[[#This Row],[Close Price]]-Table2[[#This Row],[20D EMA]])/Table2[[#This Row],[20D EMA]]</f>
        <v>-5.373713124971153E-2</v>
      </c>
      <c r="T653" s="1">
        <f>(Table2[[#This Row],[Close Price]]-Table2[[#This Row],[50D EMA]])/Table2[[#This Row],[50D EMA]]</f>
        <v>-8.2186481497112149E-2</v>
      </c>
      <c r="U653" s="1">
        <f>(Table2[[#This Row],[Close Price]]-Table2[[#This Row],[200D EMA]])/Table2[[#This Row],[200D EMA]]</f>
        <v>-0.10946120615709723</v>
      </c>
      <c r="V653">
        <v>0.546618283809296</v>
      </c>
      <c r="W653">
        <v>203</v>
      </c>
      <c r="X653">
        <v>207.5</v>
      </c>
      <c r="Y653">
        <v>200</v>
      </c>
      <c r="Z653">
        <v>217.76</v>
      </c>
      <c r="AA653">
        <v>200</v>
      </c>
      <c r="AB653">
        <v>235.77</v>
      </c>
      <c r="AC653" s="1">
        <f>(Table2[[#This Row],[Close Price]]/Table2[[#This Row],[Day Low]])-1</f>
        <v>9.7044334975369129E-3</v>
      </c>
      <c r="AD653" s="1">
        <f>(Table2[[#This Row],[Day High]]/Table2[[#This Row],[Close Price]])-1</f>
        <v>1.2343269746792229E-2</v>
      </c>
      <c r="AE653" s="1">
        <f>(Table2[[#This Row],[Close Price]]/Table2[[#This Row],[Current Week Low]])-1</f>
        <v>2.4850000000000039E-2</v>
      </c>
      <c r="AF653" s="1">
        <f>(Table2[[#This Row],[Current Week High]]/Table2[[#This Row],[Close Price]])-1</f>
        <v>6.2399375518368494E-2</v>
      </c>
      <c r="AG653" s="1">
        <f>(Table2[[#This Row],[Close Price]]/Table2[[#This Row],[Current Month Low]])-1</f>
        <v>2.4850000000000039E-2</v>
      </c>
      <c r="AH653" s="1">
        <f>(Table2[[#This Row],[Current Month High]]/Table2[[#This Row],[Close Price]])-1</f>
        <v>0.15026589256964429</v>
      </c>
      <c r="AI653">
        <v>37.093233156071598</v>
      </c>
      <c r="AJ653">
        <v>4.2573753814852502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-0.13</v>
      </c>
      <c r="AM653" t="s">
        <v>3143</v>
      </c>
      <c r="AN653">
        <v>-7.5</v>
      </c>
      <c r="AO653" t="s">
        <v>3143</v>
      </c>
      <c r="AQ653">
        <f>(Table2[[#This Row],[Sharpe Ratio]]-AVERAGE(Table2[Sharpe Ratio]))/_xlfn.STDEV.P(Table2[Sharpe Ratio])</f>
        <v>-0.66967788397470163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702</v>
      </c>
      <c r="AT653">
        <f>_xlfn.RANK.AVG(Table2[[#This Row],[6M Return vs Nifty Z-Score]],Table2[6M Return vs Nifty Z-Score])</f>
        <v>579</v>
      </c>
      <c r="AU653">
        <f>_xlfn.RANK.AVG(Table2[[#This Row],[Sharpe Ratio Z-Score]],Table2[Sharpe Ratio Z-Score])</f>
        <v>520.5</v>
      </c>
      <c r="AV653">
        <f>(Table2[[#This Row],[Rank 1Y]]+Table2[[#This Row],[Rank 6M]]+Table2[[#This Row],[Rank Sharpe]])/3</f>
        <v>600.5</v>
      </c>
    </row>
    <row r="654" spans="1:48" x14ac:dyDescent="0.3">
      <c r="A654" t="s">
        <v>103</v>
      </c>
      <c r="B654" t="s">
        <v>104</v>
      </c>
      <c r="C654" t="s">
        <v>3109</v>
      </c>
      <c r="D654" t="s">
        <v>105</v>
      </c>
      <c r="E654">
        <v>263690.05381496</v>
      </c>
      <c r="F654">
        <v>4052.2</v>
      </c>
      <c r="G654">
        <v>-18.122737284559001</v>
      </c>
      <c r="H654">
        <f>(Table2[[#This Row],[1Y Return vs Nifty]]-AVERAGE(Table2[1Y Return vs Nifty]))/_xlfn.STDEV.P(Table2[1Y Return vs Nifty])</f>
        <v>-0.6853314068974099</v>
      </c>
      <c r="I654">
        <v>-17.731515385821201</v>
      </c>
      <c r="J654">
        <f>(Table2[[#This Row],[1M Return vs Nifty]]-AVERAGE(Table2[1M Return vs Nifty]))/_xlfn.STDEV.P(Table2[1M Return vs Nifty])</f>
        <v>-1.9850594881473185</v>
      </c>
      <c r="K654">
        <v>-20.124015854972601</v>
      </c>
      <c r="L654">
        <f>(Table2[[#This Row],[6M Return vs Nifty]]-AVERAGE(Table2[6M Return vs Nifty]))/_xlfn.STDEV.P(Table2[6M Return vs Nifty])</f>
        <v>-0.79456413022287087</v>
      </c>
      <c r="M654">
        <v>1.7356433247542999</v>
      </c>
      <c r="N654">
        <f>(Table2[[#This Row],[1W Return vs Nifty]]-AVERAGE(Table2[1W Return vs Nifty]))/_xlfn.STDEV.P(Table2[1W Return vs Nifty])</f>
        <v>0.77161057116282417</v>
      </c>
      <c r="O654">
        <v>4379.5200000000004</v>
      </c>
      <c r="P654">
        <v>4685.0195911040701</v>
      </c>
      <c r="Q654">
        <v>4578.8973407713202</v>
      </c>
      <c r="R654">
        <v>30.470113977036501</v>
      </c>
      <c r="S654" s="1">
        <f>(Table2[[#This Row],[Close Price]]-Table2[[#This Row],[20D EMA]])/Table2[[#This Row],[20D EMA]]</f>
        <v>-7.4738784158994723E-2</v>
      </c>
      <c r="T654" s="1">
        <f>(Table2[[#This Row],[Close Price]]-Table2[[#This Row],[50D EMA]])/Table2[[#This Row],[50D EMA]]</f>
        <v>-0.13507298716651475</v>
      </c>
      <c r="U654" s="1">
        <f>(Table2[[#This Row],[Close Price]]-Table2[[#This Row],[200D EMA]])/Table2[[#This Row],[200D EMA]]</f>
        <v>-0.11502711276828879</v>
      </c>
      <c r="V654">
        <v>1.7314602481540999</v>
      </c>
      <c r="W654">
        <v>3985.45</v>
      </c>
      <c r="X654">
        <v>4125</v>
      </c>
      <c r="Y654">
        <v>3961</v>
      </c>
      <c r="Z654">
        <v>4224.8</v>
      </c>
      <c r="AA654">
        <v>3961</v>
      </c>
      <c r="AB654">
        <v>5138</v>
      </c>
      <c r="AC654" s="1">
        <f>(Table2[[#This Row],[Close Price]]/Table2[[#This Row],[Day Low]])-1</f>
        <v>1.6748422386430706E-2</v>
      </c>
      <c r="AD654" s="1">
        <f>(Table2[[#This Row],[Day High]]/Table2[[#This Row],[Close Price]])-1</f>
        <v>1.7965549578007112E-2</v>
      </c>
      <c r="AE654" s="1">
        <f>(Table2[[#This Row],[Close Price]]/Table2[[#This Row],[Current Week Low]])-1</f>
        <v>2.3024488765463147E-2</v>
      </c>
      <c r="AF654" s="1">
        <f>(Table2[[#This Row],[Current Week High]]/Table2[[#This Row],[Close Price]])-1</f>
        <v>4.2594146389615561E-2</v>
      </c>
      <c r="AG654" s="1">
        <f>(Table2[[#This Row],[Close Price]]/Table2[[#This Row],[Current Month Low]])-1</f>
        <v>2.3024488765463147E-2</v>
      </c>
      <c r="AH654" s="1">
        <f>(Table2[[#This Row],[Current Month High]]/Table2[[#This Row],[Close Price]])-1</f>
        <v>0.26795321060164845</v>
      </c>
      <c r="AI654">
        <v>35.354868960071002</v>
      </c>
      <c r="AJ654">
        <v>11.939226519337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-0.19</v>
      </c>
      <c r="AM654" t="s">
        <v>3143</v>
      </c>
      <c r="AN654">
        <v>-12.77</v>
      </c>
      <c r="AO654" t="s">
        <v>3143</v>
      </c>
      <c r="AP654">
        <v>-5.7479640056766999E-2</v>
      </c>
      <c r="AQ654">
        <f>(Table2[[#This Row],[Sharpe Ratio]]-AVERAGE(Table2[Sharpe Ratio]))/_xlfn.STDEV.P(Table2[Sharpe Ratio])</f>
        <v>-1.3483178553260402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553</v>
      </c>
      <c r="AT654">
        <f>_xlfn.RANK.AVG(Table2[[#This Row],[6M Return vs Nifty Z-Score]],Table2[6M Return vs Nifty Z-Score])</f>
        <v>582</v>
      </c>
      <c r="AU654">
        <f>_xlfn.RANK.AVG(Table2[[#This Row],[Sharpe Ratio Z-Score]],Table2[Sharpe Ratio Z-Score])</f>
        <v>668</v>
      </c>
      <c r="AV654">
        <f>(Table2[[#This Row],[Rank 1Y]]+Table2[[#This Row],[Rank 6M]]+Table2[[#This Row],[Rank Sharpe]])/3</f>
        <v>601</v>
      </c>
    </row>
    <row r="655" spans="1:48" x14ac:dyDescent="0.3">
      <c r="A655" t="s">
        <v>1452</v>
      </c>
      <c r="B655" t="s">
        <v>1453</v>
      </c>
      <c r="C655" t="s">
        <v>3111</v>
      </c>
      <c r="D655" t="s">
        <v>465</v>
      </c>
      <c r="E655">
        <v>6766.1383333949998</v>
      </c>
      <c r="F655">
        <v>244.65</v>
      </c>
      <c r="G655">
        <v>-31.7756071709554</v>
      </c>
      <c r="H655">
        <f>(Table2[[#This Row],[1Y Return vs Nifty]]-AVERAGE(Table2[1Y Return vs Nifty]))/_xlfn.STDEV.P(Table2[1Y Return vs Nifty])</f>
        <v>-0.92611147711723663</v>
      </c>
      <c r="I655">
        <v>-8.3204604838725391</v>
      </c>
      <c r="J655">
        <f>(Table2[[#This Row],[1M Return vs Nifty]]-AVERAGE(Table2[1M Return vs Nifty]))/_xlfn.STDEV.P(Table2[1M Return vs Nifty])</f>
        <v>-0.8868131224295378</v>
      </c>
      <c r="K655">
        <v>-9.3730082574296301</v>
      </c>
      <c r="L655">
        <f>(Table2[[#This Row],[6M Return vs Nifty]]-AVERAGE(Table2[6M Return vs Nifty]))/_xlfn.STDEV.P(Table2[6M Return vs Nifty])</f>
        <v>-0.40161980614343368</v>
      </c>
      <c r="M655">
        <v>-5.81595263413422</v>
      </c>
      <c r="N655">
        <f>(Table2[[#This Row],[1W Return vs Nifty]]-AVERAGE(Table2[1W Return vs Nifty]))/_xlfn.STDEV.P(Table2[1W Return vs Nifty])</f>
        <v>-0.87576228373688825</v>
      </c>
      <c r="O655">
        <v>272.58</v>
      </c>
      <c r="P655">
        <v>278.23397572291202</v>
      </c>
      <c r="Q655">
        <v>270.330037923026</v>
      </c>
      <c r="R655">
        <v>24.0841161932108</v>
      </c>
      <c r="S655" s="1">
        <f>(Table2[[#This Row],[Close Price]]-Table2[[#This Row],[20D EMA]])/Table2[[#This Row],[20D EMA]]</f>
        <v>-0.10246533127889053</v>
      </c>
      <c r="T655" s="1">
        <f>(Table2[[#This Row],[Close Price]]-Table2[[#This Row],[50D EMA]])/Table2[[#This Row],[50D EMA]]</f>
        <v>-0.12070407877274364</v>
      </c>
      <c r="U655" s="1">
        <f>(Table2[[#This Row],[Close Price]]-Table2[[#This Row],[200D EMA]])/Table2[[#This Row],[200D EMA]]</f>
        <v>-9.4995133061528847E-2</v>
      </c>
      <c r="V655">
        <v>0.34249685614592601</v>
      </c>
      <c r="W655">
        <v>242.1</v>
      </c>
      <c r="X655">
        <v>258</v>
      </c>
      <c r="Y655">
        <v>242.1</v>
      </c>
      <c r="Z655">
        <v>281.75</v>
      </c>
      <c r="AA655">
        <v>242.1</v>
      </c>
      <c r="AB655">
        <v>293.95</v>
      </c>
      <c r="AC655" s="1">
        <f>(Table2[[#This Row],[Close Price]]/Table2[[#This Row],[Day Low]])-1</f>
        <v>1.0532837670384154E-2</v>
      </c>
      <c r="AD655" s="1">
        <f>(Table2[[#This Row],[Day High]]/Table2[[#This Row],[Close Price]])-1</f>
        <v>5.456774984671986E-2</v>
      </c>
      <c r="AE655" s="1">
        <f>(Table2[[#This Row],[Close Price]]/Table2[[#This Row],[Current Week Low]])-1</f>
        <v>1.0532837670384154E-2</v>
      </c>
      <c r="AF655" s="1">
        <f>(Table2[[#This Row],[Current Week High]]/Table2[[#This Row],[Close Price]])-1</f>
        <v>0.15164520743919874</v>
      </c>
      <c r="AG655" s="1">
        <f>(Table2[[#This Row],[Close Price]]/Table2[[#This Row],[Current Month Low]])-1</f>
        <v>1.0532837670384154E-2</v>
      </c>
      <c r="AH655" s="1">
        <f>(Table2[[#This Row],[Current Month High]]/Table2[[#This Row],[Close Price]])-1</f>
        <v>0.20151236460249322</v>
      </c>
      <c r="AI655">
        <v>33.0472103004291</v>
      </c>
      <c r="AJ655">
        <v>11.2045454545454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0.02</v>
      </c>
      <c r="AM655" t="s">
        <v>3142</v>
      </c>
      <c r="AN655">
        <v>-11.42</v>
      </c>
      <c r="AO655" t="s">
        <v>3143</v>
      </c>
      <c r="AP655">
        <v>-0.108686453848162</v>
      </c>
      <c r="AQ655">
        <f>(Table2[[#This Row],[Sharpe Ratio]]-AVERAGE(Table2[Sharpe Ratio]))/_xlfn.STDEV.P(Table2[Sharpe Ratio])</f>
        <v>-1.9528969829974292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634</v>
      </c>
      <c r="AT655">
        <f>_xlfn.RANK.AVG(Table2[[#This Row],[6M Return vs Nifty Z-Score]],Table2[6M Return vs Nifty Z-Score])</f>
        <v>455</v>
      </c>
      <c r="AU655">
        <f>_xlfn.RANK.AVG(Table2[[#This Row],[Sharpe Ratio Z-Score]],Table2[Sharpe Ratio Z-Score])</f>
        <v>717</v>
      </c>
      <c r="AV655">
        <f>(Table2[[#This Row],[Rank 1Y]]+Table2[[#This Row],[Rank 6M]]+Table2[[#This Row],[Rank Sharpe]])/3</f>
        <v>602</v>
      </c>
    </row>
    <row r="656" spans="1:48" x14ac:dyDescent="0.3">
      <c r="A656" t="s">
        <v>2429</v>
      </c>
      <c r="B656" t="s">
        <v>2430</v>
      </c>
      <c r="C656" t="s">
        <v>3104</v>
      </c>
      <c r="D656" t="s">
        <v>74</v>
      </c>
      <c r="E656">
        <v>1975.4189220000001</v>
      </c>
      <c r="F656">
        <v>76.47</v>
      </c>
      <c r="G656">
        <v>-59.316559529903699</v>
      </c>
      <c r="H656">
        <f>(Table2[[#This Row],[1Y Return vs Nifty]]-AVERAGE(Table2[1Y Return vs Nifty]))/_xlfn.STDEV.P(Table2[1Y Return vs Nifty])</f>
        <v>-1.411819793250525</v>
      </c>
      <c r="I656">
        <v>-2.71954298146622</v>
      </c>
      <c r="J656">
        <f>(Table2[[#This Row],[1M Return vs Nifty]]-AVERAGE(Table2[1M Return vs Nifty]))/_xlfn.STDEV.P(Table2[1M Return vs Nifty])</f>
        <v>-0.23320017937581286</v>
      </c>
      <c r="K656">
        <v>-25.1298840893724</v>
      </c>
      <c r="L656">
        <f>(Table2[[#This Row],[6M Return vs Nifty]]-AVERAGE(Table2[6M Return vs Nifty]))/_xlfn.STDEV.P(Table2[6M Return vs Nifty])</f>
        <v>-0.97752628441635292</v>
      </c>
      <c r="M656">
        <v>-2.0724551980054202</v>
      </c>
      <c r="N656">
        <f>(Table2[[#This Row],[1W Return vs Nifty]]-AVERAGE(Table2[1W Return vs Nifty]))/_xlfn.STDEV.P(Table2[1W Return vs Nifty])</f>
        <v>-5.912218643314774E-2</v>
      </c>
      <c r="O656">
        <v>81.040000000000006</v>
      </c>
      <c r="P656">
        <v>84.970784803921504</v>
      </c>
      <c r="Q656">
        <v>93.768594224984</v>
      </c>
      <c r="R656">
        <v>18.537894489830599</v>
      </c>
      <c r="S656" s="1">
        <f>(Table2[[#This Row],[Close Price]]-Table2[[#This Row],[20D EMA]])/Table2[[#This Row],[20D EMA]]</f>
        <v>-5.6391905231984292E-2</v>
      </c>
      <c r="T656" s="1">
        <f>(Table2[[#This Row],[Close Price]]-Table2[[#This Row],[50D EMA]])/Table2[[#This Row],[50D EMA]]</f>
        <v>-0.1000436187983659</v>
      </c>
      <c r="U656" s="1">
        <f>(Table2[[#This Row],[Close Price]]-Table2[[#This Row],[200D EMA]])/Table2[[#This Row],[200D EMA]]</f>
        <v>-0.18448174858501729</v>
      </c>
      <c r="V656">
        <v>0.64940327106479701</v>
      </c>
      <c r="W656">
        <v>74</v>
      </c>
      <c r="X656">
        <v>77.89</v>
      </c>
      <c r="Y656">
        <v>74</v>
      </c>
      <c r="Z656">
        <v>82.99</v>
      </c>
      <c r="AA656">
        <v>74</v>
      </c>
      <c r="AB656">
        <v>87.5</v>
      </c>
      <c r="AC656" s="1">
        <f>(Table2[[#This Row],[Close Price]]/Table2[[#This Row],[Day Low]])-1</f>
        <v>3.3378378378378315E-2</v>
      </c>
      <c r="AD656" s="1">
        <f>(Table2[[#This Row],[Day High]]/Table2[[#This Row],[Close Price]])-1</f>
        <v>1.856937361056632E-2</v>
      </c>
      <c r="AE656" s="1">
        <f>(Table2[[#This Row],[Close Price]]/Table2[[#This Row],[Current Week Low]])-1</f>
        <v>3.3378378378378315E-2</v>
      </c>
      <c r="AF656" s="1">
        <f>(Table2[[#This Row],[Current Week High]]/Table2[[#This Row],[Close Price]])-1</f>
        <v>8.5262194324571716E-2</v>
      </c>
      <c r="AG656" s="1">
        <f>(Table2[[#This Row],[Close Price]]/Table2[[#This Row],[Current Month Low]])-1</f>
        <v>3.3378378378378315E-2</v>
      </c>
      <c r="AH656" s="1">
        <f>(Table2[[#This Row],[Current Month High]]/Table2[[#This Row],[Close Price]])-1</f>
        <v>0.14423957107362373</v>
      </c>
      <c r="AI656">
        <v>104.00156924284001</v>
      </c>
      <c r="AJ656">
        <v>3.3378378378378302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-0.13</v>
      </c>
      <c r="AM656" t="s">
        <v>3143</v>
      </c>
      <c r="AN656">
        <v>-7.77</v>
      </c>
      <c r="AO656" t="s">
        <v>3143</v>
      </c>
      <c r="AP656">
        <v>1.9664629431041001E-2</v>
      </c>
      <c r="AQ656">
        <f>(Table2[[#This Row],[Sharpe Ratio]]-AVERAGE(Table2[Sharpe Ratio]))/_xlfn.STDEV.P(Table2[Sharpe Ratio])</f>
        <v>-0.43750517829080032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720</v>
      </c>
      <c r="AT656">
        <f>_xlfn.RANK.AVG(Table2[[#This Row],[6M Return vs Nifty Z-Score]],Table2[6M Return vs Nifty Z-Score])</f>
        <v>631</v>
      </c>
      <c r="AU656">
        <f>_xlfn.RANK.AVG(Table2[[#This Row],[Sharpe Ratio Z-Score]],Table2[Sharpe Ratio Z-Score])</f>
        <v>455</v>
      </c>
      <c r="AV656">
        <f>(Table2[[#This Row],[Rank 1Y]]+Table2[[#This Row],[Rank 6M]]+Table2[[#This Row],[Rank Sharpe]])/3</f>
        <v>602</v>
      </c>
    </row>
    <row r="657" spans="1:48" x14ac:dyDescent="0.3">
      <c r="A657" t="s">
        <v>659</v>
      </c>
      <c r="B657" t="s">
        <v>660</v>
      </c>
      <c r="C657" t="s">
        <v>3101</v>
      </c>
      <c r="D657" t="s">
        <v>51</v>
      </c>
      <c r="E657">
        <v>26456.655437955</v>
      </c>
      <c r="F657">
        <v>1605.85</v>
      </c>
      <c r="G657">
        <v>-20.152476727342499</v>
      </c>
      <c r="H657">
        <f>(Table2[[#This Row],[1Y Return vs Nifty]]-AVERAGE(Table2[1Y Return vs Nifty]))/_xlfn.STDEV.P(Table2[1Y Return vs Nifty])</f>
        <v>-0.72112760283481636</v>
      </c>
      <c r="I657">
        <v>-4.7587880361298298</v>
      </c>
      <c r="J657">
        <f>(Table2[[#This Row],[1M Return vs Nifty]]-AVERAGE(Table2[1M Return vs Nifty]))/_xlfn.STDEV.P(Table2[1M Return vs Nifty])</f>
        <v>-0.47117493283607953</v>
      </c>
      <c r="K657">
        <v>-14.7706998330804</v>
      </c>
      <c r="L657">
        <f>(Table2[[#This Row],[6M Return vs Nifty]]-AVERAGE(Table2[6M Return vs Nifty]))/_xlfn.STDEV.P(Table2[6M Return vs Nifty])</f>
        <v>-0.59890292110170928</v>
      </c>
      <c r="M657">
        <v>3.1338905090610099</v>
      </c>
      <c r="N657">
        <f>(Table2[[#This Row],[1W Return vs Nifty]]-AVERAGE(Table2[1W Return vs Nifty]))/_xlfn.STDEV.P(Table2[1W Return vs Nifty])</f>
        <v>1.0766367495239157</v>
      </c>
      <c r="O657">
        <v>1692.95</v>
      </c>
      <c r="P657">
        <v>1778.06981575603</v>
      </c>
      <c r="Q657">
        <v>1812.6125733034901</v>
      </c>
      <c r="R657">
        <v>31.397068603047199</v>
      </c>
      <c r="S657" s="1">
        <f>(Table2[[#This Row],[Close Price]]-Table2[[#This Row],[20D EMA]])/Table2[[#This Row],[20D EMA]]</f>
        <v>-5.1448654715142289E-2</v>
      </c>
      <c r="T657" s="1">
        <f>(Table2[[#This Row],[Close Price]]-Table2[[#This Row],[50D EMA]])/Table2[[#This Row],[50D EMA]]</f>
        <v>-9.6857735410576531E-2</v>
      </c>
      <c r="U657" s="1">
        <f>(Table2[[#This Row],[Close Price]]-Table2[[#This Row],[200D EMA]])/Table2[[#This Row],[200D EMA]]</f>
        <v>-0.114068817765434</v>
      </c>
      <c r="V657">
        <v>0.64944913474619603</v>
      </c>
      <c r="W657">
        <v>1591.85</v>
      </c>
      <c r="X657">
        <v>1663.35</v>
      </c>
      <c r="Y657">
        <v>1585.7</v>
      </c>
      <c r="Z657">
        <v>1696.85</v>
      </c>
      <c r="AA657">
        <v>1585.7</v>
      </c>
      <c r="AB657">
        <v>1805</v>
      </c>
      <c r="AC657" s="1">
        <f>(Table2[[#This Row],[Close Price]]/Table2[[#This Row],[Day Low]])-1</f>
        <v>8.7947985048841826E-3</v>
      </c>
      <c r="AD657" s="1">
        <f>(Table2[[#This Row],[Day High]]/Table2[[#This Row],[Close Price]])-1</f>
        <v>3.5806582183890212E-2</v>
      </c>
      <c r="AE657" s="1">
        <f>(Table2[[#This Row],[Close Price]]/Table2[[#This Row],[Current Week Low]])-1</f>
        <v>1.2707321687582596E-2</v>
      </c>
      <c r="AF657" s="1">
        <f>(Table2[[#This Row],[Current Week High]]/Table2[[#This Row],[Close Price]])-1</f>
        <v>5.6667808325808755E-2</v>
      </c>
      <c r="AG657" s="1">
        <f>(Table2[[#This Row],[Close Price]]/Table2[[#This Row],[Current Month Low]])-1</f>
        <v>1.2707321687582596E-2</v>
      </c>
      <c r="AH657" s="1">
        <f>(Table2[[#This Row],[Current Month High]]/Table2[[#This Row],[Close Price]])-1</f>
        <v>0.12401531898994311</v>
      </c>
      <c r="AI657">
        <v>38.303702089236197</v>
      </c>
      <c r="AJ657">
        <v>8.8674960170841608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-0.23</v>
      </c>
      <c r="AM657" t="s">
        <v>3143</v>
      </c>
      <c r="AN657">
        <v>-5.54</v>
      </c>
      <c r="AO657" t="s">
        <v>3143</v>
      </c>
      <c r="AP657">
        <v>-0.11832796898268701</v>
      </c>
      <c r="AQ657">
        <f>(Table2[[#This Row],[Sharpe Ratio]]-AVERAGE(Table2[Sharpe Ratio]))/_xlfn.STDEV.P(Table2[Sharpe Ratio])</f>
        <v>-2.0667306386747359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565</v>
      </c>
      <c r="AT657">
        <f>_xlfn.RANK.AVG(Table2[[#This Row],[6M Return vs Nifty Z-Score]],Table2[6M Return vs Nifty Z-Score])</f>
        <v>521</v>
      </c>
      <c r="AU657">
        <f>_xlfn.RANK.AVG(Table2[[#This Row],[Sharpe Ratio Z-Score]],Table2[Sharpe Ratio Z-Score])</f>
        <v>723</v>
      </c>
      <c r="AV657">
        <f>(Table2[[#This Row],[Rank 1Y]]+Table2[[#This Row],[Rank 6M]]+Table2[[#This Row],[Rank Sharpe]])/3</f>
        <v>603</v>
      </c>
    </row>
    <row r="658" spans="1:48" x14ac:dyDescent="0.3">
      <c r="A658" t="s">
        <v>1131</v>
      </c>
      <c r="B658" t="s">
        <v>1132</v>
      </c>
      <c r="C658" t="s">
        <v>3111</v>
      </c>
      <c r="D658" t="s">
        <v>465</v>
      </c>
      <c r="E658">
        <v>10460.778426929999</v>
      </c>
      <c r="F658">
        <v>789.15</v>
      </c>
      <c r="G658">
        <v>-36.717078840000802</v>
      </c>
      <c r="H658">
        <f>(Table2[[#This Row],[1Y Return vs Nifty]]-AVERAGE(Table2[1Y Return vs Nifty]))/_xlfn.STDEV.P(Table2[1Y Return vs Nifty])</f>
        <v>-1.0132585681949557</v>
      </c>
      <c r="I658">
        <v>-10.7882345702512</v>
      </c>
      <c r="J658">
        <f>(Table2[[#This Row],[1M Return vs Nifty]]-AVERAGE(Table2[1M Return vs Nifty]))/_xlfn.STDEV.P(Table2[1M Return vs Nifty])</f>
        <v>-1.1747961328375101</v>
      </c>
      <c r="K658">
        <v>-13.9982225332989</v>
      </c>
      <c r="L658">
        <f>(Table2[[#This Row],[6M Return vs Nifty]]-AVERAGE(Table2[6M Return vs Nifty]))/_xlfn.STDEV.P(Table2[6M Return vs Nifty])</f>
        <v>-0.57066923531222835</v>
      </c>
      <c r="M658">
        <v>-10.4507915346099</v>
      </c>
      <c r="N658">
        <f>(Table2[[#This Row],[1W Return vs Nifty]]-AVERAGE(Table2[1W Return vs Nifty]))/_xlfn.STDEV.P(Table2[1W Return vs Nifty])</f>
        <v>-1.88684760040956</v>
      </c>
      <c r="O658">
        <v>888.69</v>
      </c>
      <c r="P658">
        <v>910.24902765537695</v>
      </c>
      <c r="Q658">
        <v>894.09953010217998</v>
      </c>
      <c r="R658">
        <v>13.5396105758825</v>
      </c>
      <c r="S658" s="1">
        <f>(Table2[[#This Row],[Close Price]]-Table2[[#This Row],[20D EMA]])/Table2[[#This Row],[20D EMA]]</f>
        <v>-0.11200756169192864</v>
      </c>
      <c r="T658" s="1">
        <f>(Table2[[#This Row],[Close Price]]-Table2[[#This Row],[50D EMA]])/Table2[[#This Row],[50D EMA]]</f>
        <v>-0.13303944742166254</v>
      </c>
      <c r="U658" s="1">
        <f>(Table2[[#This Row],[Close Price]]-Table2[[#This Row],[200D EMA]])/Table2[[#This Row],[200D EMA]]</f>
        <v>-0.11738014233178951</v>
      </c>
      <c r="V658">
        <v>2.4304343597993601</v>
      </c>
      <c r="W658">
        <v>778</v>
      </c>
      <c r="X658">
        <v>813</v>
      </c>
      <c r="Y658">
        <v>778</v>
      </c>
      <c r="Z658">
        <v>943.9</v>
      </c>
      <c r="AA658">
        <v>778</v>
      </c>
      <c r="AB658">
        <v>977.7</v>
      </c>
      <c r="AC658" s="1">
        <f>(Table2[[#This Row],[Close Price]]/Table2[[#This Row],[Day Low]])-1</f>
        <v>1.4331619537275131E-2</v>
      </c>
      <c r="AD658" s="1">
        <f>(Table2[[#This Row],[Day High]]/Table2[[#This Row],[Close Price]])-1</f>
        <v>3.0222391180384056E-2</v>
      </c>
      <c r="AE658" s="1">
        <f>(Table2[[#This Row],[Close Price]]/Table2[[#This Row],[Current Week Low]])-1</f>
        <v>1.4331619537275131E-2</v>
      </c>
      <c r="AF658" s="1">
        <f>(Table2[[#This Row],[Current Week High]]/Table2[[#This Row],[Close Price]])-1</f>
        <v>0.19609706646391678</v>
      </c>
      <c r="AG658" s="1">
        <f>(Table2[[#This Row],[Close Price]]/Table2[[#This Row],[Current Month Low]])-1</f>
        <v>1.4331619537275131E-2</v>
      </c>
      <c r="AH658" s="1">
        <f>(Table2[[#This Row],[Current Month High]]/Table2[[#This Row],[Close Price]])-1</f>
        <v>0.23892796046379017</v>
      </c>
      <c r="AI658">
        <v>35.715643413799597</v>
      </c>
      <c r="AJ658">
        <v>3.6241875123104101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-0.04</v>
      </c>
      <c r="AM658" t="s">
        <v>3143</v>
      </c>
      <c r="AN658">
        <v>-16.62</v>
      </c>
      <c r="AO658" t="s">
        <v>3143</v>
      </c>
      <c r="AP658">
        <v>-4.0714696251539E-2</v>
      </c>
      <c r="AQ658">
        <f>(Table2[[#This Row],[Sharpe Ratio]]-AVERAGE(Table2[Sharpe Ratio]))/_xlfn.STDEV.P(Table2[Sharpe Ratio])</f>
        <v>-1.1503806209861864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659</v>
      </c>
      <c r="AT658">
        <f>_xlfn.RANK.AVG(Table2[[#This Row],[6M Return vs Nifty Z-Score]],Table2[6M Return vs Nifty Z-Score])</f>
        <v>518</v>
      </c>
      <c r="AU658">
        <f>_xlfn.RANK.AVG(Table2[[#This Row],[Sharpe Ratio Z-Score]],Table2[Sharpe Ratio Z-Score])</f>
        <v>634</v>
      </c>
      <c r="AV658">
        <f>(Table2[[#This Row],[Rank 1Y]]+Table2[[#This Row],[Rank 6M]]+Table2[[#This Row],[Rank Sharpe]])/3</f>
        <v>603.66666666666663</v>
      </c>
    </row>
    <row r="659" spans="1:48" x14ac:dyDescent="0.3">
      <c r="A659" t="s">
        <v>1065</v>
      </c>
      <c r="B659" t="s">
        <v>1066</v>
      </c>
      <c r="C659" t="s">
        <v>3104</v>
      </c>
      <c r="D659" t="s">
        <v>74</v>
      </c>
      <c r="E659">
        <v>11841.512252715</v>
      </c>
      <c r="F659">
        <v>331.55</v>
      </c>
      <c r="G659">
        <v>-31.126625157521101</v>
      </c>
      <c r="H659">
        <f>(Table2[[#This Row],[1Y Return vs Nifty]]-AVERAGE(Table2[1Y Return vs Nifty]))/_xlfn.STDEV.P(Table2[1Y Return vs Nifty])</f>
        <v>-0.91466612269239056</v>
      </c>
      <c r="I659">
        <v>3.5815000429616002</v>
      </c>
      <c r="J659">
        <f>(Table2[[#This Row],[1M Return vs Nifty]]-AVERAGE(Table2[1M Return vs Nifty]))/_xlfn.STDEV.P(Table2[1M Return vs Nifty])</f>
        <v>0.50211564588585311</v>
      </c>
      <c r="K659">
        <v>-10.3747031917088</v>
      </c>
      <c r="L659">
        <f>(Table2[[#This Row],[6M Return vs Nifty]]-AVERAGE(Table2[6M Return vs Nifty]))/_xlfn.STDEV.P(Table2[6M Return vs Nifty])</f>
        <v>-0.43823128979395959</v>
      </c>
      <c r="M659">
        <v>-2.3827508713963002</v>
      </c>
      <c r="N659">
        <f>(Table2[[#This Row],[1W Return vs Nifty]]-AVERAGE(Table2[1W Return vs Nifty]))/_xlfn.STDEV.P(Table2[1W Return vs Nifty])</f>
        <v>-0.12681286693563049</v>
      </c>
      <c r="O659">
        <v>348.92</v>
      </c>
      <c r="P659">
        <v>349.463482027304</v>
      </c>
      <c r="Q659">
        <v>345.36233846861199</v>
      </c>
      <c r="R659">
        <v>28.878762739240699</v>
      </c>
      <c r="S659" s="1">
        <f>(Table2[[#This Row],[Close Price]]-Table2[[#This Row],[20D EMA]])/Table2[[#This Row],[20D EMA]]</f>
        <v>-4.9782185028086678E-2</v>
      </c>
      <c r="T659" s="1">
        <f>(Table2[[#This Row],[Close Price]]-Table2[[#This Row],[50D EMA]])/Table2[[#This Row],[50D EMA]]</f>
        <v>-5.1259954039788294E-2</v>
      </c>
      <c r="U659" s="1">
        <f>(Table2[[#This Row],[Close Price]]-Table2[[#This Row],[200D EMA]])/Table2[[#This Row],[200D EMA]]</f>
        <v>-3.999375997353373E-2</v>
      </c>
      <c r="V659">
        <v>1.17661593270627</v>
      </c>
      <c r="W659">
        <v>325.64999999999998</v>
      </c>
      <c r="X659">
        <v>341.2</v>
      </c>
      <c r="Y659">
        <v>322.25</v>
      </c>
      <c r="Z659">
        <v>354.75</v>
      </c>
      <c r="AA659">
        <v>322.25</v>
      </c>
      <c r="AB659">
        <v>371</v>
      </c>
      <c r="AC659" s="1">
        <f>(Table2[[#This Row],[Close Price]]/Table2[[#This Row],[Day Low]])-1</f>
        <v>1.8117610931982275E-2</v>
      </c>
      <c r="AD659" s="1">
        <f>(Table2[[#This Row],[Day High]]/Table2[[#This Row],[Close Price]])-1</f>
        <v>2.9105715578344071E-2</v>
      </c>
      <c r="AE659" s="1">
        <f>(Table2[[#This Row],[Close Price]]/Table2[[#This Row],[Current Week Low]])-1</f>
        <v>2.8859581070597384E-2</v>
      </c>
      <c r="AF659" s="1">
        <f>(Table2[[#This Row],[Current Week High]]/Table2[[#This Row],[Close Price]])-1</f>
        <v>6.9974362841200399E-2</v>
      </c>
      <c r="AG659" s="1">
        <f>(Table2[[#This Row],[Close Price]]/Table2[[#This Row],[Current Month Low]])-1</f>
        <v>2.8859581070597384E-2</v>
      </c>
      <c r="AH659" s="1">
        <f>(Table2[[#This Row],[Current Month High]]/Table2[[#This Row],[Close Price]])-1</f>
        <v>0.11898657819333436</v>
      </c>
      <c r="AI659">
        <v>20.042225908611002</v>
      </c>
      <c r="AJ659">
        <v>13.817370408513501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0.05</v>
      </c>
      <c r="AM659" t="s">
        <v>3142</v>
      </c>
      <c r="AN659">
        <v>-7.09</v>
      </c>
      <c r="AO659" t="s">
        <v>3143</v>
      </c>
      <c r="AP659">
        <v>-0.104049255519768</v>
      </c>
      <c r="AQ659">
        <f>(Table2[[#This Row],[Sharpe Ratio]]-AVERAGE(Table2[Sharpe Ratio]))/_xlfn.STDEV.P(Table2[Sharpe Ratio])</f>
        <v>-1.8981473683926091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630</v>
      </c>
      <c r="AT659">
        <f>_xlfn.RANK.AVG(Table2[[#This Row],[6M Return vs Nifty Z-Score]],Table2[6M Return vs Nifty Z-Score])</f>
        <v>470</v>
      </c>
      <c r="AU659">
        <f>_xlfn.RANK.AVG(Table2[[#This Row],[Sharpe Ratio Z-Score]],Table2[Sharpe Ratio Z-Score])</f>
        <v>715</v>
      </c>
      <c r="AV659">
        <f>(Table2[[#This Row],[Rank 1Y]]+Table2[[#This Row],[Rank 6M]]+Table2[[#This Row],[Rank Sharpe]])/3</f>
        <v>605</v>
      </c>
    </row>
    <row r="660" spans="1:48" x14ac:dyDescent="0.3">
      <c r="A660" t="s">
        <v>1223</v>
      </c>
      <c r="B660" t="s">
        <v>1224</v>
      </c>
      <c r="C660" t="s">
        <v>3096</v>
      </c>
      <c r="D660" t="s">
        <v>21</v>
      </c>
      <c r="E660">
        <v>9161.7526887000004</v>
      </c>
      <c r="F660">
        <v>444.75</v>
      </c>
      <c r="G660">
        <v>-17.912605963921798</v>
      </c>
      <c r="H660">
        <f>(Table2[[#This Row],[1Y Return vs Nifty]]-AVERAGE(Table2[1Y Return vs Nifty]))/_xlfn.STDEV.P(Table2[1Y Return vs Nifty])</f>
        <v>-0.68162556083285297</v>
      </c>
      <c r="I660">
        <v>-2.0240698716169199</v>
      </c>
      <c r="J660">
        <f>(Table2[[#This Row],[1M Return vs Nifty]]-AVERAGE(Table2[1M Return vs Nifty]))/_xlfn.STDEV.P(Table2[1M Return vs Nifty])</f>
        <v>-0.15204022193169217</v>
      </c>
      <c r="K660">
        <v>-18.407066468545199</v>
      </c>
      <c r="L660">
        <f>(Table2[[#This Row],[6M Return vs Nifty]]-AVERAGE(Table2[6M Return vs Nifty]))/_xlfn.STDEV.P(Table2[6M Return vs Nifty])</f>
        <v>-0.73181042923185791</v>
      </c>
      <c r="M660">
        <v>-6.5134423222656999</v>
      </c>
      <c r="N660">
        <f>(Table2[[#This Row],[1W Return vs Nifty]]-AVERAGE(Table2[1W Return vs Nifty]))/_xlfn.STDEV.P(Table2[1W Return vs Nifty])</f>
        <v>-1.0279189384434764</v>
      </c>
      <c r="O660">
        <v>465.61</v>
      </c>
      <c r="P660">
        <v>476.31654093543102</v>
      </c>
      <c r="Q660">
        <v>479.39288261948099</v>
      </c>
      <c r="R660">
        <v>30.517245295344399</v>
      </c>
      <c r="S660" s="1">
        <f>(Table2[[#This Row],[Close Price]]-Table2[[#This Row],[20D EMA]])/Table2[[#This Row],[20D EMA]]</f>
        <v>-4.4801443267971079E-2</v>
      </c>
      <c r="T660" s="1">
        <f>(Table2[[#This Row],[Close Price]]-Table2[[#This Row],[50D EMA]])/Table2[[#This Row],[50D EMA]]</f>
        <v>-6.6272191331919653E-2</v>
      </c>
      <c r="U660" s="1">
        <f>(Table2[[#This Row],[Close Price]]-Table2[[#This Row],[200D EMA]])/Table2[[#This Row],[200D EMA]]</f>
        <v>-7.2264073738822779E-2</v>
      </c>
      <c r="V660">
        <v>1.0434299996874701</v>
      </c>
      <c r="W660">
        <v>441</v>
      </c>
      <c r="X660">
        <v>451.5</v>
      </c>
      <c r="Y660">
        <v>441</v>
      </c>
      <c r="Z660">
        <v>488.9</v>
      </c>
      <c r="AA660">
        <v>441</v>
      </c>
      <c r="AB660">
        <v>493.45</v>
      </c>
      <c r="AC660" s="1">
        <f>(Table2[[#This Row],[Close Price]]/Table2[[#This Row],[Day Low]])-1</f>
        <v>8.5034013605442826E-3</v>
      </c>
      <c r="AD660" s="1">
        <f>(Table2[[#This Row],[Day High]]/Table2[[#This Row],[Close Price]])-1</f>
        <v>1.5177065767284947E-2</v>
      </c>
      <c r="AE660" s="1">
        <f>(Table2[[#This Row],[Close Price]]/Table2[[#This Row],[Current Week Low]])-1</f>
        <v>8.5034013605442826E-3</v>
      </c>
      <c r="AF660" s="1">
        <f>(Table2[[#This Row],[Current Week High]]/Table2[[#This Row],[Close Price]])-1</f>
        <v>9.9269252388982432E-2</v>
      </c>
      <c r="AG660" s="1">
        <f>(Table2[[#This Row],[Close Price]]/Table2[[#This Row],[Current Month Low]])-1</f>
        <v>8.5034013605442826E-3</v>
      </c>
      <c r="AH660" s="1">
        <f>(Table2[[#This Row],[Current Month High]]/Table2[[#This Row],[Close Price]])-1</f>
        <v>0.10949971894322652</v>
      </c>
      <c r="AI660">
        <v>29.2861157953906</v>
      </c>
      <c r="AJ660">
        <v>12.537955465587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</v>
      </c>
      <c r="AM660">
        <v>0</v>
      </c>
      <c r="AN660">
        <v>-5.43</v>
      </c>
      <c r="AO660" t="s">
        <v>3143</v>
      </c>
      <c r="AP660">
        <v>-8.9005243846670995E-2</v>
      </c>
      <c r="AQ660">
        <f>(Table2[[#This Row],[Sharpe Ratio]]-AVERAGE(Table2[Sharpe Ratio]))/_xlfn.STDEV.P(Table2[Sharpe Ratio])</f>
        <v>-1.72052851690438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552</v>
      </c>
      <c r="AT660">
        <f>_xlfn.RANK.AVG(Table2[[#This Row],[6M Return vs Nifty Z-Score]],Table2[6M Return vs Nifty Z-Score])</f>
        <v>565</v>
      </c>
      <c r="AU660">
        <f>_xlfn.RANK.AVG(Table2[[#This Row],[Sharpe Ratio Z-Score]],Table2[Sharpe Ratio Z-Score])</f>
        <v>701</v>
      </c>
      <c r="AV660">
        <f>(Table2[[#This Row],[Rank 1Y]]+Table2[[#This Row],[Rank 6M]]+Table2[[#This Row],[Rank Sharpe]])/3</f>
        <v>606</v>
      </c>
    </row>
    <row r="661" spans="1:48" x14ac:dyDescent="0.3">
      <c r="A661" t="s">
        <v>1869</v>
      </c>
      <c r="B661" t="s">
        <v>1870</v>
      </c>
      <c r="C661" t="s">
        <v>3097</v>
      </c>
      <c r="D661" t="s">
        <v>54</v>
      </c>
      <c r="E661">
        <v>3742.14926466</v>
      </c>
      <c r="F661">
        <v>41.67</v>
      </c>
      <c r="G661">
        <v>-15.6299316555085</v>
      </c>
      <c r="H661">
        <f>(Table2[[#This Row],[1Y Return vs Nifty]]-AVERAGE(Table2[1Y Return vs Nifty]))/_xlfn.STDEV.P(Table2[1Y Return vs Nifty])</f>
        <v>-0.64136864160326379</v>
      </c>
      <c r="I661">
        <v>-23.372099241689099</v>
      </c>
      <c r="J661">
        <f>(Table2[[#This Row],[1M Return vs Nifty]]-AVERAGE(Table2[1M Return vs Nifty]))/_xlfn.STDEV.P(Table2[1M Return vs Nifty])</f>
        <v>-2.643301394583399</v>
      </c>
      <c r="K661">
        <v>-52.806693216538299</v>
      </c>
      <c r="L661">
        <f>(Table2[[#This Row],[6M Return vs Nifty]]-AVERAGE(Table2[6M Return vs Nifty]))/_xlfn.STDEV.P(Table2[6M Return vs Nifty])</f>
        <v>-1.9891007769909157</v>
      </c>
      <c r="M661">
        <v>-13.4025148341695</v>
      </c>
      <c r="N661">
        <f>(Table2[[#This Row],[1W Return vs Nifty]]-AVERAGE(Table2[1W Return vs Nifty]))/_xlfn.STDEV.P(Table2[1W Return vs Nifty])</f>
        <v>-2.5307629880099838</v>
      </c>
      <c r="O661">
        <v>51.16</v>
      </c>
      <c r="P661">
        <v>56.937431323516201</v>
      </c>
      <c r="Q661">
        <v>60.299831601442598</v>
      </c>
      <c r="R661">
        <v>7.0903510152510201</v>
      </c>
      <c r="S661" s="1">
        <f>(Table2[[#This Row],[Close Price]]-Table2[[#This Row],[20D EMA]])/Table2[[#This Row],[20D EMA]]</f>
        <v>-0.18549648162627044</v>
      </c>
      <c r="T661" s="1">
        <f>(Table2[[#This Row],[Close Price]]-Table2[[#This Row],[50D EMA]])/Table2[[#This Row],[50D EMA]]</f>
        <v>-0.26814401297394796</v>
      </c>
      <c r="U661" s="1">
        <f>(Table2[[#This Row],[Close Price]]-Table2[[#This Row],[200D EMA]])/Table2[[#This Row],[200D EMA]]</f>
        <v>-0.3089532940088161</v>
      </c>
      <c r="V661">
        <v>1.2760243286033399</v>
      </c>
      <c r="W661">
        <v>40.25</v>
      </c>
      <c r="X661">
        <v>45.5</v>
      </c>
      <c r="Y661">
        <v>40.25</v>
      </c>
      <c r="Z661">
        <v>51.42</v>
      </c>
      <c r="AA661">
        <v>40.25</v>
      </c>
      <c r="AB661">
        <v>61.2</v>
      </c>
      <c r="AC661" s="1">
        <f>(Table2[[#This Row],[Close Price]]/Table2[[#This Row],[Day Low]])-1</f>
        <v>3.5279503105590138E-2</v>
      </c>
      <c r="AD661" s="1">
        <f>(Table2[[#This Row],[Day High]]/Table2[[#This Row],[Close Price]])-1</f>
        <v>9.1912646988240976E-2</v>
      </c>
      <c r="AE661" s="1">
        <f>(Table2[[#This Row],[Close Price]]/Table2[[#This Row],[Current Week Low]])-1</f>
        <v>3.5279503105590138E-2</v>
      </c>
      <c r="AF661" s="1">
        <f>(Table2[[#This Row],[Current Week High]]/Table2[[#This Row],[Close Price]])-1</f>
        <v>0.23398128149748021</v>
      </c>
      <c r="AG661" s="1">
        <f>(Table2[[#This Row],[Close Price]]/Table2[[#This Row],[Current Month Low]])-1</f>
        <v>3.5279503105590138E-2</v>
      </c>
      <c r="AH661" s="1">
        <f>(Table2[[#This Row],[Current Month High]]/Table2[[#This Row],[Close Price]])-1</f>
        <v>0.46868250539956802</v>
      </c>
      <c r="AI661">
        <v>139.092872570194</v>
      </c>
      <c r="AJ661">
        <v>18.2966643009226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-0.39</v>
      </c>
      <c r="AM661" t="s">
        <v>3143</v>
      </c>
      <c r="AN661">
        <v>-20.93</v>
      </c>
      <c r="AO661" t="s">
        <v>3143</v>
      </c>
      <c r="AP661">
        <v>-1.796714607223E-3</v>
      </c>
      <c r="AQ661">
        <f>(Table2[[#This Row],[Sharpe Ratio]]-AVERAGE(Table2[Sharpe Ratio]))/_xlfn.STDEV.P(Table2[Sharpe Ratio])</f>
        <v>-0.69089100132143766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538</v>
      </c>
      <c r="AT661">
        <f>_xlfn.RANK.AVG(Table2[[#This Row],[6M Return vs Nifty Z-Score]],Table2[6M Return vs Nifty Z-Score])</f>
        <v>729</v>
      </c>
      <c r="AU661">
        <f>_xlfn.RANK.AVG(Table2[[#This Row],[Sharpe Ratio Z-Score]],Table2[Sharpe Ratio Z-Score])</f>
        <v>551</v>
      </c>
      <c r="AV661">
        <f>(Table2[[#This Row],[Rank 1Y]]+Table2[[#This Row],[Rank 6M]]+Table2[[#This Row],[Rank Sharpe]])/3</f>
        <v>606</v>
      </c>
    </row>
    <row r="662" spans="1:48" x14ac:dyDescent="0.3">
      <c r="A662" t="s">
        <v>2069</v>
      </c>
      <c r="B662" t="s">
        <v>2070</v>
      </c>
      <c r="C662" t="s">
        <v>3107</v>
      </c>
      <c r="D662" t="s">
        <v>443</v>
      </c>
      <c r="E662">
        <v>2949.7409605399998</v>
      </c>
      <c r="F662">
        <v>409.4</v>
      </c>
      <c r="G662">
        <v>-15.370421989970501</v>
      </c>
      <c r="H662">
        <f>(Table2[[#This Row],[1Y Return vs Nifty]]-AVERAGE(Table2[1Y Return vs Nifty]))/_xlfn.STDEV.P(Table2[1Y Return vs Nifty])</f>
        <v>-0.63679196607563548</v>
      </c>
      <c r="I662">
        <v>-7.7782345702512696</v>
      </c>
      <c r="J662">
        <f>(Table2[[#This Row],[1M Return vs Nifty]]-AVERAGE(Table2[1M Return vs Nifty]))/_xlfn.STDEV.P(Table2[1M Return vs Nifty])</f>
        <v>-0.82353672618736329</v>
      </c>
      <c r="K662">
        <v>-20.425513942996801</v>
      </c>
      <c r="L662">
        <f>(Table2[[#This Row],[6M Return vs Nifty]]-AVERAGE(Table2[6M Return vs Nifty]))/_xlfn.STDEV.P(Table2[6M Return vs Nifty])</f>
        <v>-0.80558374502037011</v>
      </c>
      <c r="M662">
        <v>-10.8713076473923</v>
      </c>
      <c r="N662">
        <f>(Table2[[#This Row],[1W Return vs Nifty]]-AVERAGE(Table2[1W Return vs Nifty]))/_xlfn.STDEV.P(Table2[1W Return vs Nifty])</f>
        <v>-1.9785827558676961</v>
      </c>
      <c r="O662">
        <v>472.02</v>
      </c>
      <c r="P662">
        <v>481.70172510846498</v>
      </c>
      <c r="Q662">
        <v>463.055325592359</v>
      </c>
      <c r="R662">
        <v>12.829907957733401</v>
      </c>
      <c r="S662" s="1">
        <f>(Table2[[#This Row],[Close Price]]-Table2[[#This Row],[20D EMA]])/Table2[[#This Row],[20D EMA]]</f>
        <v>-0.13266387017499259</v>
      </c>
      <c r="T662" s="1">
        <f>(Table2[[#This Row],[Close Price]]-Table2[[#This Row],[50D EMA]])/Table2[[#This Row],[50D EMA]]</f>
        <v>-0.15009646289347375</v>
      </c>
      <c r="U662" s="1">
        <f>(Table2[[#This Row],[Close Price]]-Table2[[#This Row],[200D EMA]])/Table2[[#This Row],[200D EMA]]</f>
        <v>-0.11587238635841401</v>
      </c>
      <c r="V662">
        <v>1.12170775893383</v>
      </c>
      <c r="W662">
        <v>407.1</v>
      </c>
      <c r="X662">
        <v>431</v>
      </c>
      <c r="Y662">
        <v>407.1</v>
      </c>
      <c r="Z662">
        <v>495.8</v>
      </c>
      <c r="AA662">
        <v>407.1</v>
      </c>
      <c r="AB662">
        <v>512.35</v>
      </c>
      <c r="AC662" s="1">
        <f>(Table2[[#This Row],[Close Price]]/Table2[[#This Row],[Day Low]])-1</f>
        <v>5.6497175141241307E-3</v>
      </c>
      <c r="AD662" s="1">
        <f>(Table2[[#This Row],[Day High]]/Table2[[#This Row],[Close Price]])-1</f>
        <v>5.2760136785539924E-2</v>
      </c>
      <c r="AE662" s="1">
        <f>(Table2[[#This Row],[Close Price]]/Table2[[#This Row],[Current Week Low]])-1</f>
        <v>5.6497175141241307E-3</v>
      </c>
      <c r="AF662" s="1">
        <f>(Table2[[#This Row],[Current Week High]]/Table2[[#This Row],[Close Price]])-1</f>
        <v>0.21104054714215925</v>
      </c>
      <c r="AG662" s="1">
        <f>(Table2[[#This Row],[Close Price]]/Table2[[#This Row],[Current Month Low]])-1</f>
        <v>5.6497175141241307E-3</v>
      </c>
      <c r="AH662" s="1">
        <f>(Table2[[#This Row],[Current Month High]]/Table2[[#This Row],[Close Price]])-1</f>
        <v>0.25146555935515402</v>
      </c>
      <c r="AI662">
        <v>35.490962383976502</v>
      </c>
      <c r="AJ662">
        <v>17.626777761815799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-0.12</v>
      </c>
      <c r="AM662" t="s">
        <v>3143</v>
      </c>
      <c r="AN662">
        <v>-16.32</v>
      </c>
      <c r="AO662" t="s">
        <v>3143</v>
      </c>
      <c r="AP662">
        <v>-8.4975598360487001E-2</v>
      </c>
      <c r="AQ662">
        <f>(Table2[[#This Row],[Sharpe Ratio]]-AVERAGE(Table2[Sharpe Ratio]))/_xlfn.STDEV.P(Table2[Sharpe Ratio])</f>
        <v>-1.6729520447031072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536</v>
      </c>
      <c r="AT662">
        <f>_xlfn.RANK.AVG(Table2[[#This Row],[6M Return vs Nifty Z-Score]],Table2[6M Return vs Nifty Z-Score])</f>
        <v>587</v>
      </c>
      <c r="AU662">
        <f>_xlfn.RANK.AVG(Table2[[#This Row],[Sharpe Ratio Z-Score]],Table2[Sharpe Ratio Z-Score])</f>
        <v>696</v>
      </c>
      <c r="AV662">
        <f>(Table2[[#This Row],[Rank 1Y]]+Table2[[#This Row],[Rank 6M]]+Table2[[#This Row],[Rank Sharpe]])/3</f>
        <v>606.33333333333337</v>
      </c>
    </row>
    <row r="663" spans="1:48" x14ac:dyDescent="0.3">
      <c r="A663" t="s">
        <v>2178</v>
      </c>
      <c r="B663" t="s">
        <v>2179</v>
      </c>
      <c r="C663" t="s">
        <v>3095</v>
      </c>
      <c r="D663" t="s">
        <v>437</v>
      </c>
      <c r="E663">
        <v>2561.2462004869999</v>
      </c>
      <c r="F663">
        <v>77.09</v>
      </c>
      <c r="G663">
        <v>-24.009217016362399</v>
      </c>
      <c r="H663">
        <f>(Table2[[#This Row],[1Y Return vs Nifty]]-AVERAGE(Table2[1Y Return vs Nifty]))/_xlfn.STDEV.P(Table2[1Y Return vs Nifty])</f>
        <v>-0.78914452567498206</v>
      </c>
      <c r="I663">
        <v>-2.3854176688428299</v>
      </c>
      <c r="J663">
        <f>(Table2[[#This Row],[1M Return vs Nifty]]-AVERAGE(Table2[1M Return vs Nifty]))/_xlfn.STDEV.P(Table2[1M Return vs Nifty])</f>
        <v>-0.19420859829312531</v>
      </c>
      <c r="K663">
        <v>-22.791701161899301</v>
      </c>
      <c r="L663">
        <f>(Table2[[#This Row],[6M Return vs Nifty]]-AVERAGE(Table2[6M Return vs Nifty]))/_xlfn.STDEV.P(Table2[6M Return vs Nifty])</f>
        <v>-0.8920667866275156</v>
      </c>
      <c r="M663">
        <v>0.84159413944917305</v>
      </c>
      <c r="N663">
        <f>(Table2[[#This Row],[1W Return vs Nifty]]-AVERAGE(Table2[1W Return vs Nifty]))/_xlfn.STDEV.P(Table2[1W Return vs Nifty])</f>
        <v>0.57657466526490753</v>
      </c>
      <c r="O663">
        <v>82.07</v>
      </c>
      <c r="P663">
        <v>84.250443659997202</v>
      </c>
      <c r="Q663">
        <v>85.671582609525004</v>
      </c>
      <c r="R663">
        <v>32.668308703836203</v>
      </c>
      <c r="S663" s="1">
        <f>(Table2[[#This Row],[Close Price]]-Table2[[#This Row],[20D EMA]])/Table2[[#This Row],[20D EMA]]</f>
        <v>-6.0679907396125138E-2</v>
      </c>
      <c r="T663" s="1">
        <f>(Table2[[#This Row],[Close Price]]-Table2[[#This Row],[50D EMA]])/Table2[[#This Row],[50D EMA]]</f>
        <v>-8.4989981642043702E-2</v>
      </c>
      <c r="U663" s="1">
        <f>(Table2[[#This Row],[Close Price]]-Table2[[#This Row],[200D EMA]])/Table2[[#This Row],[200D EMA]]</f>
        <v>-0.10016836794807729</v>
      </c>
      <c r="V663">
        <v>0.37077393139354903</v>
      </c>
      <c r="W663">
        <v>76.400000000000006</v>
      </c>
      <c r="X663">
        <v>80.12</v>
      </c>
      <c r="Y663">
        <v>75.64</v>
      </c>
      <c r="Z663">
        <v>84</v>
      </c>
      <c r="AA663">
        <v>75.64</v>
      </c>
      <c r="AB663">
        <v>90</v>
      </c>
      <c r="AC663" s="1">
        <f>(Table2[[#This Row],[Close Price]]/Table2[[#This Row],[Day Low]])-1</f>
        <v>9.0314136125653199E-3</v>
      </c>
      <c r="AD663" s="1">
        <f>(Table2[[#This Row],[Day High]]/Table2[[#This Row],[Close Price]])-1</f>
        <v>3.9304708781943143E-2</v>
      </c>
      <c r="AE663" s="1">
        <f>(Table2[[#This Row],[Close Price]]/Table2[[#This Row],[Current Week Low]])-1</f>
        <v>1.9169751454257034E-2</v>
      </c>
      <c r="AF663" s="1">
        <f>(Table2[[#This Row],[Current Week High]]/Table2[[#This Row],[Close Price]])-1</f>
        <v>8.963549098456336E-2</v>
      </c>
      <c r="AG663" s="1">
        <f>(Table2[[#This Row],[Close Price]]/Table2[[#This Row],[Current Month Low]])-1</f>
        <v>1.9169751454257034E-2</v>
      </c>
      <c r="AH663" s="1">
        <f>(Table2[[#This Row],[Current Month High]]/Table2[[#This Row],[Close Price]])-1</f>
        <v>0.16746659748346082</v>
      </c>
      <c r="AI663">
        <v>55.662212997794697</v>
      </c>
      <c r="AJ663">
        <v>23.245403677058299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-0.02</v>
      </c>
      <c r="AM663" t="s">
        <v>3143</v>
      </c>
      <c r="AN663">
        <v>-6.1</v>
      </c>
      <c r="AO663" t="s">
        <v>3143</v>
      </c>
      <c r="AP663">
        <v>-3.4682750755185003E-2</v>
      </c>
      <c r="AQ663">
        <f>(Table2[[#This Row],[Sharpe Ratio]]-AVERAGE(Table2[Sharpe Ratio]))/_xlfn.STDEV.P(Table2[Sharpe Ratio])</f>
        <v>-1.079163763768644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581</v>
      </c>
      <c r="AT663">
        <f>_xlfn.RANK.AVG(Table2[[#This Row],[6M Return vs Nifty Z-Score]],Table2[6M Return vs Nifty Z-Score])</f>
        <v>612</v>
      </c>
      <c r="AU663">
        <f>_xlfn.RANK.AVG(Table2[[#This Row],[Sharpe Ratio Z-Score]],Table2[Sharpe Ratio Z-Score])</f>
        <v>627</v>
      </c>
      <c r="AV663">
        <f>(Table2[[#This Row],[Rank 1Y]]+Table2[[#This Row],[Rank 6M]]+Table2[[#This Row],[Rank Sharpe]])/3</f>
        <v>606.66666666666663</v>
      </c>
    </row>
    <row r="664" spans="1:48" x14ac:dyDescent="0.3">
      <c r="A664" t="s">
        <v>848</v>
      </c>
      <c r="B664" t="s">
        <v>849</v>
      </c>
      <c r="C664" t="s">
        <v>3106</v>
      </c>
      <c r="D664" t="s">
        <v>592</v>
      </c>
      <c r="E664">
        <v>17540.796021499998</v>
      </c>
      <c r="F664">
        <v>1364.75</v>
      </c>
      <c r="G664">
        <v>-40.545423283356897</v>
      </c>
      <c r="H664">
        <f>(Table2[[#This Row],[1Y Return vs Nifty]]-AVERAGE(Table2[1Y Return vs Nifty]))/_xlfn.STDEV.P(Table2[1Y Return vs Nifty])</f>
        <v>-1.0807747059423334</v>
      </c>
      <c r="I664">
        <v>3.7457321755919502</v>
      </c>
      <c r="J664">
        <f>(Table2[[#This Row],[1M Return vs Nifty]]-AVERAGE(Table2[1M Return vs Nifty]))/_xlfn.STDEV.P(Table2[1M Return vs Nifty])</f>
        <v>0.5212811214541675</v>
      </c>
      <c r="K664">
        <v>-6.00145076975077</v>
      </c>
      <c r="L664">
        <f>(Table2[[#This Row],[6M Return vs Nifty]]-AVERAGE(Table2[6M Return vs Nifty]))/_xlfn.STDEV.P(Table2[6M Return vs Nifty])</f>
        <v>-0.278390949120422</v>
      </c>
      <c r="M664">
        <v>-0.12617418956482199</v>
      </c>
      <c r="N664">
        <f>(Table2[[#This Row],[1W Return vs Nifty]]-AVERAGE(Table2[1W Return vs Nifty]))/_xlfn.STDEV.P(Table2[1W Return vs Nifty])</f>
        <v>0.36545700434545836</v>
      </c>
      <c r="O664">
        <v>1410.32</v>
      </c>
      <c r="P664">
        <v>1427.39563799762</v>
      </c>
      <c r="Q664">
        <v>1462.5658391464699</v>
      </c>
      <c r="R664">
        <v>32.740851068152899</v>
      </c>
      <c r="S664" s="1">
        <f>(Table2[[#This Row],[Close Price]]-Table2[[#This Row],[20D EMA]])/Table2[[#This Row],[20D EMA]]</f>
        <v>-3.2311815758125771E-2</v>
      </c>
      <c r="T664" s="1">
        <f>(Table2[[#This Row],[Close Price]]-Table2[[#This Row],[50D EMA]])/Table2[[#This Row],[50D EMA]]</f>
        <v>-4.3888068822671079E-2</v>
      </c>
      <c r="U664" s="1">
        <f>(Table2[[#This Row],[Close Price]]-Table2[[#This Row],[200D EMA]])/Table2[[#This Row],[200D EMA]]</f>
        <v>-6.6879614256240019E-2</v>
      </c>
      <c r="V664">
        <v>0.88806630851428103</v>
      </c>
      <c r="W664">
        <v>1356.75</v>
      </c>
      <c r="X664">
        <v>1398.5</v>
      </c>
      <c r="Y664">
        <v>1356.75</v>
      </c>
      <c r="Z664">
        <v>1465.8</v>
      </c>
      <c r="AA664">
        <v>1340</v>
      </c>
      <c r="AB664">
        <v>1468.8</v>
      </c>
      <c r="AC664" s="1">
        <f>(Table2[[#This Row],[Close Price]]/Table2[[#This Row],[Day Low]])-1</f>
        <v>5.8964437073889542E-3</v>
      </c>
      <c r="AD664" s="1">
        <f>(Table2[[#This Row],[Day High]]/Table2[[#This Row],[Close Price]])-1</f>
        <v>2.4729803993405408E-2</v>
      </c>
      <c r="AE664" s="1">
        <f>(Table2[[#This Row],[Close Price]]/Table2[[#This Row],[Current Week Low]])-1</f>
        <v>5.8964437073889542E-3</v>
      </c>
      <c r="AF664" s="1">
        <f>(Table2[[#This Row],[Current Week High]]/Table2[[#This Row],[Close Price]])-1</f>
        <v>7.4042864993588475E-2</v>
      </c>
      <c r="AG664" s="1">
        <f>(Table2[[#This Row],[Close Price]]/Table2[[#This Row],[Current Month Low]])-1</f>
        <v>1.8470149253731361E-2</v>
      </c>
      <c r="AH664" s="1">
        <f>(Table2[[#This Row],[Current Month High]]/Table2[[#This Row],[Close Price]])-1</f>
        <v>7.624106979300227E-2</v>
      </c>
      <c r="AI664">
        <v>26.341820846308799</v>
      </c>
      <c r="AJ664">
        <v>7.5453112687155102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-0.06</v>
      </c>
      <c r="AM664" t="s">
        <v>3143</v>
      </c>
      <c r="AN664">
        <v>-2.6</v>
      </c>
      <c r="AO664" t="s">
        <v>3143</v>
      </c>
      <c r="AP664">
        <v>-0.13787343807541499</v>
      </c>
      <c r="AQ664">
        <f>(Table2[[#This Row],[Sharpe Ratio]]-AVERAGE(Table2[Sharpe Ratio]))/_xlfn.STDEV.P(Table2[Sharpe Ratio])</f>
        <v>-2.2974964641398485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671</v>
      </c>
      <c r="AT664">
        <f>_xlfn.RANK.AVG(Table2[[#This Row],[6M Return vs Nifty Z-Score]],Table2[6M Return vs Nifty Z-Score])</f>
        <v>420</v>
      </c>
      <c r="AU664">
        <f>_xlfn.RANK.AVG(Table2[[#This Row],[Sharpe Ratio Z-Score]],Table2[Sharpe Ratio Z-Score])</f>
        <v>730</v>
      </c>
      <c r="AV664">
        <f>(Table2[[#This Row],[Rank 1Y]]+Table2[[#This Row],[Rank 6M]]+Table2[[#This Row],[Rank Sharpe]])/3</f>
        <v>607</v>
      </c>
    </row>
    <row r="665" spans="1:48" x14ac:dyDescent="0.3">
      <c r="A665" t="s">
        <v>910</v>
      </c>
      <c r="B665" t="s">
        <v>911</v>
      </c>
      <c r="C665" t="s">
        <v>3097</v>
      </c>
      <c r="D665" t="s">
        <v>54</v>
      </c>
      <c r="E665">
        <v>15651.998461450001</v>
      </c>
      <c r="F665">
        <v>981.5</v>
      </c>
      <c r="G665">
        <v>-60.731887352775097</v>
      </c>
      <c r="H665">
        <f>(Table2[[#This Row],[1Y Return vs Nifty]]-AVERAGE(Table2[1Y Return vs Nifty]))/_xlfn.STDEV.P(Table2[1Y Return vs Nifty])</f>
        <v>-1.4367803133031334</v>
      </c>
      <c r="I665">
        <v>-11.820742821076299</v>
      </c>
      <c r="J665">
        <f>(Table2[[#This Row],[1M Return vs Nifty]]-AVERAGE(Table2[1M Return vs Nifty]))/_xlfn.STDEV.P(Table2[1M Return vs Nifty])</f>
        <v>-1.2952872409923983</v>
      </c>
      <c r="K665">
        <v>-40.725692245859001</v>
      </c>
      <c r="L665">
        <f>(Table2[[#This Row],[6M Return vs Nifty]]-AVERAGE(Table2[6M Return vs Nifty]))/_xlfn.STDEV.P(Table2[6M Return vs Nifty])</f>
        <v>-1.5475458141136209</v>
      </c>
      <c r="M665">
        <v>-3.1524299626771302</v>
      </c>
      <c r="N665">
        <f>(Table2[[#This Row],[1W Return vs Nifty]]-AVERAGE(Table2[1W Return vs Nifty]))/_xlfn.STDEV.P(Table2[1W Return vs Nifty])</f>
        <v>-0.29471756534146787</v>
      </c>
      <c r="O665">
        <v>1072.0999999999999</v>
      </c>
      <c r="P665">
        <v>1153.12862930606</v>
      </c>
      <c r="Q665">
        <v>1303.0891035258901</v>
      </c>
      <c r="R665">
        <v>13.8031660689061</v>
      </c>
      <c r="S665" s="1">
        <f>(Table2[[#This Row],[Close Price]]-Table2[[#This Row],[20D EMA]])/Table2[[#This Row],[20D EMA]]</f>
        <v>-8.4507042253521056E-2</v>
      </c>
      <c r="T665" s="1">
        <f>(Table2[[#This Row],[Close Price]]-Table2[[#This Row],[50D EMA]])/Table2[[#This Row],[50D EMA]]</f>
        <v>-0.14883736726694941</v>
      </c>
      <c r="U665" s="1">
        <f>(Table2[[#This Row],[Close Price]]-Table2[[#This Row],[200D EMA]])/Table2[[#This Row],[200D EMA]]</f>
        <v>-0.24678980328799954</v>
      </c>
      <c r="V665">
        <v>1.41440340155475</v>
      </c>
      <c r="W665">
        <v>960.05</v>
      </c>
      <c r="X665">
        <v>1021</v>
      </c>
      <c r="Y665">
        <v>960.05</v>
      </c>
      <c r="Z665">
        <v>1031</v>
      </c>
      <c r="AA665">
        <v>960.05</v>
      </c>
      <c r="AB665">
        <v>1207.5</v>
      </c>
      <c r="AC665" s="1">
        <f>(Table2[[#This Row],[Close Price]]/Table2[[#This Row],[Day Low]])-1</f>
        <v>2.2342586323629066E-2</v>
      </c>
      <c r="AD665" s="1">
        <f>(Table2[[#This Row],[Day High]]/Table2[[#This Row],[Close Price]])-1</f>
        <v>4.0244523688232281E-2</v>
      </c>
      <c r="AE665" s="1">
        <f>(Table2[[#This Row],[Close Price]]/Table2[[#This Row],[Current Week Low]])-1</f>
        <v>2.2342586323629066E-2</v>
      </c>
      <c r="AF665" s="1">
        <f>(Table2[[#This Row],[Current Week High]]/Table2[[#This Row],[Close Price]])-1</f>
        <v>5.0433010697911396E-2</v>
      </c>
      <c r="AG665" s="1">
        <f>(Table2[[#This Row],[Close Price]]/Table2[[#This Row],[Current Month Low]])-1</f>
        <v>2.2342586323629066E-2</v>
      </c>
      <c r="AH665" s="1">
        <f>(Table2[[#This Row],[Current Month High]]/Table2[[#This Row],[Close Price]])-1</f>
        <v>0.23025980641874688</v>
      </c>
      <c r="AI665">
        <v>82.985226693835898</v>
      </c>
      <c r="AJ665">
        <v>2.2342586323628999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-0.27</v>
      </c>
      <c r="AM665" t="s">
        <v>3143</v>
      </c>
      <c r="AN665">
        <v>-14.79</v>
      </c>
      <c r="AO665" t="s">
        <v>3143</v>
      </c>
      <c r="AP665">
        <v>4.05899776692E-2</v>
      </c>
      <c r="AQ665">
        <f>(Table2[[#This Row],[Sharpe Ratio]]-AVERAGE(Table2[Sharpe Ratio]))/_xlfn.STDEV.P(Table2[Sharpe Ratio])</f>
        <v>-0.19044765122841278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723</v>
      </c>
      <c r="AT665">
        <f>_xlfn.RANK.AVG(Table2[[#This Row],[6M Return vs Nifty Z-Score]],Table2[6M Return vs Nifty Z-Score])</f>
        <v>714</v>
      </c>
      <c r="AU665">
        <f>_xlfn.RANK.AVG(Table2[[#This Row],[Sharpe Ratio Z-Score]],Table2[Sharpe Ratio Z-Score])</f>
        <v>391</v>
      </c>
      <c r="AV665">
        <f>(Table2[[#This Row],[Rank 1Y]]+Table2[[#This Row],[Rank 6M]]+Table2[[#This Row],[Rank Sharpe]])/3</f>
        <v>609.33333333333337</v>
      </c>
    </row>
    <row r="666" spans="1:48" x14ac:dyDescent="0.3">
      <c r="A666" t="s">
        <v>1758</v>
      </c>
      <c r="B666" t="s">
        <v>1759</v>
      </c>
      <c r="C666" t="s">
        <v>3103</v>
      </c>
      <c r="D666" t="s">
        <v>192</v>
      </c>
      <c r="E666">
        <v>4270.0408916550005</v>
      </c>
      <c r="F666">
        <v>107.03</v>
      </c>
      <c r="G666">
        <v>-26.7524900992548</v>
      </c>
      <c r="H666">
        <f>(Table2[[#This Row],[1Y Return vs Nifty]]-AVERAGE(Table2[1Y Return vs Nifty]))/_xlfn.STDEV.P(Table2[1Y Return vs Nifty])</f>
        <v>-0.83752449933818496</v>
      </c>
      <c r="I666">
        <v>-3.7372618076053601</v>
      </c>
      <c r="J666">
        <f>(Table2[[#This Row],[1M Return vs Nifty]]-AVERAGE(Table2[1M Return vs Nifty]))/_xlfn.STDEV.P(Table2[1M Return vs Nifty])</f>
        <v>-0.35196539897924367</v>
      </c>
      <c r="K666">
        <v>-27.559037841228701</v>
      </c>
      <c r="L666">
        <f>(Table2[[#This Row],[6M Return vs Nifty]]-AVERAGE(Table2[6M Return vs Nifty]))/_xlfn.STDEV.P(Table2[6M Return vs Nifty])</f>
        <v>-1.0663107234977975</v>
      </c>
      <c r="M666">
        <v>-1.95825668559396</v>
      </c>
      <c r="N666">
        <f>(Table2[[#This Row],[1W Return vs Nifty]]-AVERAGE(Table2[1W Return vs Nifty]))/_xlfn.STDEV.P(Table2[1W Return vs Nifty])</f>
        <v>-3.4209898958983548E-2</v>
      </c>
      <c r="O666">
        <v>115.65</v>
      </c>
      <c r="P666">
        <v>120.11279329184499</v>
      </c>
      <c r="Q666">
        <v>122.55200592300601</v>
      </c>
      <c r="R666">
        <v>31.141258967842699</v>
      </c>
      <c r="S666" s="1">
        <f>(Table2[[#This Row],[Close Price]]-Table2[[#This Row],[20D EMA]])/Table2[[#This Row],[20D EMA]]</f>
        <v>-7.4535235624729829E-2</v>
      </c>
      <c r="T666" s="1">
        <f>(Table2[[#This Row],[Close Price]]-Table2[[#This Row],[50D EMA]])/Table2[[#This Row],[50D EMA]]</f>
        <v>-0.10892089787685626</v>
      </c>
      <c r="U666" s="1">
        <f>(Table2[[#This Row],[Close Price]]-Table2[[#This Row],[200D EMA]])/Table2[[#This Row],[200D EMA]]</f>
        <v>-0.12665648192456183</v>
      </c>
      <c r="V666">
        <v>0.87119006373645702</v>
      </c>
      <c r="W666">
        <v>105.85</v>
      </c>
      <c r="X666">
        <v>111.2</v>
      </c>
      <c r="Y666">
        <v>105.85</v>
      </c>
      <c r="Z666">
        <v>119.1</v>
      </c>
      <c r="AA666">
        <v>105.85</v>
      </c>
      <c r="AB666">
        <v>123.5</v>
      </c>
      <c r="AC666" s="1">
        <f>(Table2[[#This Row],[Close Price]]/Table2[[#This Row],[Day Low]])-1</f>
        <v>1.1147850732168285E-2</v>
      </c>
      <c r="AD666" s="1">
        <f>(Table2[[#This Row],[Day High]]/Table2[[#This Row],[Close Price]])-1</f>
        <v>3.8961038961039085E-2</v>
      </c>
      <c r="AE666" s="1">
        <f>(Table2[[#This Row],[Close Price]]/Table2[[#This Row],[Current Week Low]])-1</f>
        <v>1.1147850732168285E-2</v>
      </c>
      <c r="AF666" s="1">
        <f>(Table2[[#This Row],[Current Week High]]/Table2[[#This Row],[Close Price]])-1</f>
        <v>0.11277211996636449</v>
      </c>
      <c r="AG666" s="1">
        <f>(Table2[[#This Row],[Close Price]]/Table2[[#This Row],[Current Month Low]])-1</f>
        <v>1.1147850732168285E-2</v>
      </c>
      <c r="AH666" s="1">
        <f>(Table2[[#This Row],[Current Month High]]/Table2[[#This Row],[Close Price]])-1</f>
        <v>0.15388208913388768</v>
      </c>
      <c r="AI666">
        <v>39.829954218443397</v>
      </c>
      <c r="AJ666">
        <v>4.5725451880801202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-0.15</v>
      </c>
      <c r="AM666" t="s">
        <v>3143</v>
      </c>
      <c r="AN666">
        <v>-6.43</v>
      </c>
      <c r="AO666" t="s">
        <v>3143</v>
      </c>
      <c r="AP666">
        <v>-1.3112876827389E-2</v>
      </c>
      <c r="AQ666">
        <f>(Table2[[#This Row],[Sharpe Ratio]]-AVERAGE(Table2[Sharpe Ratio]))/_xlfn.STDEV.P(Table2[Sharpe Ratio])</f>
        <v>-0.82449657013356259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601</v>
      </c>
      <c r="AT666">
        <f>_xlfn.RANK.AVG(Table2[[#This Row],[6M Return vs Nifty Z-Score]],Table2[6M Return vs Nifty Z-Score])</f>
        <v>648</v>
      </c>
      <c r="AU666">
        <f>_xlfn.RANK.AVG(Table2[[#This Row],[Sharpe Ratio Z-Score]],Table2[Sharpe Ratio Z-Score])</f>
        <v>579</v>
      </c>
      <c r="AV666">
        <f>(Table2[[#This Row],[Rank 1Y]]+Table2[[#This Row],[Rank 6M]]+Table2[[#This Row],[Rank Sharpe]])/3</f>
        <v>609.33333333333337</v>
      </c>
    </row>
    <row r="667" spans="1:48" x14ac:dyDescent="0.3">
      <c r="A667" t="s">
        <v>123</v>
      </c>
      <c r="B667" t="s">
        <v>124</v>
      </c>
      <c r="C667" t="s">
        <v>3099</v>
      </c>
      <c r="D667" t="s">
        <v>125</v>
      </c>
      <c r="E667">
        <v>217967.0091612</v>
      </c>
      <c r="F667">
        <v>2260.6999999999998</v>
      </c>
      <c r="G667">
        <v>-33.2784547715884</v>
      </c>
      <c r="H667">
        <f>(Table2[[#This Row],[1Y Return vs Nifty]]-AVERAGE(Table2[1Y Return vs Nifty]))/_xlfn.STDEV.P(Table2[1Y Return vs Nifty])</f>
        <v>-0.95261548351450409</v>
      </c>
      <c r="I667">
        <v>-8.9298050950000594</v>
      </c>
      <c r="J667">
        <f>(Table2[[#This Row],[1M Return vs Nifty]]-AVERAGE(Table2[1M Return vs Nifty]))/_xlfn.STDEV.P(Table2[1M Return vs Nifty])</f>
        <v>-0.95792210134984412</v>
      </c>
      <c r="K667">
        <v>-18.917970933330999</v>
      </c>
      <c r="L667">
        <f>(Table2[[#This Row],[6M Return vs Nifty]]-AVERAGE(Table2[6M Return vs Nifty]))/_xlfn.STDEV.P(Table2[6M Return vs Nifty])</f>
        <v>-0.75048374964047748</v>
      </c>
      <c r="M667">
        <v>-1.7718592075153601</v>
      </c>
      <c r="N667">
        <f>(Table2[[#This Row],[1W Return vs Nifty]]-AVERAGE(Table2[1W Return vs Nifty]))/_xlfn.STDEV.P(Table2[1W Return vs Nifty])</f>
        <v>6.4525182678042674E-3</v>
      </c>
      <c r="O667">
        <v>2441.3000000000002</v>
      </c>
      <c r="P667">
        <v>2506.2421342719199</v>
      </c>
      <c r="Q667">
        <v>2493.2859363269299</v>
      </c>
      <c r="R667">
        <v>8.6272929494020598</v>
      </c>
      <c r="S667" s="1">
        <f>(Table2[[#This Row],[Close Price]]-Table2[[#This Row],[20D EMA]])/Table2[[#This Row],[20D EMA]]</f>
        <v>-7.3976979478147034E-2</v>
      </c>
      <c r="T667" s="1">
        <f>(Table2[[#This Row],[Close Price]]-Table2[[#This Row],[50D EMA]])/Table2[[#This Row],[50D EMA]]</f>
        <v>-9.7972231379491875E-2</v>
      </c>
      <c r="U667" s="1">
        <f>(Table2[[#This Row],[Close Price]]-Table2[[#This Row],[200D EMA]])/Table2[[#This Row],[200D EMA]]</f>
        <v>-9.3284902841738279E-2</v>
      </c>
      <c r="V667">
        <v>1.19880321296457</v>
      </c>
      <c r="W667">
        <v>2257</v>
      </c>
      <c r="X667">
        <v>2286.5</v>
      </c>
      <c r="Y667">
        <v>2216</v>
      </c>
      <c r="Z667">
        <v>2385</v>
      </c>
      <c r="AA667">
        <v>2216</v>
      </c>
      <c r="AB667">
        <v>2710</v>
      </c>
      <c r="AC667" s="1">
        <f>(Table2[[#This Row],[Close Price]]/Table2[[#This Row],[Day Low]])-1</f>
        <v>1.6393442622950616E-3</v>
      </c>
      <c r="AD667" s="1">
        <f>(Table2[[#This Row],[Day High]]/Table2[[#This Row],[Close Price]])-1</f>
        <v>1.1412394391117964E-2</v>
      </c>
      <c r="AE667" s="1">
        <f>(Table2[[#This Row],[Close Price]]/Table2[[#This Row],[Current Week Low]])-1</f>
        <v>2.0171480144404175E-2</v>
      </c>
      <c r="AF667" s="1">
        <f>(Table2[[#This Row],[Current Week High]]/Table2[[#This Row],[Close Price]])-1</f>
        <v>5.4982969876586907E-2</v>
      </c>
      <c r="AG667" s="1">
        <f>(Table2[[#This Row],[Close Price]]/Table2[[#This Row],[Current Month Low]])-1</f>
        <v>2.0171480144404175E-2</v>
      </c>
      <c r="AH667" s="1">
        <f>(Table2[[#This Row],[Current Month High]]/Table2[[#This Row],[Close Price]])-1</f>
        <v>0.1987437519352413</v>
      </c>
      <c r="AI667">
        <v>22.882293095059001</v>
      </c>
      <c r="AJ667">
        <v>2.0171480144404099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-0.05</v>
      </c>
      <c r="AM667" t="s">
        <v>3143</v>
      </c>
      <c r="AN667">
        <v>-10.15</v>
      </c>
      <c r="AO667" t="s">
        <v>3143</v>
      </c>
      <c r="AP667">
        <v>-2.6564856996763999E-2</v>
      </c>
      <c r="AQ667">
        <f>(Table2[[#This Row],[Sharpe Ratio]]-AVERAGE(Table2[Sharpe Ratio]))/_xlfn.STDEV.P(Table2[Sharpe Ratio])</f>
        <v>-0.98331891884255862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642</v>
      </c>
      <c r="AT667">
        <f>_xlfn.RANK.AVG(Table2[[#This Row],[6M Return vs Nifty Z-Score]],Table2[6M Return vs Nifty Z-Score])</f>
        <v>571</v>
      </c>
      <c r="AU667">
        <f>_xlfn.RANK.AVG(Table2[[#This Row],[Sharpe Ratio Z-Score]],Table2[Sharpe Ratio Z-Score])</f>
        <v>617</v>
      </c>
      <c r="AV667">
        <f>(Table2[[#This Row],[Rank 1Y]]+Table2[[#This Row],[Rank 6M]]+Table2[[#This Row],[Rank Sharpe]])/3</f>
        <v>610</v>
      </c>
    </row>
    <row r="668" spans="1:48" x14ac:dyDescent="0.3">
      <c r="A668" t="s">
        <v>1434</v>
      </c>
      <c r="B668" t="s">
        <v>1435</v>
      </c>
      <c r="C668" t="s">
        <v>3111</v>
      </c>
      <c r="D668" t="s">
        <v>446</v>
      </c>
      <c r="E668">
        <v>7002.6730324600003</v>
      </c>
      <c r="F668">
        <v>442.9</v>
      </c>
      <c r="G668">
        <v>-25.9437904134845</v>
      </c>
      <c r="H668">
        <f>(Table2[[#This Row],[1Y Return vs Nifty]]-AVERAGE(Table2[1Y Return vs Nifty]))/_xlfn.STDEV.P(Table2[1Y Return vs Nifty])</f>
        <v>-0.82326238677527686</v>
      </c>
      <c r="I668">
        <v>-5.1216832771063796</v>
      </c>
      <c r="J668">
        <f>(Table2[[#This Row],[1M Return vs Nifty]]-AVERAGE(Table2[1M Return vs Nifty]))/_xlfn.STDEV.P(Table2[1M Return vs Nifty])</f>
        <v>-0.51352389197946424</v>
      </c>
      <c r="K668">
        <v>-18.705576457922302</v>
      </c>
      <c r="L668">
        <f>(Table2[[#This Row],[6M Return vs Nifty]]-AVERAGE(Table2[6M Return vs Nifty]))/_xlfn.STDEV.P(Table2[6M Return vs Nifty])</f>
        <v>-0.74272083041449244</v>
      </c>
      <c r="M668">
        <v>-3.4905085341162199</v>
      </c>
      <c r="N668">
        <f>(Table2[[#This Row],[1W Return vs Nifty]]-AVERAGE(Table2[1W Return vs Nifty]))/_xlfn.STDEV.P(Table2[1W Return vs Nifty])</f>
        <v>-0.36846905634337829</v>
      </c>
      <c r="O668">
        <v>481.74</v>
      </c>
      <c r="P668">
        <v>496.53504482539</v>
      </c>
      <c r="Q668">
        <v>495.89431512675702</v>
      </c>
      <c r="R668">
        <v>20.489898220732702</v>
      </c>
      <c r="S668" s="1">
        <f>(Table2[[#This Row],[Close Price]]-Table2[[#This Row],[20D EMA]])/Table2[[#This Row],[20D EMA]]</f>
        <v>-8.0624403205048434E-2</v>
      </c>
      <c r="T668" s="1">
        <f>(Table2[[#This Row],[Close Price]]-Table2[[#This Row],[50D EMA]])/Table2[[#This Row],[50D EMA]]</f>
        <v>-0.10801864920582023</v>
      </c>
      <c r="U668" s="1">
        <f>(Table2[[#This Row],[Close Price]]-Table2[[#This Row],[200D EMA]])/Table2[[#This Row],[200D EMA]]</f>
        <v>-0.10686614770570824</v>
      </c>
      <c r="V668">
        <v>0.29067326811491701</v>
      </c>
      <c r="W668">
        <v>432.35</v>
      </c>
      <c r="X668">
        <v>461.85</v>
      </c>
      <c r="Y668">
        <v>432.35</v>
      </c>
      <c r="Z668">
        <v>485.75</v>
      </c>
      <c r="AA668">
        <v>432.35</v>
      </c>
      <c r="AB668">
        <v>529</v>
      </c>
      <c r="AC668" s="1">
        <f>(Table2[[#This Row],[Close Price]]/Table2[[#This Row],[Day Low]])-1</f>
        <v>2.4401526540996699E-2</v>
      </c>
      <c r="AD668" s="1">
        <f>(Table2[[#This Row],[Day High]]/Table2[[#This Row],[Close Price]])-1</f>
        <v>4.2786181982388927E-2</v>
      </c>
      <c r="AE668" s="1">
        <f>(Table2[[#This Row],[Close Price]]/Table2[[#This Row],[Current Week Low]])-1</f>
        <v>2.4401526540996699E-2</v>
      </c>
      <c r="AF668" s="1">
        <f>(Table2[[#This Row],[Current Week High]]/Table2[[#This Row],[Close Price]])-1</f>
        <v>9.6748701738541554E-2</v>
      </c>
      <c r="AG668" s="1">
        <f>(Table2[[#This Row],[Close Price]]/Table2[[#This Row],[Current Month Low]])-1</f>
        <v>2.4401526540996699E-2</v>
      </c>
      <c r="AH668" s="1">
        <f>(Table2[[#This Row],[Current Month High]]/Table2[[#This Row],[Close Price]])-1</f>
        <v>0.19440054188304368</v>
      </c>
      <c r="AI668">
        <v>43.124858884623997</v>
      </c>
      <c r="AJ668">
        <v>9.9553128103276798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-0.16</v>
      </c>
      <c r="AM668" t="s">
        <v>3143</v>
      </c>
      <c r="AN668">
        <v>-10.49</v>
      </c>
      <c r="AO668" t="s">
        <v>3143</v>
      </c>
      <c r="AP668">
        <v>-5.7904373244736997E-2</v>
      </c>
      <c r="AQ668">
        <f>(Table2[[#This Row],[Sharpe Ratio]]-AVERAGE(Table2[Sharpe Ratio]))/_xlfn.STDEV.P(Table2[Sharpe Ratio])</f>
        <v>-1.353332516486605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594</v>
      </c>
      <c r="AT668">
        <f>_xlfn.RANK.AVG(Table2[[#This Row],[6M Return vs Nifty Z-Score]],Table2[6M Return vs Nifty Z-Score])</f>
        <v>567</v>
      </c>
      <c r="AU668">
        <f>_xlfn.RANK.AVG(Table2[[#This Row],[Sharpe Ratio Z-Score]],Table2[Sharpe Ratio Z-Score])</f>
        <v>670</v>
      </c>
      <c r="AV668">
        <f>(Table2[[#This Row],[Rank 1Y]]+Table2[[#This Row],[Rank 6M]]+Table2[[#This Row],[Rank Sharpe]])/3</f>
        <v>610.33333333333337</v>
      </c>
    </row>
    <row r="669" spans="1:48" x14ac:dyDescent="0.3">
      <c r="A669" t="s">
        <v>1525</v>
      </c>
      <c r="B669" t="s">
        <v>1526</v>
      </c>
      <c r="C669" t="s">
        <v>3108</v>
      </c>
      <c r="D669" t="s">
        <v>276</v>
      </c>
      <c r="E669">
        <v>6171.2781384800001</v>
      </c>
      <c r="F669">
        <v>1372.7</v>
      </c>
      <c r="G669">
        <v>-46.443908090219999</v>
      </c>
      <c r="H669">
        <f>(Table2[[#This Row],[1Y Return vs Nifty]]-AVERAGE(Table2[1Y Return vs Nifty]))/_xlfn.STDEV.P(Table2[1Y Return vs Nifty])</f>
        <v>-1.1847995445150787</v>
      </c>
      <c r="I669">
        <v>2.4318756225861802</v>
      </c>
      <c r="J669">
        <f>(Table2[[#This Row],[1M Return vs Nifty]]-AVERAGE(Table2[1M Return vs Nifty]))/_xlfn.STDEV.P(Table2[1M Return vs Nifty])</f>
        <v>0.36795737619429214</v>
      </c>
      <c r="K669">
        <v>-11.4500375992017</v>
      </c>
      <c r="L669">
        <f>(Table2[[#This Row],[6M Return vs Nifty]]-AVERAGE(Table2[6M Return vs Nifty]))/_xlfn.STDEV.P(Table2[6M Return vs Nifty])</f>
        <v>-0.47753426191800757</v>
      </c>
      <c r="M669">
        <v>-1.95643055924056</v>
      </c>
      <c r="N669">
        <f>(Table2[[#This Row],[1W Return vs Nifty]]-AVERAGE(Table2[1W Return vs Nifty]))/_xlfn.STDEV.P(Table2[1W Return vs Nifty])</f>
        <v>-3.3811531382038781E-2</v>
      </c>
      <c r="O669">
        <v>1410.44</v>
      </c>
      <c r="P669">
        <v>1405.7544583650299</v>
      </c>
      <c r="Q669">
        <v>1416.14385806257</v>
      </c>
      <c r="R669">
        <v>32.729023501380802</v>
      </c>
      <c r="S669" s="1">
        <f>(Table2[[#This Row],[Close Price]]-Table2[[#This Row],[20D EMA]])/Table2[[#This Row],[20D EMA]]</f>
        <v>-2.6757607555089196E-2</v>
      </c>
      <c r="T669" s="1">
        <f>(Table2[[#This Row],[Close Price]]-Table2[[#This Row],[50D EMA]])/Table2[[#This Row],[50D EMA]]</f>
        <v>-2.351367848655022E-2</v>
      </c>
      <c r="U669" s="1">
        <f>(Table2[[#This Row],[Close Price]]-Table2[[#This Row],[200D EMA]])/Table2[[#This Row],[200D EMA]]</f>
        <v>-3.0677574043929103E-2</v>
      </c>
      <c r="V669">
        <v>0.42746418161412197</v>
      </c>
      <c r="W669">
        <v>1350</v>
      </c>
      <c r="X669">
        <v>1385.85</v>
      </c>
      <c r="Y669">
        <v>1350</v>
      </c>
      <c r="Z669">
        <v>1464.45</v>
      </c>
      <c r="AA669">
        <v>1345.05</v>
      </c>
      <c r="AB669">
        <v>1477.5</v>
      </c>
      <c r="AC669" s="1">
        <f>(Table2[[#This Row],[Close Price]]/Table2[[#This Row],[Day Low]])-1</f>
        <v>1.6814814814814838E-2</v>
      </c>
      <c r="AD669" s="1">
        <f>(Table2[[#This Row],[Day High]]/Table2[[#This Row],[Close Price]])-1</f>
        <v>9.5796605230566989E-3</v>
      </c>
      <c r="AE669" s="1">
        <f>(Table2[[#This Row],[Close Price]]/Table2[[#This Row],[Current Week Low]])-1</f>
        <v>1.6814814814814838E-2</v>
      </c>
      <c r="AF669" s="1">
        <f>(Table2[[#This Row],[Current Week High]]/Table2[[#This Row],[Close Price]])-1</f>
        <v>6.6839076273038645E-2</v>
      </c>
      <c r="AG669" s="1">
        <f>(Table2[[#This Row],[Close Price]]/Table2[[#This Row],[Current Month Low]])-1</f>
        <v>2.0556856622430564E-2</v>
      </c>
      <c r="AH669" s="1">
        <f>(Table2[[#This Row],[Current Month High]]/Table2[[#This Row],[Close Price]])-1</f>
        <v>7.6345887666642298E-2</v>
      </c>
      <c r="AI669">
        <v>31.492678662489901</v>
      </c>
      <c r="AJ669">
        <v>20.085731781996301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0.03</v>
      </c>
      <c r="AM669" t="s">
        <v>3142</v>
      </c>
      <c r="AN669">
        <v>-0.53</v>
      </c>
      <c r="AO669" t="s">
        <v>3143</v>
      </c>
      <c r="AP669">
        <v>-5.2045851447736997E-2</v>
      </c>
      <c r="AQ669">
        <f>(Table2[[#This Row],[Sharpe Ratio]]-AVERAGE(Table2[Sharpe Ratio]))/_xlfn.STDEV.P(Table2[Sharpe Ratio])</f>
        <v>-1.2841632060916419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693</v>
      </c>
      <c r="AT669">
        <f>_xlfn.RANK.AVG(Table2[[#This Row],[6M Return vs Nifty Z-Score]],Table2[6M Return vs Nifty Z-Score])</f>
        <v>483</v>
      </c>
      <c r="AU669">
        <f>_xlfn.RANK.AVG(Table2[[#This Row],[Sharpe Ratio Z-Score]],Table2[Sharpe Ratio Z-Score])</f>
        <v>657</v>
      </c>
      <c r="AV669">
        <f>(Table2[[#This Row],[Rank 1Y]]+Table2[[#This Row],[Rank 6M]]+Table2[[#This Row],[Rank Sharpe]])/3</f>
        <v>611</v>
      </c>
    </row>
    <row r="670" spans="1:48" x14ac:dyDescent="0.3">
      <c r="A670" t="s">
        <v>450</v>
      </c>
      <c r="B670" t="s">
        <v>451</v>
      </c>
      <c r="C670" t="s">
        <v>3097</v>
      </c>
      <c r="D670" t="s">
        <v>24</v>
      </c>
      <c r="E670">
        <v>47921.56534945</v>
      </c>
      <c r="F670">
        <v>65.5</v>
      </c>
      <c r="G670">
        <v>-51.296625787660197</v>
      </c>
      <c r="H670">
        <f>(Table2[[#This Row],[1Y Return vs Nifty]]-AVERAGE(Table2[1Y Return vs Nifty]))/_xlfn.STDEV.P(Table2[1Y Return vs Nifty])</f>
        <v>-1.2703813831811652</v>
      </c>
      <c r="I670">
        <v>-0.61684866011147199</v>
      </c>
      <c r="J670">
        <f>(Table2[[#This Row],[1M Return vs Nifty]]-AVERAGE(Table2[1M Return vs Nifty]))/_xlfn.STDEV.P(Table2[1M Return vs Nifty])</f>
        <v>1.2178943443362978E-2</v>
      </c>
      <c r="K670">
        <v>-28.598075755878401</v>
      </c>
      <c r="L670">
        <f>(Table2[[#This Row],[6M Return vs Nifty]]-AVERAGE(Table2[6M Return vs Nifty]))/_xlfn.STDEV.P(Table2[6M Return vs Nifty])</f>
        <v>-1.1042870757011245</v>
      </c>
      <c r="M670">
        <v>-2.3950766142955802</v>
      </c>
      <c r="N670">
        <f>(Table2[[#This Row],[1W Return vs Nifty]]-AVERAGE(Table2[1W Return vs Nifty]))/_xlfn.STDEV.P(Table2[1W Return vs Nifty])</f>
        <v>-0.12950171501215488</v>
      </c>
      <c r="O670">
        <v>70.69</v>
      </c>
      <c r="P670">
        <v>72.523780708527596</v>
      </c>
      <c r="Q670">
        <v>76.527142711259103</v>
      </c>
      <c r="R670">
        <v>21.809514265686801</v>
      </c>
      <c r="S670" s="1">
        <f>(Table2[[#This Row],[Close Price]]-Table2[[#This Row],[20D EMA]])/Table2[[#This Row],[20D EMA]]</f>
        <v>-7.3419154052907026E-2</v>
      </c>
      <c r="T670" s="1">
        <f>(Table2[[#This Row],[Close Price]]-Table2[[#This Row],[50D EMA]])/Table2[[#This Row],[50D EMA]]</f>
        <v>-9.6847966831129575E-2</v>
      </c>
      <c r="U670" s="1">
        <f>(Table2[[#This Row],[Close Price]]-Table2[[#This Row],[200D EMA]])/Table2[[#This Row],[200D EMA]]</f>
        <v>-0.14409453065385031</v>
      </c>
      <c r="V670">
        <v>0.90089566077868999</v>
      </c>
      <c r="W670">
        <v>65.11</v>
      </c>
      <c r="X670">
        <v>67.900000000000006</v>
      </c>
      <c r="Y670">
        <v>65.11</v>
      </c>
      <c r="Z670">
        <v>72.03</v>
      </c>
      <c r="AA670">
        <v>65.11</v>
      </c>
      <c r="AB670">
        <v>75.099999999999994</v>
      </c>
      <c r="AC670" s="1">
        <f>(Table2[[#This Row],[Close Price]]/Table2[[#This Row],[Day Low]])-1</f>
        <v>5.9898633082475783E-3</v>
      </c>
      <c r="AD670" s="1">
        <f>(Table2[[#This Row],[Day High]]/Table2[[#This Row],[Close Price]])-1</f>
        <v>3.6641221374045907E-2</v>
      </c>
      <c r="AE670" s="1">
        <f>(Table2[[#This Row],[Close Price]]/Table2[[#This Row],[Current Week Low]])-1</f>
        <v>5.9898633082475783E-3</v>
      </c>
      <c r="AF670" s="1">
        <f>(Table2[[#This Row],[Current Week High]]/Table2[[#This Row],[Close Price]])-1</f>
        <v>9.9694656488549693E-2</v>
      </c>
      <c r="AG670" s="1">
        <f>(Table2[[#This Row],[Close Price]]/Table2[[#This Row],[Current Month Low]])-1</f>
        <v>5.9898633082475783E-3</v>
      </c>
      <c r="AH670" s="1">
        <f>(Table2[[#This Row],[Current Month High]]/Table2[[#This Row],[Close Price]])-1</f>
        <v>0.14656488549618318</v>
      </c>
      <c r="AI670">
        <v>41.1450381679389</v>
      </c>
      <c r="AJ670">
        <v>0.59898633082475705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3143</v>
      </c>
      <c r="AN670">
        <v>-9.52</v>
      </c>
      <c r="AO670" t="s">
        <v>3143</v>
      </c>
      <c r="AP670">
        <v>1.6191741507421E-2</v>
      </c>
      <c r="AQ670">
        <f>(Table2[[#This Row],[Sharpe Ratio]]-AVERAGE(Table2[Sharpe Ratio]))/_xlfn.STDEV.P(Table2[Sharpe Ratio])</f>
        <v>-0.47850822839104906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709</v>
      </c>
      <c r="AT670">
        <f>_xlfn.RANK.AVG(Table2[[#This Row],[6M Return vs Nifty Z-Score]],Table2[6M Return vs Nifty Z-Score])</f>
        <v>661</v>
      </c>
      <c r="AU670">
        <f>_xlfn.RANK.AVG(Table2[[#This Row],[Sharpe Ratio Z-Score]],Table2[Sharpe Ratio Z-Score])</f>
        <v>464</v>
      </c>
      <c r="AV670">
        <f>(Table2[[#This Row],[Rank 1Y]]+Table2[[#This Row],[Rank 6M]]+Table2[[#This Row],[Rank Sharpe]])/3</f>
        <v>611.33333333333337</v>
      </c>
    </row>
    <row r="671" spans="1:48" x14ac:dyDescent="0.3">
      <c r="A671" t="s">
        <v>52</v>
      </c>
      <c r="B671" t="s">
        <v>53</v>
      </c>
      <c r="C671" t="s">
        <v>3097</v>
      </c>
      <c r="D671" t="s">
        <v>54</v>
      </c>
      <c r="E671">
        <v>427506.67059230001</v>
      </c>
      <c r="F671">
        <v>6910.15</v>
      </c>
      <c r="G671">
        <v>-36.647460973061698</v>
      </c>
      <c r="H671">
        <f>(Table2[[#This Row],[1Y Return vs Nifty]]-AVERAGE(Table2[1Y Return vs Nifty]))/_xlfn.STDEV.P(Table2[1Y Return vs Nifty])</f>
        <v>-1.0120307974017355</v>
      </c>
      <c r="I671">
        <v>0.43390922042495</v>
      </c>
      <c r="J671">
        <f>(Table2[[#This Row],[1M Return vs Nifty]]-AVERAGE(Table2[1M Return vs Nifty]))/_xlfn.STDEV.P(Table2[1M Return vs Nifty])</f>
        <v>0.13479973734708328</v>
      </c>
      <c r="K671">
        <v>-12.409478702774701</v>
      </c>
      <c r="L671">
        <f>(Table2[[#This Row],[6M Return vs Nifty]]-AVERAGE(Table2[6M Return vs Nifty]))/_xlfn.STDEV.P(Table2[6M Return vs Nifty])</f>
        <v>-0.51260138772151675</v>
      </c>
      <c r="M671">
        <v>5.0392963580218098</v>
      </c>
      <c r="N671">
        <f>(Table2[[#This Row],[1W Return vs Nifty]]-AVERAGE(Table2[1W Return vs Nifty]))/_xlfn.STDEV.P(Table2[1W Return vs Nifty])</f>
        <v>1.492299066500838</v>
      </c>
      <c r="O671">
        <v>7097.22</v>
      </c>
      <c r="P671">
        <v>7147.5892144992104</v>
      </c>
      <c r="Q671">
        <v>7058.9740919973001</v>
      </c>
      <c r="R671">
        <v>41.1477907553137</v>
      </c>
      <c r="S671" s="1">
        <f>(Table2[[#This Row],[Close Price]]-Table2[[#This Row],[20D EMA]])/Table2[[#This Row],[20D EMA]]</f>
        <v>-2.6358207861669865E-2</v>
      </c>
      <c r="T671" s="1">
        <f>(Table2[[#This Row],[Close Price]]-Table2[[#This Row],[50D EMA]])/Table2[[#This Row],[50D EMA]]</f>
        <v>-3.3219482453965658E-2</v>
      </c>
      <c r="U671" s="1">
        <f>(Table2[[#This Row],[Close Price]]-Table2[[#This Row],[200D EMA]])/Table2[[#This Row],[200D EMA]]</f>
        <v>-2.1082963339675815E-2</v>
      </c>
      <c r="V671">
        <v>1.0159328927329501</v>
      </c>
      <c r="W671">
        <v>6893.3</v>
      </c>
      <c r="X671">
        <v>7059.95</v>
      </c>
      <c r="Y671">
        <v>6601</v>
      </c>
      <c r="Z671">
        <v>7122.85</v>
      </c>
      <c r="AA671">
        <v>6601</v>
      </c>
      <c r="AB671">
        <v>7814.65</v>
      </c>
      <c r="AC671" s="1">
        <f>(Table2[[#This Row],[Close Price]]/Table2[[#This Row],[Day Low]])-1</f>
        <v>2.4444025357954757E-3</v>
      </c>
      <c r="AD671" s="1">
        <f>(Table2[[#This Row],[Day High]]/Table2[[#This Row],[Close Price]])-1</f>
        <v>2.1678255898931242E-2</v>
      </c>
      <c r="AE671" s="1">
        <f>(Table2[[#This Row],[Close Price]]/Table2[[#This Row],[Current Week Low]])-1</f>
        <v>4.6833813058627438E-2</v>
      </c>
      <c r="AF671" s="1">
        <f>(Table2[[#This Row],[Current Week High]]/Table2[[#This Row],[Close Price]])-1</f>
        <v>3.0780807941940491E-2</v>
      </c>
      <c r="AG671" s="1">
        <f>(Table2[[#This Row],[Close Price]]/Table2[[#This Row],[Current Month Low]])-1</f>
        <v>4.6833813058627438E-2</v>
      </c>
      <c r="AH671" s="1">
        <f>(Table2[[#This Row],[Current Month High]]/Table2[[#This Row],[Close Price]])-1</f>
        <v>0.13089440894915461</v>
      </c>
      <c r="AI671">
        <v>13.7015839019413</v>
      </c>
      <c r="AJ671">
        <v>11.673777433013299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</v>
      </c>
      <c r="AM671" t="s">
        <v>3144</v>
      </c>
      <c r="AN671">
        <v>-5.35</v>
      </c>
      <c r="AO671" t="s">
        <v>3143</v>
      </c>
      <c r="AP671">
        <v>-6.2975322784721996E-2</v>
      </c>
      <c r="AQ671">
        <f>(Table2[[#This Row],[Sharpe Ratio]]-AVERAGE(Table2[Sharpe Ratio]))/_xlfn.STDEV.P(Table2[Sharpe Ratio])</f>
        <v>-1.4132032645835106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658</v>
      </c>
      <c r="AT671">
        <f>_xlfn.RANK.AVG(Table2[[#This Row],[6M Return vs Nifty Z-Score]],Table2[6M Return vs Nifty Z-Score])</f>
        <v>500</v>
      </c>
      <c r="AU671">
        <f>_xlfn.RANK.AVG(Table2[[#This Row],[Sharpe Ratio Z-Score]],Table2[Sharpe Ratio Z-Score])</f>
        <v>677</v>
      </c>
      <c r="AV671">
        <f>(Table2[[#This Row],[Rank 1Y]]+Table2[[#This Row],[Rank 6M]]+Table2[[#This Row],[Rank Sharpe]])/3</f>
        <v>611.66666666666663</v>
      </c>
    </row>
    <row r="672" spans="1:48" x14ac:dyDescent="0.3">
      <c r="A672" t="s">
        <v>356</v>
      </c>
      <c r="B672" t="s">
        <v>357</v>
      </c>
      <c r="C672" t="s">
        <v>3111</v>
      </c>
      <c r="D672" t="s">
        <v>163</v>
      </c>
      <c r="E672">
        <v>65417.994629250003</v>
      </c>
      <c r="F672">
        <v>2206.9</v>
      </c>
      <c r="G672">
        <v>-23.5086271458627</v>
      </c>
      <c r="H672">
        <f>(Table2[[#This Row],[1Y Return vs Nifty]]-AVERAGE(Table2[1Y Return vs Nifty]))/_xlfn.STDEV.P(Table2[1Y Return vs Nifty])</f>
        <v>-0.78031619396354113</v>
      </c>
      <c r="I672">
        <v>-0.18879367732437899</v>
      </c>
      <c r="J672">
        <f>(Table2[[#This Row],[1M Return vs Nifty]]-AVERAGE(Table2[1M Return vs Nifty]))/_xlfn.STDEV.P(Table2[1M Return vs Nifty])</f>
        <v>6.213188007706285E-2</v>
      </c>
      <c r="K672">
        <v>-23.505703407215201</v>
      </c>
      <c r="L672">
        <f>(Table2[[#This Row],[6M Return vs Nifty]]-AVERAGE(Table2[6M Return vs Nifty]))/_xlfn.STDEV.P(Table2[6M Return vs Nifty])</f>
        <v>-0.91816323639106856</v>
      </c>
      <c r="M672">
        <v>2.1646772952869902</v>
      </c>
      <c r="N672">
        <f>(Table2[[#This Row],[1W Return vs Nifty]]-AVERAGE(Table2[1W Return vs Nifty]))/_xlfn.STDEV.P(Table2[1W Return vs Nifty])</f>
        <v>0.86520388848715624</v>
      </c>
      <c r="O672">
        <v>2316.89</v>
      </c>
      <c r="P672">
        <v>2387.4470967847401</v>
      </c>
      <c r="Q672">
        <v>2411.4938348402002</v>
      </c>
      <c r="R672">
        <v>34.6548447252842</v>
      </c>
      <c r="S672" s="1">
        <f>(Table2[[#This Row],[Close Price]]-Table2[[#This Row],[20D EMA]])/Table2[[#This Row],[20D EMA]]</f>
        <v>-4.7473121296220271E-2</v>
      </c>
      <c r="T672" s="1">
        <f>(Table2[[#This Row],[Close Price]]-Table2[[#This Row],[50D EMA]])/Table2[[#This Row],[50D EMA]]</f>
        <v>-7.5623496339621177E-2</v>
      </c>
      <c r="U672" s="1">
        <f>(Table2[[#This Row],[Close Price]]-Table2[[#This Row],[200D EMA]])/Table2[[#This Row],[200D EMA]]</f>
        <v>-8.4841118763945622E-2</v>
      </c>
      <c r="V672">
        <v>1.27416941484945</v>
      </c>
      <c r="W672">
        <v>2190</v>
      </c>
      <c r="X672">
        <v>2257.5500000000002</v>
      </c>
      <c r="Y672">
        <v>2146.5</v>
      </c>
      <c r="Z672">
        <v>2336</v>
      </c>
      <c r="AA672">
        <v>2146.5</v>
      </c>
      <c r="AB672">
        <v>2499.5</v>
      </c>
      <c r="AC672" s="1">
        <f>(Table2[[#This Row],[Close Price]]/Table2[[#This Row],[Day Low]])-1</f>
        <v>7.7168949771690976E-3</v>
      </c>
      <c r="AD672" s="1">
        <f>(Table2[[#This Row],[Day High]]/Table2[[#This Row],[Close Price]])-1</f>
        <v>2.2950745389460403E-2</v>
      </c>
      <c r="AE672" s="1">
        <f>(Table2[[#This Row],[Close Price]]/Table2[[#This Row],[Current Week Low]])-1</f>
        <v>2.8138830654554026E-2</v>
      </c>
      <c r="AF672" s="1">
        <f>(Table2[[#This Row],[Current Week High]]/Table2[[#This Row],[Close Price]])-1</f>
        <v>5.8498346096334197E-2</v>
      </c>
      <c r="AG672" s="1">
        <f>(Table2[[#This Row],[Close Price]]/Table2[[#This Row],[Current Month Low]])-1</f>
        <v>2.8138830654554026E-2</v>
      </c>
      <c r="AH672" s="1">
        <f>(Table2[[#This Row],[Current Month High]]/Table2[[#This Row],[Close Price]])-1</f>
        <v>0.1325841678372377</v>
      </c>
      <c r="AI672">
        <v>22.0694186415333</v>
      </c>
      <c r="AJ672">
        <v>5.9863128826990097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3143</v>
      </c>
      <c r="AN672">
        <v>-5.47</v>
      </c>
      <c r="AO672" t="s">
        <v>3143</v>
      </c>
      <c r="AP672">
        <v>-4.2942892376187002E-2</v>
      </c>
      <c r="AQ672">
        <f>(Table2[[#This Row],[Sharpe Ratio]]-AVERAGE(Table2[Sharpe Ratio]))/_xlfn.STDEV.P(Table2[Sharpe Ratio])</f>
        <v>-1.1766880744201831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578</v>
      </c>
      <c r="AT672">
        <f>_xlfn.RANK.AVG(Table2[[#This Row],[6M Return vs Nifty Z-Score]],Table2[6M Return vs Nifty Z-Score])</f>
        <v>619</v>
      </c>
      <c r="AU672">
        <f>_xlfn.RANK.AVG(Table2[[#This Row],[Sharpe Ratio Z-Score]],Table2[Sharpe Ratio Z-Score])</f>
        <v>639</v>
      </c>
      <c r="AV672">
        <f>(Table2[[#This Row],[Rank 1Y]]+Table2[[#This Row],[Rank 6M]]+Table2[[#This Row],[Rank Sharpe]])/3</f>
        <v>612</v>
      </c>
    </row>
    <row r="673" spans="1:48" x14ac:dyDescent="0.3">
      <c r="A673" t="s">
        <v>595</v>
      </c>
      <c r="B673" t="s">
        <v>596</v>
      </c>
      <c r="C673" t="s">
        <v>3097</v>
      </c>
      <c r="D673" t="s">
        <v>43</v>
      </c>
      <c r="E673">
        <v>31725.716935594999</v>
      </c>
      <c r="F673">
        <v>539.95000000000005</v>
      </c>
      <c r="G673">
        <v>-34.719775207825201</v>
      </c>
      <c r="H673">
        <f>(Table2[[#This Row],[1Y Return vs Nifty]]-AVERAGE(Table2[1Y Return vs Nifty]))/_xlfn.STDEV.P(Table2[1Y Return vs Nifty])</f>
        <v>-0.97803440559711763</v>
      </c>
      <c r="I673">
        <v>-2.9312991795424699</v>
      </c>
      <c r="J673">
        <f>(Table2[[#This Row],[1M Return vs Nifty]]-AVERAGE(Table2[1M Return vs Nifty]))/_xlfn.STDEV.P(Table2[1M Return vs Nifty])</f>
        <v>-0.25791159349234316</v>
      </c>
      <c r="K673">
        <v>-11.3484800093782</v>
      </c>
      <c r="L673">
        <f>(Table2[[#This Row],[6M Return vs Nifty]]-AVERAGE(Table2[6M Return vs Nifty]))/_xlfn.STDEV.P(Table2[6M Return vs Nifty])</f>
        <v>-0.47382237927572834</v>
      </c>
      <c r="M673">
        <v>2.10772116028676</v>
      </c>
      <c r="N673">
        <f>(Table2[[#This Row],[1W Return vs Nifty]]-AVERAGE(Table2[1W Return vs Nifty]))/_xlfn.STDEV.P(Table2[1W Return vs Nifty])</f>
        <v>0.85277896649315788</v>
      </c>
      <c r="O673">
        <v>562.96</v>
      </c>
      <c r="P673">
        <v>579.207414049514</v>
      </c>
      <c r="Q673">
        <v>575.38917224923796</v>
      </c>
      <c r="R673">
        <v>26.575272683032601</v>
      </c>
      <c r="S673" s="1">
        <f>(Table2[[#This Row],[Close Price]]-Table2[[#This Row],[20D EMA]])/Table2[[#This Row],[20D EMA]]</f>
        <v>-4.0873241438112815E-2</v>
      </c>
      <c r="T673" s="1">
        <f>(Table2[[#This Row],[Close Price]]-Table2[[#This Row],[50D EMA]])/Table2[[#This Row],[50D EMA]]</f>
        <v>-6.7777816887816991E-2</v>
      </c>
      <c r="U673" s="1">
        <f>(Table2[[#This Row],[Close Price]]-Table2[[#This Row],[200D EMA]])/Table2[[#This Row],[200D EMA]]</f>
        <v>-6.1591656496947311E-2</v>
      </c>
      <c r="V673">
        <v>0.86873216175456003</v>
      </c>
      <c r="W673">
        <v>530.1</v>
      </c>
      <c r="X673">
        <v>550.70000000000005</v>
      </c>
      <c r="Y673">
        <v>530.1</v>
      </c>
      <c r="Z673">
        <v>562.5</v>
      </c>
      <c r="AA673">
        <v>530.1</v>
      </c>
      <c r="AB673">
        <v>606.5</v>
      </c>
      <c r="AC673" s="1">
        <f>(Table2[[#This Row],[Close Price]]/Table2[[#This Row],[Day Low]])-1</f>
        <v>1.8581399735899007E-2</v>
      </c>
      <c r="AD673" s="1">
        <f>(Table2[[#This Row],[Day High]]/Table2[[#This Row],[Close Price]])-1</f>
        <v>1.9909250856560812E-2</v>
      </c>
      <c r="AE673" s="1">
        <f>(Table2[[#This Row],[Close Price]]/Table2[[#This Row],[Current Week Low]])-1</f>
        <v>1.8581399735899007E-2</v>
      </c>
      <c r="AF673" s="1">
        <f>(Table2[[#This Row],[Current Week High]]/Table2[[#This Row],[Close Price]])-1</f>
        <v>4.1763126215390134E-2</v>
      </c>
      <c r="AG673" s="1">
        <f>(Table2[[#This Row],[Close Price]]/Table2[[#This Row],[Current Month Low]])-1</f>
        <v>1.8581399735899007E-2</v>
      </c>
      <c r="AH673" s="1">
        <f>(Table2[[#This Row],[Current Month High]]/Table2[[#This Row],[Close Price]])-1</f>
        <v>0.12325215297712733</v>
      </c>
      <c r="AI673">
        <v>19.8259098064635</v>
      </c>
      <c r="AJ673">
        <v>18.722515391380799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-0.11</v>
      </c>
      <c r="AM673" t="s">
        <v>3143</v>
      </c>
      <c r="AN673">
        <v>-6.53</v>
      </c>
      <c r="AO673" t="s">
        <v>3143</v>
      </c>
      <c r="AP673">
        <v>-9.6701657312337E-2</v>
      </c>
      <c r="AQ673">
        <f>(Table2[[#This Row],[Sharpe Ratio]]-AVERAGE(Table2[Sharpe Ratio]))/_xlfn.STDEV.P(Table2[Sharpe Ratio])</f>
        <v>-1.8113971063508221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653</v>
      </c>
      <c r="AT673">
        <f>_xlfn.RANK.AVG(Table2[[#This Row],[6M Return vs Nifty Z-Score]],Table2[6M Return vs Nifty Z-Score])</f>
        <v>482</v>
      </c>
      <c r="AU673">
        <f>_xlfn.RANK.AVG(Table2[[#This Row],[Sharpe Ratio Z-Score]],Table2[Sharpe Ratio Z-Score])</f>
        <v>707</v>
      </c>
      <c r="AV673">
        <f>(Table2[[#This Row],[Rank 1Y]]+Table2[[#This Row],[Rank 6M]]+Table2[[#This Row],[Rank Sharpe]])/3</f>
        <v>614</v>
      </c>
    </row>
    <row r="674" spans="1:48" x14ac:dyDescent="0.3">
      <c r="A674" t="s">
        <v>1456</v>
      </c>
      <c r="B674" t="s">
        <v>1457</v>
      </c>
      <c r="C674" t="s">
        <v>3108</v>
      </c>
      <c r="D674" t="s">
        <v>133</v>
      </c>
      <c r="E674">
        <v>6740.2417493550001</v>
      </c>
      <c r="F674">
        <v>379.55</v>
      </c>
      <c r="G674">
        <v>-62.470920307034298</v>
      </c>
      <c r="H674">
        <f>(Table2[[#This Row],[1Y Return vs Nifty]]-AVERAGE(Table2[1Y Return vs Nifty]))/_xlfn.STDEV.P(Table2[1Y Return vs Nifty])</f>
        <v>-1.4674496509827033</v>
      </c>
      <c r="I674">
        <v>-4.6412292887589599</v>
      </c>
      <c r="J674">
        <f>(Table2[[#This Row],[1M Return vs Nifty]]-AVERAGE(Table2[1M Return vs Nifty]))/_xlfn.STDEV.P(Table2[1M Return vs Nifty])</f>
        <v>-0.4574561235842432</v>
      </c>
      <c r="K674">
        <v>-27.128922242264299</v>
      </c>
      <c r="L674">
        <f>(Table2[[#This Row],[6M Return vs Nifty]]-AVERAGE(Table2[6M Return vs Nifty]))/_xlfn.STDEV.P(Table2[6M Return vs Nifty])</f>
        <v>-1.050590198535122</v>
      </c>
      <c r="M674">
        <v>1.0794254481430701E-2</v>
      </c>
      <c r="N674">
        <f>(Table2[[#This Row],[1W Return vs Nifty]]-AVERAGE(Table2[1W Return vs Nifty]))/_xlfn.STDEV.P(Table2[1W Return vs Nifty])</f>
        <v>0.39533652887617193</v>
      </c>
      <c r="O674">
        <v>408.88</v>
      </c>
      <c r="P674">
        <v>425.45857603061597</v>
      </c>
      <c r="Q674">
        <v>462.30399276543102</v>
      </c>
      <c r="R674">
        <v>12.814026505114301</v>
      </c>
      <c r="S674" s="1">
        <f>(Table2[[#This Row],[Close Price]]-Table2[[#This Row],[20D EMA]])/Table2[[#This Row],[20D EMA]]</f>
        <v>-7.1732537663862214E-2</v>
      </c>
      <c r="T674" s="1">
        <f>(Table2[[#This Row],[Close Price]]-Table2[[#This Row],[50D EMA]])/Table2[[#This Row],[50D EMA]]</f>
        <v>-0.10790375048712705</v>
      </c>
      <c r="U674" s="1">
        <f>(Table2[[#This Row],[Close Price]]-Table2[[#This Row],[200D EMA]])/Table2[[#This Row],[200D EMA]]</f>
        <v>-0.17900341346915352</v>
      </c>
      <c r="V674">
        <v>0.66024470316135697</v>
      </c>
      <c r="W674">
        <v>376.35</v>
      </c>
      <c r="X674">
        <v>402.4</v>
      </c>
      <c r="Y674">
        <v>376.35</v>
      </c>
      <c r="Z674">
        <v>410</v>
      </c>
      <c r="AA674">
        <v>376.35</v>
      </c>
      <c r="AB674">
        <v>431.25</v>
      </c>
      <c r="AC674" s="1">
        <f>(Table2[[#This Row],[Close Price]]/Table2[[#This Row],[Day Low]])-1</f>
        <v>8.5027235286301295E-3</v>
      </c>
      <c r="AD674" s="1">
        <f>(Table2[[#This Row],[Day High]]/Table2[[#This Row],[Close Price]])-1</f>
        <v>6.0202871821894322E-2</v>
      </c>
      <c r="AE674" s="1">
        <f>(Table2[[#This Row],[Close Price]]/Table2[[#This Row],[Current Week Low]])-1</f>
        <v>8.5027235286301295E-3</v>
      </c>
      <c r="AF674" s="1">
        <f>(Table2[[#This Row],[Current Week High]]/Table2[[#This Row],[Close Price]])-1</f>
        <v>8.0226584112765176E-2</v>
      </c>
      <c r="AG674" s="1">
        <f>(Table2[[#This Row],[Close Price]]/Table2[[#This Row],[Current Month Low]])-1</f>
        <v>8.5027235286301295E-3</v>
      </c>
      <c r="AH674" s="1">
        <f>(Table2[[#This Row],[Current Month High]]/Table2[[#This Row],[Close Price]])-1</f>
        <v>0.13621393755763411</v>
      </c>
      <c r="AI674">
        <v>85.7989724673956</v>
      </c>
      <c r="AJ674">
        <v>0.85027235286301295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-0.08</v>
      </c>
      <c r="AM674" t="s">
        <v>3143</v>
      </c>
      <c r="AN674">
        <v>-7.17</v>
      </c>
      <c r="AO674" t="s">
        <v>3143</v>
      </c>
      <c r="AP674">
        <v>1.0131325517636E-2</v>
      </c>
      <c r="AQ674">
        <f>(Table2[[#This Row],[Sharpe Ratio]]-AVERAGE(Table2[Sharpe Ratio]))/_xlfn.STDEV.P(Table2[Sharpe Ratio])</f>
        <v>-0.55006122575886551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724</v>
      </c>
      <c r="AT674">
        <f>_xlfn.RANK.AVG(Table2[[#This Row],[6M Return vs Nifty Z-Score]],Table2[6M Return vs Nifty Z-Score])</f>
        <v>642</v>
      </c>
      <c r="AU674">
        <f>_xlfn.RANK.AVG(Table2[[#This Row],[Sharpe Ratio Z-Score]],Table2[Sharpe Ratio Z-Score])</f>
        <v>478</v>
      </c>
      <c r="AV674">
        <f>(Table2[[#This Row],[Rank 1Y]]+Table2[[#This Row],[Rank 6M]]+Table2[[#This Row],[Rank Sharpe]])/3</f>
        <v>614.66666666666663</v>
      </c>
    </row>
    <row r="675" spans="1:48" x14ac:dyDescent="0.3">
      <c r="A675" t="s">
        <v>1624</v>
      </c>
      <c r="B675" t="s">
        <v>1625</v>
      </c>
      <c r="C675" t="s">
        <v>3108</v>
      </c>
      <c r="D675" t="s">
        <v>1626</v>
      </c>
      <c r="E675">
        <v>5373.5241880249996</v>
      </c>
      <c r="F675">
        <v>411.55</v>
      </c>
      <c r="G675">
        <v>-26.027362161307899</v>
      </c>
      <c r="H675">
        <f>(Table2[[#This Row],[1Y Return vs Nifty]]-AVERAGE(Table2[1Y Return vs Nifty]))/_xlfn.STDEV.P(Table2[1Y Return vs Nifty])</f>
        <v>-0.82473624622583541</v>
      </c>
      <c r="I675">
        <v>-8.2706265968293398</v>
      </c>
      <c r="J675">
        <f>(Table2[[#This Row],[1M Return vs Nifty]]-AVERAGE(Table2[1M Return vs Nifty]))/_xlfn.STDEV.P(Table2[1M Return vs Nifty])</f>
        <v>-0.88099763352792149</v>
      </c>
      <c r="K675">
        <v>-28.422422073985</v>
      </c>
      <c r="L675">
        <f>(Table2[[#This Row],[6M Return vs Nifty]]-AVERAGE(Table2[6M Return vs Nifty]))/_xlfn.STDEV.P(Table2[6M Return vs Nifty])</f>
        <v>-1.0978670153786445</v>
      </c>
      <c r="M675">
        <v>-2.5383427952442599</v>
      </c>
      <c r="N675">
        <f>(Table2[[#This Row],[1W Return vs Nifty]]-AVERAGE(Table2[1W Return vs Nifty]))/_xlfn.STDEV.P(Table2[1W Return vs Nifty])</f>
        <v>-0.16075508434029129</v>
      </c>
      <c r="O675">
        <v>454.18</v>
      </c>
      <c r="P675">
        <v>477.40086128366602</v>
      </c>
      <c r="Q675">
        <v>495.71305779411699</v>
      </c>
      <c r="R675">
        <v>17.2733125022854</v>
      </c>
      <c r="S675" s="1">
        <f>(Table2[[#This Row],[Close Price]]-Table2[[#This Row],[20D EMA]])/Table2[[#This Row],[20D EMA]]</f>
        <v>-9.3861464617552501E-2</v>
      </c>
      <c r="T675" s="1">
        <f>(Table2[[#This Row],[Close Price]]-Table2[[#This Row],[50D EMA]])/Table2[[#This Row],[50D EMA]]</f>
        <v>-0.13793620125988459</v>
      </c>
      <c r="U675" s="1">
        <f>(Table2[[#This Row],[Close Price]]-Table2[[#This Row],[200D EMA]])/Table2[[#This Row],[200D EMA]]</f>
        <v>-0.16978180516090455</v>
      </c>
      <c r="V675">
        <v>0.38064572386832002</v>
      </c>
      <c r="W675">
        <v>402.8</v>
      </c>
      <c r="X675">
        <v>424.7</v>
      </c>
      <c r="Y675">
        <v>402.8</v>
      </c>
      <c r="Z675">
        <v>464.65</v>
      </c>
      <c r="AA675">
        <v>402.8</v>
      </c>
      <c r="AB675">
        <v>495.7</v>
      </c>
      <c r="AC675" s="1">
        <f>(Table2[[#This Row],[Close Price]]/Table2[[#This Row],[Day Low]])-1</f>
        <v>2.1722939424031695E-2</v>
      </c>
      <c r="AD675" s="1">
        <f>(Table2[[#This Row],[Day High]]/Table2[[#This Row],[Close Price]])-1</f>
        <v>3.1952375167051406E-2</v>
      </c>
      <c r="AE675" s="1">
        <f>(Table2[[#This Row],[Close Price]]/Table2[[#This Row],[Current Week Low]])-1</f>
        <v>2.1722939424031695E-2</v>
      </c>
      <c r="AF675" s="1">
        <f>(Table2[[#This Row],[Current Week High]]/Table2[[#This Row],[Close Price]])-1</f>
        <v>0.12902441987607816</v>
      </c>
      <c r="AG675" s="1">
        <f>(Table2[[#This Row],[Close Price]]/Table2[[#This Row],[Current Month Low]])-1</f>
        <v>2.1722939424031695E-2</v>
      </c>
      <c r="AH675" s="1">
        <f>(Table2[[#This Row],[Current Month High]]/Table2[[#This Row],[Close Price]])-1</f>
        <v>0.20447090268497137</v>
      </c>
      <c r="AI675">
        <v>62.641234357915103</v>
      </c>
      <c r="AJ675">
        <v>5.2422963815368799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-0.13</v>
      </c>
      <c r="AM675" t="s">
        <v>3143</v>
      </c>
      <c r="AN675">
        <v>-11.6</v>
      </c>
      <c r="AO675" t="s">
        <v>3143</v>
      </c>
      <c r="AP675">
        <v>-1.7462764558318002E-2</v>
      </c>
      <c r="AQ675">
        <f>(Table2[[#This Row],[Sharpe Ratio]]-AVERAGE(Table2[Sharpe Ratio]))/_xlfn.STDEV.P(Table2[Sharpe Ratio])</f>
        <v>-0.875854019174367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595</v>
      </c>
      <c r="AT675">
        <f>_xlfn.RANK.AVG(Table2[[#This Row],[6M Return vs Nifty Z-Score]],Table2[6M Return vs Nifty Z-Score])</f>
        <v>657</v>
      </c>
      <c r="AU675">
        <f>_xlfn.RANK.AVG(Table2[[#This Row],[Sharpe Ratio Z-Score]],Table2[Sharpe Ratio Z-Score])</f>
        <v>592</v>
      </c>
      <c r="AV675">
        <f>(Table2[[#This Row],[Rank 1Y]]+Table2[[#This Row],[Rank 6M]]+Table2[[#This Row],[Rank Sharpe]])/3</f>
        <v>614.66666666666663</v>
      </c>
    </row>
    <row r="676" spans="1:48" x14ac:dyDescent="0.3">
      <c r="A676" t="s">
        <v>1618</v>
      </c>
      <c r="B676" t="s">
        <v>1619</v>
      </c>
      <c r="C676" t="s">
        <v>3107</v>
      </c>
      <c r="D676" t="s">
        <v>443</v>
      </c>
      <c r="E676">
        <v>5404.318745904</v>
      </c>
      <c r="F676">
        <v>54.99</v>
      </c>
      <c r="G676">
        <v>-39.5995132648005</v>
      </c>
      <c r="H676">
        <f>(Table2[[#This Row],[1Y Return vs Nifty]]-AVERAGE(Table2[1Y Return vs Nifty]))/_xlfn.STDEV.P(Table2[1Y Return vs Nifty])</f>
        <v>-1.0640927714783874</v>
      </c>
      <c r="I676">
        <v>-8.0257180334292908</v>
      </c>
      <c r="J676">
        <f>(Table2[[#This Row],[1M Return vs Nifty]]-AVERAGE(Table2[1M Return vs Nifty]))/_xlfn.STDEV.P(Table2[1M Return vs Nifty])</f>
        <v>-0.85241742201182746</v>
      </c>
      <c r="K676">
        <v>-33.471481786579602</v>
      </c>
      <c r="L676">
        <f>(Table2[[#This Row],[6M Return vs Nifty]]-AVERAGE(Table2[6M Return vs Nifty]))/_xlfn.STDEV.P(Table2[6M Return vs Nifty])</f>
        <v>-1.2824077979984636</v>
      </c>
      <c r="M676">
        <v>-1.11814101841359</v>
      </c>
      <c r="N676">
        <f>(Table2[[#This Row],[1W Return vs Nifty]]-AVERAGE(Table2[1W Return vs Nifty]))/_xlfn.STDEV.P(Table2[1W Return vs Nifty])</f>
        <v>0.14906046569286208</v>
      </c>
      <c r="O676">
        <v>60.7</v>
      </c>
      <c r="P676">
        <v>63.224366885798297</v>
      </c>
      <c r="Q676">
        <v>67.260618934746205</v>
      </c>
      <c r="R676">
        <v>15.548803714890701</v>
      </c>
      <c r="S676" s="1">
        <f>(Table2[[#This Row],[Close Price]]-Table2[[#This Row],[20D EMA]])/Table2[[#This Row],[20D EMA]]</f>
        <v>-9.4069192751235597E-2</v>
      </c>
      <c r="T676" s="1">
        <f>(Table2[[#This Row],[Close Price]]-Table2[[#This Row],[50D EMA]])/Table2[[#This Row],[50D EMA]]</f>
        <v>-0.13024040083583549</v>
      </c>
      <c r="U676" s="1">
        <f>(Table2[[#This Row],[Close Price]]-Table2[[#This Row],[200D EMA]])/Table2[[#This Row],[200D EMA]]</f>
        <v>-0.18243392833852315</v>
      </c>
      <c r="V676">
        <v>0.32586246072022601</v>
      </c>
      <c r="W676">
        <v>54.5</v>
      </c>
      <c r="X676">
        <v>57.39</v>
      </c>
      <c r="Y676">
        <v>54.5</v>
      </c>
      <c r="Z676">
        <v>61.26</v>
      </c>
      <c r="AA676">
        <v>54.5</v>
      </c>
      <c r="AB676">
        <v>66.099999999999994</v>
      </c>
      <c r="AC676" s="1">
        <f>(Table2[[#This Row],[Close Price]]/Table2[[#This Row],[Day Low]])-1</f>
        <v>8.9908256880735227E-3</v>
      </c>
      <c r="AD676" s="1">
        <f>(Table2[[#This Row],[Day High]]/Table2[[#This Row],[Close Price]])-1</f>
        <v>4.3644298963447792E-2</v>
      </c>
      <c r="AE676" s="1">
        <f>(Table2[[#This Row],[Close Price]]/Table2[[#This Row],[Current Week Low]])-1</f>
        <v>8.9908256880735227E-3</v>
      </c>
      <c r="AF676" s="1">
        <f>(Table2[[#This Row],[Current Week High]]/Table2[[#This Row],[Close Price]])-1</f>
        <v>0.11402073104200761</v>
      </c>
      <c r="AG676" s="1">
        <f>(Table2[[#This Row],[Close Price]]/Table2[[#This Row],[Current Month Low]])-1</f>
        <v>8.9908256880735227E-3</v>
      </c>
      <c r="AH676" s="1">
        <f>(Table2[[#This Row],[Current Month High]]/Table2[[#This Row],[Close Price]])-1</f>
        <v>0.20203673395162736</v>
      </c>
      <c r="AI676">
        <v>78.214220767412201</v>
      </c>
      <c r="AJ676">
        <v>0.89908256880735204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-0.05</v>
      </c>
      <c r="AM676" t="s">
        <v>3143</v>
      </c>
      <c r="AN676">
        <v>-10.67</v>
      </c>
      <c r="AO676" t="s">
        <v>3143</v>
      </c>
      <c r="AP676">
        <v>3.491128042785E-3</v>
      </c>
      <c r="AQ676">
        <f>(Table2[[#This Row],[Sharpe Ratio]]-AVERAGE(Table2[Sharpe Ratio]))/_xlfn.STDEV.P(Table2[Sharpe Ratio])</f>
        <v>-0.62845947981281713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669</v>
      </c>
      <c r="AT676">
        <f>_xlfn.RANK.AVG(Table2[[#This Row],[6M Return vs Nifty Z-Score]],Table2[6M Return vs Nifty Z-Score])</f>
        <v>692</v>
      </c>
      <c r="AU676">
        <f>_xlfn.RANK.AVG(Table2[[#This Row],[Sharpe Ratio Z-Score]],Table2[Sharpe Ratio Z-Score])</f>
        <v>489</v>
      </c>
      <c r="AV676">
        <f>(Table2[[#This Row],[Rank 1Y]]+Table2[[#This Row],[Rank 6M]]+Table2[[#This Row],[Rank Sharpe]])/3</f>
        <v>616.66666666666663</v>
      </c>
    </row>
    <row r="677" spans="1:48" x14ac:dyDescent="0.3">
      <c r="A677" t="s">
        <v>2197</v>
      </c>
      <c r="B677" t="s">
        <v>2198</v>
      </c>
      <c r="C677" t="s">
        <v>3103</v>
      </c>
      <c r="D677" t="s">
        <v>1575</v>
      </c>
      <c r="E677">
        <v>2507.33965515</v>
      </c>
      <c r="F677">
        <v>606.65</v>
      </c>
      <c r="G677">
        <v>-40.793569466680999</v>
      </c>
      <c r="H677">
        <f>(Table2[[#This Row],[1Y Return vs Nifty]]-AVERAGE(Table2[1Y Return vs Nifty]))/_xlfn.STDEV.P(Table2[1Y Return vs Nifty])</f>
        <v>-1.0851509767149052</v>
      </c>
      <c r="I677">
        <v>4.5890012021064397</v>
      </c>
      <c r="J677">
        <f>(Table2[[#This Row],[1M Return vs Nifty]]-AVERAGE(Table2[1M Return vs Nifty]))/_xlfn.STDEV.P(Table2[1M Return vs Nifty])</f>
        <v>0.6196884895272351</v>
      </c>
      <c r="K677">
        <v>-28.293215998223499</v>
      </c>
      <c r="L677">
        <f>(Table2[[#This Row],[6M Return vs Nifty]]-AVERAGE(Table2[6M Return vs Nifty]))/_xlfn.STDEV.P(Table2[6M Return vs Nifty])</f>
        <v>-1.0931445934431727</v>
      </c>
      <c r="M677">
        <v>-4.3964491014331104</v>
      </c>
      <c r="N677">
        <f>(Table2[[#This Row],[1W Return vs Nifty]]-AVERAGE(Table2[1W Return vs Nifty]))/_xlfn.STDEV.P(Table2[1W Return vs Nifty])</f>
        <v>-0.56609905493905954</v>
      </c>
      <c r="O677">
        <v>627.87</v>
      </c>
      <c r="P677">
        <v>627.55137585180603</v>
      </c>
      <c r="Q677">
        <v>671.27461788683797</v>
      </c>
      <c r="R677">
        <v>33.886243972574697</v>
      </c>
      <c r="S677" s="1">
        <f>(Table2[[#This Row],[Close Price]]-Table2[[#This Row],[20D EMA]])/Table2[[#This Row],[20D EMA]]</f>
        <v>-3.3796805071113489E-2</v>
      </c>
      <c r="T677" s="1">
        <f>(Table2[[#This Row],[Close Price]]-Table2[[#This Row],[50D EMA]])/Table2[[#This Row],[50D EMA]]</f>
        <v>-3.3306238590323535E-2</v>
      </c>
      <c r="U677" s="1">
        <f>(Table2[[#This Row],[Close Price]]-Table2[[#This Row],[200D EMA]])/Table2[[#This Row],[200D EMA]]</f>
        <v>-9.6271505230266688E-2</v>
      </c>
      <c r="V677">
        <v>0.39737268692250099</v>
      </c>
      <c r="W677">
        <v>591.5</v>
      </c>
      <c r="X677">
        <v>614.1</v>
      </c>
      <c r="Y677">
        <v>591.5</v>
      </c>
      <c r="Z677">
        <v>664</v>
      </c>
      <c r="AA677">
        <v>591.5</v>
      </c>
      <c r="AB677">
        <v>670</v>
      </c>
      <c r="AC677" s="1">
        <f>(Table2[[#This Row],[Close Price]]/Table2[[#This Row],[Day Low]])-1</f>
        <v>2.5612848689771761E-2</v>
      </c>
      <c r="AD677" s="1">
        <f>(Table2[[#This Row],[Day High]]/Table2[[#This Row],[Close Price]])-1</f>
        <v>1.2280557158163674E-2</v>
      </c>
      <c r="AE677" s="1">
        <f>(Table2[[#This Row],[Close Price]]/Table2[[#This Row],[Current Week Low]])-1</f>
        <v>2.5612848689771761E-2</v>
      </c>
      <c r="AF677" s="1">
        <f>(Table2[[#This Row],[Current Week High]]/Table2[[#This Row],[Close Price]])-1</f>
        <v>9.4535564163850783E-2</v>
      </c>
      <c r="AG677" s="1">
        <f>(Table2[[#This Row],[Close Price]]/Table2[[#This Row],[Current Month Low]])-1</f>
        <v>2.5612848689771761E-2</v>
      </c>
      <c r="AH677" s="1">
        <f>(Table2[[#This Row],[Current Month High]]/Table2[[#This Row],[Close Price]])-1</f>
        <v>0.104425945767741</v>
      </c>
      <c r="AI677">
        <v>49.179922525344097</v>
      </c>
      <c r="AJ677">
        <v>12.0934959349593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0.05</v>
      </c>
      <c r="AM677" t="s">
        <v>3142</v>
      </c>
      <c r="AN677">
        <v>-4.9800000000000004</v>
      </c>
      <c r="AO677" t="s">
        <v>3143</v>
      </c>
      <c r="AQ677">
        <f>(Table2[[#This Row],[Sharpe Ratio]]-AVERAGE(Table2[Sharpe Ratio]))/_xlfn.STDEV.P(Table2[Sharpe Ratio])</f>
        <v>-0.66967788397470163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674</v>
      </c>
      <c r="AT677">
        <f>_xlfn.RANK.AVG(Table2[[#This Row],[6M Return vs Nifty Z-Score]],Table2[6M Return vs Nifty Z-Score])</f>
        <v>656</v>
      </c>
      <c r="AU677">
        <f>_xlfn.RANK.AVG(Table2[[#This Row],[Sharpe Ratio Z-Score]],Table2[Sharpe Ratio Z-Score])</f>
        <v>520.5</v>
      </c>
      <c r="AV677">
        <f>(Table2[[#This Row],[Rank 1Y]]+Table2[[#This Row],[Rank 6M]]+Table2[[#This Row],[Rank Sharpe]])/3</f>
        <v>616.83333333333337</v>
      </c>
    </row>
    <row r="678" spans="1:48" x14ac:dyDescent="0.3">
      <c r="A678" t="s">
        <v>1149</v>
      </c>
      <c r="B678" t="s">
        <v>1150</v>
      </c>
      <c r="C678" t="s">
        <v>3111</v>
      </c>
      <c r="D678" t="s">
        <v>465</v>
      </c>
      <c r="E678">
        <v>10234.8780057</v>
      </c>
      <c r="F678">
        <v>2001.5</v>
      </c>
      <c r="G678">
        <v>-34.448331891023997</v>
      </c>
      <c r="H678">
        <f>(Table2[[#This Row],[1Y Return vs Nifty]]-AVERAGE(Table2[1Y Return vs Nifty]))/_xlfn.STDEV.P(Table2[1Y Return vs Nifty])</f>
        <v>-0.97324726989422627</v>
      </c>
      <c r="I678">
        <v>-5.57567653819447</v>
      </c>
      <c r="J678">
        <f>(Table2[[#This Row],[1M Return vs Nifty]]-AVERAGE(Table2[1M Return vs Nifty]))/_xlfn.STDEV.P(Table2[1M Return vs Nifty])</f>
        <v>-0.56650376025619897</v>
      </c>
      <c r="K678">
        <v>-10.5680494355842</v>
      </c>
      <c r="L678">
        <f>(Table2[[#This Row],[6M Return vs Nifty]]-AVERAGE(Table2[6M Return vs Nifty]))/_xlfn.STDEV.P(Table2[6M Return vs Nifty])</f>
        <v>-0.44529800502261224</v>
      </c>
      <c r="M678">
        <v>-4.6163529814002802</v>
      </c>
      <c r="N678">
        <f>(Table2[[#This Row],[1W Return vs Nifty]]-AVERAGE(Table2[1W Return vs Nifty]))/_xlfn.STDEV.P(Table2[1W Return vs Nifty])</f>
        <v>-0.6140708591135986</v>
      </c>
      <c r="O678">
        <v>2205.25</v>
      </c>
      <c r="P678">
        <v>2207.3917462406198</v>
      </c>
      <c r="Q678">
        <v>2178.4629965692302</v>
      </c>
      <c r="R678">
        <v>18.164511998710001</v>
      </c>
      <c r="S678" s="1">
        <f>(Table2[[#This Row],[Close Price]]-Table2[[#This Row],[20D EMA]])/Table2[[#This Row],[20D EMA]]</f>
        <v>-9.2393152703775086E-2</v>
      </c>
      <c r="T678" s="1">
        <f>(Table2[[#This Row],[Close Price]]-Table2[[#This Row],[50D EMA]])/Table2[[#This Row],[50D EMA]]</f>
        <v>-9.3273768279360181E-2</v>
      </c>
      <c r="U678" s="1">
        <f>(Table2[[#This Row],[Close Price]]-Table2[[#This Row],[200D EMA]])/Table2[[#This Row],[200D EMA]]</f>
        <v>-8.1232959590280748E-2</v>
      </c>
      <c r="V678">
        <v>0.45595508053334199</v>
      </c>
      <c r="W678">
        <v>1974.95</v>
      </c>
      <c r="X678">
        <v>2080.5</v>
      </c>
      <c r="Y678">
        <v>1974.95</v>
      </c>
      <c r="Z678">
        <v>2252.1999999999998</v>
      </c>
      <c r="AA678">
        <v>1974.95</v>
      </c>
      <c r="AB678">
        <v>2443.15</v>
      </c>
      <c r="AC678" s="1">
        <f>(Table2[[#This Row],[Close Price]]/Table2[[#This Row],[Day Low]])-1</f>
        <v>1.3443378313374943E-2</v>
      </c>
      <c r="AD678" s="1">
        <f>(Table2[[#This Row],[Day High]]/Table2[[#This Row],[Close Price]])-1</f>
        <v>3.9470397202098439E-2</v>
      </c>
      <c r="AE678" s="1">
        <f>(Table2[[#This Row],[Close Price]]/Table2[[#This Row],[Current Week Low]])-1</f>
        <v>1.3443378313374943E-2</v>
      </c>
      <c r="AF678" s="1">
        <f>(Table2[[#This Row],[Current Week High]]/Table2[[#This Row],[Close Price]])-1</f>
        <v>0.1252560579565325</v>
      </c>
      <c r="AG678" s="1">
        <f>(Table2[[#This Row],[Close Price]]/Table2[[#This Row],[Current Month Low]])-1</f>
        <v>1.3443378313374943E-2</v>
      </c>
      <c r="AH678" s="1">
        <f>(Table2[[#This Row],[Current Month High]]/Table2[[#This Row],[Close Price]])-1</f>
        <v>0.2206595053709719</v>
      </c>
      <c r="AI678">
        <v>36.647514364226801</v>
      </c>
      <c r="AJ678">
        <v>10.7024336283185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0.01</v>
      </c>
      <c r="AM678" t="s">
        <v>3142</v>
      </c>
      <c r="AN678">
        <v>-12.78</v>
      </c>
      <c r="AO678" t="s">
        <v>3143</v>
      </c>
      <c r="AP678">
        <v>-0.12746921295819799</v>
      </c>
      <c r="AQ678">
        <f>(Table2[[#This Row],[Sharpe Ratio]]-AVERAGE(Table2[Sharpe Ratio]))/_xlfn.STDEV.P(Table2[Sharpe Ratio])</f>
        <v>-2.1746577854614881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651</v>
      </c>
      <c r="AT678">
        <f>_xlfn.RANK.AVG(Table2[[#This Row],[6M Return vs Nifty Z-Score]],Table2[6M Return vs Nifty Z-Score])</f>
        <v>476</v>
      </c>
      <c r="AU678">
        <f>_xlfn.RANK.AVG(Table2[[#This Row],[Sharpe Ratio Z-Score]],Table2[Sharpe Ratio Z-Score])</f>
        <v>727</v>
      </c>
      <c r="AV678">
        <f>(Table2[[#This Row],[Rank 1Y]]+Table2[[#This Row],[Rank 6M]]+Table2[[#This Row],[Rank Sharpe]])/3</f>
        <v>618</v>
      </c>
    </row>
    <row r="679" spans="1:48" x14ac:dyDescent="0.3">
      <c r="A679" t="s">
        <v>2021</v>
      </c>
      <c r="B679" t="s">
        <v>2022</v>
      </c>
      <c r="C679" t="s">
        <v>3103</v>
      </c>
      <c r="D679" t="s">
        <v>192</v>
      </c>
      <c r="E679">
        <v>3058.7094735750002</v>
      </c>
      <c r="F679">
        <v>194.91</v>
      </c>
      <c r="G679">
        <v>-54.967145018443603</v>
      </c>
      <c r="H679">
        <f>(Table2[[#This Row],[1Y Return vs Nifty]]-AVERAGE(Table2[1Y Return vs Nifty]))/_xlfn.STDEV.P(Table2[1Y Return vs Nifty])</f>
        <v>-1.3351141379415288</v>
      </c>
      <c r="I679">
        <v>-1.27328407068469</v>
      </c>
      <c r="J679">
        <f>(Table2[[#This Row],[1M Return vs Nifty]]-AVERAGE(Table2[1M Return vs Nifty]))/_xlfn.STDEV.P(Table2[1M Return vs Nifty])</f>
        <v>-6.4425412975939164E-2</v>
      </c>
      <c r="K679">
        <v>-20.0829905484749</v>
      </c>
      <c r="L679">
        <f>(Table2[[#This Row],[6M Return vs Nifty]]-AVERAGE(Table2[6M Return vs Nifty]))/_xlfn.STDEV.P(Table2[6M Return vs Nifty])</f>
        <v>-0.79306467436390793</v>
      </c>
      <c r="M679">
        <v>-2.3672082308176199</v>
      </c>
      <c r="N679">
        <f>(Table2[[#This Row],[1W Return vs Nifty]]-AVERAGE(Table2[1W Return vs Nifty]))/_xlfn.STDEV.P(Table2[1W Return vs Nifty])</f>
        <v>-0.12342225595456453</v>
      </c>
      <c r="O679">
        <v>209.53</v>
      </c>
      <c r="P679">
        <v>214.96367038594701</v>
      </c>
      <c r="Q679">
        <v>225.62679615426799</v>
      </c>
      <c r="R679">
        <v>18.627681157301701</v>
      </c>
      <c r="S679" s="1">
        <f>(Table2[[#This Row],[Close Price]]-Table2[[#This Row],[20D EMA]])/Table2[[#This Row],[20D EMA]]</f>
        <v>-6.9775211186942229E-2</v>
      </c>
      <c r="T679" s="1">
        <f>(Table2[[#This Row],[Close Price]]-Table2[[#This Row],[50D EMA]])/Table2[[#This Row],[50D EMA]]</f>
        <v>-9.328864896074085E-2</v>
      </c>
      <c r="U679" s="1">
        <f>(Table2[[#This Row],[Close Price]]-Table2[[#This Row],[200D EMA]])/Table2[[#This Row],[200D EMA]]</f>
        <v>-0.1361398410021564</v>
      </c>
      <c r="V679">
        <v>0.59476099668224003</v>
      </c>
      <c r="W679">
        <v>193.6</v>
      </c>
      <c r="X679">
        <v>200.98</v>
      </c>
      <c r="Y679">
        <v>193.6</v>
      </c>
      <c r="Z679">
        <v>214.2</v>
      </c>
      <c r="AA679">
        <v>193.6</v>
      </c>
      <c r="AB679">
        <v>217.99</v>
      </c>
      <c r="AC679" s="1">
        <f>(Table2[[#This Row],[Close Price]]/Table2[[#This Row],[Day Low]])-1</f>
        <v>6.7665289256197969E-3</v>
      </c>
      <c r="AD679" s="1">
        <f>(Table2[[#This Row],[Day High]]/Table2[[#This Row],[Close Price]])-1</f>
        <v>3.1142578626032424E-2</v>
      </c>
      <c r="AE679" s="1">
        <f>(Table2[[#This Row],[Close Price]]/Table2[[#This Row],[Current Week Low]])-1</f>
        <v>6.7665289256197969E-3</v>
      </c>
      <c r="AF679" s="1">
        <f>(Table2[[#This Row],[Current Week High]]/Table2[[#This Row],[Close Price]])-1</f>
        <v>9.8968754809912296E-2</v>
      </c>
      <c r="AG679" s="1">
        <f>(Table2[[#This Row],[Close Price]]/Table2[[#This Row],[Current Month Low]])-1</f>
        <v>6.7665289256197969E-3</v>
      </c>
      <c r="AH679" s="1">
        <f>(Table2[[#This Row],[Current Month High]]/Table2[[#This Row],[Close Price]])-1</f>
        <v>0.11841362680211387</v>
      </c>
      <c r="AI679">
        <v>52.839772202554997</v>
      </c>
      <c r="AJ679">
        <v>2.2881133560745002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-7.0000000000000007E-2</v>
      </c>
      <c r="AM679" t="s">
        <v>3143</v>
      </c>
      <c r="AN679">
        <v>-9.2100000000000009</v>
      </c>
      <c r="AO679" t="s">
        <v>3143</v>
      </c>
      <c r="AP679">
        <v>-3.4768454489180001E-3</v>
      </c>
      <c r="AQ679">
        <f>(Table2[[#This Row],[Sharpe Ratio]]-AVERAGE(Table2[Sharpe Ratio]))/_xlfn.STDEV.P(Table2[Sharpe Ratio])</f>
        <v>-0.71072765905186752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715</v>
      </c>
      <c r="AT679">
        <f>_xlfn.RANK.AVG(Table2[[#This Row],[6M Return vs Nifty Z-Score]],Table2[6M Return vs Nifty Z-Score])</f>
        <v>581</v>
      </c>
      <c r="AU679">
        <f>_xlfn.RANK.AVG(Table2[[#This Row],[Sharpe Ratio Z-Score]],Table2[Sharpe Ratio Z-Score])</f>
        <v>558</v>
      </c>
      <c r="AV679">
        <f>(Table2[[#This Row],[Rank 1Y]]+Table2[[#This Row],[Rank 6M]]+Table2[[#This Row],[Rank Sharpe]])/3</f>
        <v>618</v>
      </c>
    </row>
    <row r="680" spans="1:48" x14ac:dyDescent="0.3">
      <c r="A680" t="s">
        <v>1488</v>
      </c>
      <c r="B680" t="s">
        <v>1489</v>
      </c>
      <c r="C680" t="s">
        <v>3111</v>
      </c>
      <c r="D680" t="s">
        <v>465</v>
      </c>
      <c r="E680">
        <v>6547.4320749999997</v>
      </c>
      <c r="F680">
        <v>2020.75</v>
      </c>
      <c r="G680">
        <v>-28.1210664072815</v>
      </c>
      <c r="H680">
        <f>(Table2[[#This Row],[1Y Return vs Nifty]]-AVERAGE(Table2[1Y Return vs Nifty]))/_xlfn.STDEV.P(Table2[1Y Return vs Nifty])</f>
        <v>-0.86166051632873708</v>
      </c>
      <c r="I680">
        <v>-4.0484496240147196</v>
      </c>
      <c r="J680">
        <f>(Table2[[#This Row],[1M Return vs Nifty]]-AVERAGE(Table2[1M Return vs Nifty]))/_xlfn.STDEV.P(Table2[1M Return vs Nifty])</f>
        <v>-0.38828023211834961</v>
      </c>
      <c r="K680">
        <v>-16.7678735267666</v>
      </c>
      <c r="L680">
        <f>(Table2[[#This Row],[6M Return vs Nifty]]-AVERAGE(Table2[6M Return vs Nifty]))/_xlfn.STDEV.P(Table2[6M Return vs Nifty])</f>
        <v>-0.6718986901042453</v>
      </c>
      <c r="M680">
        <v>-3.2146180765653898</v>
      </c>
      <c r="N680">
        <f>(Table2[[#This Row],[1W Return vs Nifty]]-AVERAGE(Table2[1W Return vs Nifty]))/_xlfn.STDEV.P(Table2[1W Return vs Nifty])</f>
        <v>-0.30828383812336196</v>
      </c>
      <c r="O680">
        <v>2172.62</v>
      </c>
      <c r="P680">
        <v>2220.3864544769399</v>
      </c>
      <c r="Q680">
        <v>2250.4089469484402</v>
      </c>
      <c r="R680">
        <v>16.146136649380502</v>
      </c>
      <c r="S680" s="1">
        <f>(Table2[[#This Row],[Close Price]]-Table2[[#This Row],[20D EMA]])/Table2[[#This Row],[20D EMA]]</f>
        <v>-6.990177757730294E-2</v>
      </c>
      <c r="T680" s="1">
        <f>(Table2[[#This Row],[Close Price]]-Table2[[#This Row],[50D EMA]])/Table2[[#This Row],[50D EMA]]</f>
        <v>-8.9910679320897122E-2</v>
      </c>
      <c r="U680" s="1">
        <f>(Table2[[#This Row],[Close Price]]-Table2[[#This Row],[200D EMA]])/Table2[[#This Row],[200D EMA]]</f>
        <v>-0.10205209469143742</v>
      </c>
      <c r="V680">
        <v>0.40605074232894101</v>
      </c>
      <c r="W680">
        <v>2001.05</v>
      </c>
      <c r="X680">
        <v>2089</v>
      </c>
      <c r="Y680">
        <v>2001.05</v>
      </c>
      <c r="Z680">
        <v>2189.9499999999998</v>
      </c>
      <c r="AA680">
        <v>2001.05</v>
      </c>
      <c r="AB680">
        <v>2374</v>
      </c>
      <c r="AC680" s="1">
        <f>(Table2[[#This Row],[Close Price]]/Table2[[#This Row],[Day Low]])-1</f>
        <v>9.8448314634815848E-3</v>
      </c>
      <c r="AD680" s="1">
        <f>(Table2[[#This Row],[Day High]]/Table2[[#This Row],[Close Price]])-1</f>
        <v>3.3774588642830672E-2</v>
      </c>
      <c r="AE680" s="1">
        <f>(Table2[[#This Row],[Close Price]]/Table2[[#This Row],[Current Week Low]])-1</f>
        <v>9.8448314634815848E-3</v>
      </c>
      <c r="AF680" s="1">
        <f>(Table2[[#This Row],[Current Week High]]/Table2[[#This Row],[Close Price]])-1</f>
        <v>8.37312878881602E-2</v>
      </c>
      <c r="AG680" s="1">
        <f>(Table2[[#This Row],[Close Price]]/Table2[[#This Row],[Current Month Low]])-1</f>
        <v>9.8448314634815848E-3</v>
      </c>
      <c r="AH680" s="1">
        <f>(Table2[[#This Row],[Current Month High]]/Table2[[#This Row],[Close Price]])-1</f>
        <v>0.17481133242607938</v>
      </c>
      <c r="AI680">
        <v>35.345787455152802</v>
      </c>
      <c r="AJ680">
        <v>3.0994897959183598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</v>
      </c>
      <c r="AM680" t="s">
        <v>3143</v>
      </c>
      <c r="AN680">
        <v>-9.8000000000000007</v>
      </c>
      <c r="AO680" t="s">
        <v>3143</v>
      </c>
      <c r="AP680">
        <v>-9.1038884440792001E-2</v>
      </c>
      <c r="AQ680">
        <f>(Table2[[#This Row],[Sharpe Ratio]]-AVERAGE(Table2[Sharpe Ratio]))/_xlfn.STDEV.P(Table2[Sharpe Ratio])</f>
        <v>-1.744538928124252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606</v>
      </c>
      <c r="AT680">
        <f>_xlfn.RANK.AVG(Table2[[#This Row],[6M Return vs Nifty Z-Score]],Table2[6M Return vs Nifty Z-Score])</f>
        <v>545</v>
      </c>
      <c r="AU680">
        <f>_xlfn.RANK.AVG(Table2[[#This Row],[Sharpe Ratio Z-Score]],Table2[Sharpe Ratio Z-Score])</f>
        <v>704</v>
      </c>
      <c r="AV680">
        <f>(Table2[[#This Row],[Rank 1Y]]+Table2[[#This Row],[Rank 6M]]+Table2[[#This Row],[Rank Sharpe]])/3</f>
        <v>618.33333333333337</v>
      </c>
    </row>
    <row r="681" spans="1:48" x14ac:dyDescent="0.3">
      <c r="A681" t="s">
        <v>1182</v>
      </c>
      <c r="B681" t="s">
        <v>1183</v>
      </c>
      <c r="C681" t="s">
        <v>3108</v>
      </c>
      <c r="D681" t="s">
        <v>238</v>
      </c>
      <c r="E681">
        <v>9655.4618554799999</v>
      </c>
      <c r="F681">
        <v>494.2</v>
      </c>
      <c r="G681">
        <v>-16.984912532729201</v>
      </c>
      <c r="H681">
        <f>(Table2[[#This Row],[1Y Return vs Nifty]]-AVERAGE(Table2[1Y Return vs Nifty]))/_xlfn.STDEV.P(Table2[1Y Return vs Nifty])</f>
        <v>-0.66526489151104307</v>
      </c>
      <c r="I681">
        <v>-7.2466475324448698</v>
      </c>
      <c r="J681">
        <f>(Table2[[#This Row],[1M Return vs Nifty]]-AVERAGE(Table2[1M Return vs Nifty]))/_xlfn.STDEV.P(Table2[1M Return vs Nifty])</f>
        <v>-0.76150185991401131</v>
      </c>
      <c r="K681">
        <v>-35.3768606559386</v>
      </c>
      <c r="L681">
        <f>(Table2[[#This Row],[6M Return vs Nifty]]-AVERAGE(Table2[6M Return vs Nifty]))/_xlfn.STDEV.P(Table2[6M Return vs Nifty])</f>
        <v>-1.3520485088939358</v>
      </c>
      <c r="M681">
        <v>-7.2239781229919799</v>
      </c>
      <c r="N681">
        <f>(Table2[[#This Row],[1W Return vs Nifty]]-AVERAGE(Table2[1W Return vs Nifty]))/_xlfn.STDEV.P(Table2[1W Return vs Nifty])</f>
        <v>-1.1829215891312639</v>
      </c>
      <c r="O681">
        <v>552.13</v>
      </c>
      <c r="P681">
        <v>553.30724110218603</v>
      </c>
      <c r="Q681">
        <v>549.102034834135</v>
      </c>
      <c r="R681">
        <v>19.330934323821001</v>
      </c>
      <c r="S681" s="1">
        <f>(Table2[[#This Row],[Close Price]]-Table2[[#This Row],[20D EMA]])/Table2[[#This Row],[20D EMA]]</f>
        <v>-0.10492094253165017</v>
      </c>
      <c r="T681" s="1">
        <f>(Table2[[#This Row],[Close Price]]-Table2[[#This Row],[50D EMA]])/Table2[[#This Row],[50D EMA]]</f>
        <v>-0.10682535255538067</v>
      </c>
      <c r="U681" s="1">
        <f>(Table2[[#This Row],[Close Price]]-Table2[[#This Row],[200D EMA]])/Table2[[#This Row],[200D EMA]]</f>
        <v>-9.9985123622277308E-2</v>
      </c>
      <c r="V681">
        <v>0.51313982954519399</v>
      </c>
      <c r="W681">
        <v>491.2</v>
      </c>
      <c r="X681">
        <v>517.65</v>
      </c>
      <c r="Y681">
        <v>491.2</v>
      </c>
      <c r="Z681">
        <v>578.70000000000005</v>
      </c>
      <c r="AA681">
        <v>491.2</v>
      </c>
      <c r="AB681">
        <v>608.6</v>
      </c>
      <c r="AC681" s="1">
        <f>(Table2[[#This Row],[Close Price]]/Table2[[#This Row],[Day Low]])-1</f>
        <v>6.1074918566774716E-3</v>
      </c>
      <c r="AD681" s="1">
        <f>(Table2[[#This Row],[Day High]]/Table2[[#This Row],[Close Price]])-1</f>
        <v>4.7450424929178503E-2</v>
      </c>
      <c r="AE681" s="1">
        <f>(Table2[[#This Row],[Close Price]]/Table2[[#This Row],[Current Week Low]])-1</f>
        <v>6.1074918566774716E-3</v>
      </c>
      <c r="AF681" s="1">
        <f>(Table2[[#This Row],[Current Week High]]/Table2[[#This Row],[Close Price]])-1</f>
        <v>0.17098340752731689</v>
      </c>
      <c r="AG681" s="1">
        <f>(Table2[[#This Row],[Close Price]]/Table2[[#This Row],[Current Month Low]])-1</f>
        <v>6.1074918566774716E-3</v>
      </c>
      <c r="AH681" s="1">
        <f>(Table2[[#This Row],[Current Month High]]/Table2[[#This Row],[Close Price]])-1</f>
        <v>0.23148522865236765</v>
      </c>
      <c r="AI681">
        <v>43.545123431808904</v>
      </c>
      <c r="AJ681">
        <v>13.818516812528699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</v>
      </c>
      <c r="AM681" t="s">
        <v>3144</v>
      </c>
      <c r="AN681">
        <v>-14.22</v>
      </c>
      <c r="AO681" t="s">
        <v>3143</v>
      </c>
      <c r="AP681">
        <v>-2.6769583526252999E-2</v>
      </c>
      <c r="AQ681">
        <f>(Table2[[#This Row],[Sharpe Ratio]]-AVERAGE(Table2[Sharpe Ratio]))/_xlfn.STDEV.P(Table2[Sharpe Ratio])</f>
        <v>-0.98573604612397614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545</v>
      </c>
      <c r="AT681">
        <f>_xlfn.RANK.AVG(Table2[[#This Row],[6M Return vs Nifty Z-Score]],Table2[6M Return vs Nifty Z-Score])</f>
        <v>700</v>
      </c>
      <c r="AU681">
        <f>_xlfn.RANK.AVG(Table2[[#This Row],[Sharpe Ratio Z-Score]],Table2[Sharpe Ratio Z-Score])</f>
        <v>618</v>
      </c>
      <c r="AV681">
        <f>(Table2[[#This Row],[Rank 1Y]]+Table2[[#This Row],[Rank 6M]]+Table2[[#This Row],[Rank Sharpe]])/3</f>
        <v>621</v>
      </c>
    </row>
    <row r="682" spans="1:48" x14ac:dyDescent="0.3">
      <c r="A682" t="s">
        <v>2391</v>
      </c>
      <c r="B682" t="s">
        <v>2392</v>
      </c>
      <c r="C682" t="s">
        <v>3114</v>
      </c>
      <c r="D682" t="s">
        <v>1992</v>
      </c>
      <c r="E682">
        <v>2044.3722392319901</v>
      </c>
      <c r="F682">
        <v>42.88</v>
      </c>
      <c r="G682">
        <v>-29.768943145349901</v>
      </c>
      <c r="H682">
        <f>(Table2[[#This Row],[1Y Return vs Nifty]]-AVERAGE(Table2[1Y Return vs Nifty]))/_xlfn.STDEV.P(Table2[1Y Return vs Nifty])</f>
        <v>-0.89072223595305378</v>
      </c>
      <c r="I682">
        <v>-10.296287883560799</v>
      </c>
      <c r="J682">
        <f>(Table2[[#This Row],[1M Return vs Nifty]]-AVERAGE(Table2[1M Return vs Nifty]))/_xlfn.STDEV.P(Table2[1M Return vs Nifty])</f>
        <v>-1.1173871955383805</v>
      </c>
      <c r="K682">
        <v>-26.457917703580801</v>
      </c>
      <c r="L682">
        <f>(Table2[[#This Row],[6M Return vs Nifty]]-AVERAGE(Table2[6M Return vs Nifty]))/_xlfn.STDEV.P(Table2[6M Return vs Nifty])</f>
        <v>-1.0260652949374833</v>
      </c>
      <c r="M682">
        <v>-7.8495615780561403</v>
      </c>
      <c r="N682">
        <f>(Table2[[#This Row],[1W Return vs Nifty]]-AVERAGE(Table2[1W Return vs Nifty]))/_xlfn.STDEV.P(Table2[1W Return vs Nifty])</f>
        <v>-1.3193919733993802</v>
      </c>
      <c r="O682">
        <v>48.83</v>
      </c>
      <c r="P682">
        <v>50.882702157710099</v>
      </c>
      <c r="Q682">
        <v>51.605198854339598</v>
      </c>
      <c r="R682">
        <v>10.6695839359693</v>
      </c>
      <c r="S682" s="1">
        <f>(Table2[[#This Row],[Close Price]]-Table2[[#This Row],[20D EMA]])/Table2[[#This Row],[20D EMA]]</f>
        <v>-0.121851320909277</v>
      </c>
      <c r="T682" s="1">
        <f>(Table2[[#This Row],[Close Price]]-Table2[[#This Row],[50D EMA]])/Table2[[#This Row],[50D EMA]]</f>
        <v>-0.15727746008664895</v>
      </c>
      <c r="U682" s="1">
        <f>(Table2[[#This Row],[Close Price]]-Table2[[#This Row],[200D EMA]])/Table2[[#This Row],[200D EMA]]</f>
        <v>-0.16907596614378465</v>
      </c>
      <c r="V682">
        <v>0.68301315767927495</v>
      </c>
      <c r="W682">
        <v>42.36</v>
      </c>
      <c r="X682">
        <v>44.27</v>
      </c>
      <c r="Y682">
        <v>42.36</v>
      </c>
      <c r="Z682">
        <v>49.49</v>
      </c>
      <c r="AA682">
        <v>42.36</v>
      </c>
      <c r="AB682">
        <v>55.43</v>
      </c>
      <c r="AC682" s="1">
        <f>(Table2[[#This Row],[Close Price]]/Table2[[#This Row],[Day Low]])-1</f>
        <v>1.2275731822474212E-2</v>
      </c>
      <c r="AD682" s="1">
        <f>(Table2[[#This Row],[Day High]]/Table2[[#This Row],[Close Price]])-1</f>
        <v>3.2416044776119479E-2</v>
      </c>
      <c r="AE682" s="1">
        <f>(Table2[[#This Row],[Close Price]]/Table2[[#This Row],[Current Week Low]])-1</f>
        <v>1.2275731822474212E-2</v>
      </c>
      <c r="AF682" s="1">
        <f>(Table2[[#This Row],[Current Week High]]/Table2[[#This Row],[Close Price]])-1</f>
        <v>0.15415111940298498</v>
      </c>
      <c r="AG682" s="1">
        <f>(Table2[[#This Row],[Close Price]]/Table2[[#This Row],[Current Month Low]])-1</f>
        <v>1.2275731822474212E-2</v>
      </c>
      <c r="AH682" s="1">
        <f>(Table2[[#This Row],[Current Month High]]/Table2[[#This Row],[Close Price]])-1</f>
        <v>0.29267723880596996</v>
      </c>
      <c r="AI682">
        <v>61.847014925373102</v>
      </c>
      <c r="AJ682">
        <v>1.2275731822474201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-0.11</v>
      </c>
      <c r="AM682" t="s">
        <v>3143</v>
      </c>
      <c r="AN682">
        <v>-17.84</v>
      </c>
      <c r="AO682" t="s">
        <v>3143</v>
      </c>
      <c r="AP682">
        <v>-2.2381061462662E-2</v>
      </c>
      <c r="AQ682">
        <f>(Table2[[#This Row],[Sharpe Ratio]]-AVERAGE(Table2[Sharpe Ratio]))/_xlfn.STDEV.P(Table2[Sharpe Ratio])</f>
        <v>-0.93392245639779115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622</v>
      </c>
      <c r="AT682">
        <f>_xlfn.RANK.AVG(Table2[[#This Row],[6M Return vs Nifty Z-Score]],Table2[6M Return vs Nifty Z-Score])</f>
        <v>639</v>
      </c>
      <c r="AU682">
        <f>_xlfn.RANK.AVG(Table2[[#This Row],[Sharpe Ratio Z-Score]],Table2[Sharpe Ratio Z-Score])</f>
        <v>605</v>
      </c>
      <c r="AV682">
        <f>(Table2[[#This Row],[Rank 1Y]]+Table2[[#This Row],[Rank 6M]]+Table2[[#This Row],[Rank Sharpe]])/3</f>
        <v>622</v>
      </c>
    </row>
    <row r="683" spans="1:48" x14ac:dyDescent="0.3">
      <c r="A683" t="s">
        <v>1352</v>
      </c>
      <c r="B683" t="s">
        <v>1353</v>
      </c>
      <c r="C683" t="s">
        <v>3109</v>
      </c>
      <c r="D683" t="s">
        <v>122</v>
      </c>
      <c r="E683">
        <v>7859.2817824949998</v>
      </c>
      <c r="F683">
        <v>657.85</v>
      </c>
      <c r="G683">
        <v>-44.5660571751079</v>
      </c>
      <c r="H683">
        <f>(Table2[[#This Row],[1Y Return vs Nifty]]-AVERAGE(Table2[1Y Return vs Nifty]))/_xlfn.STDEV.P(Table2[1Y Return vs Nifty])</f>
        <v>-1.1516820330346846</v>
      </c>
      <c r="I683">
        <v>7.46573581004193</v>
      </c>
      <c r="J683">
        <f>(Table2[[#This Row],[1M Return vs Nifty]]-AVERAGE(Table2[1M Return vs Nifty]))/_xlfn.STDEV.P(Table2[1M Return vs Nifty])</f>
        <v>0.9553961611130779</v>
      </c>
      <c r="K683">
        <v>-10.456577491487501</v>
      </c>
      <c r="L683">
        <f>(Table2[[#This Row],[6M Return vs Nifty]]-AVERAGE(Table2[6M Return vs Nifty]))/_xlfn.STDEV.P(Table2[6M Return vs Nifty])</f>
        <v>-0.44122375734587271</v>
      </c>
      <c r="M683">
        <v>2.25892837167659</v>
      </c>
      <c r="N683">
        <f>(Table2[[#This Row],[1W Return vs Nifty]]-AVERAGE(Table2[1W Return vs Nifty]))/_xlfn.STDEV.P(Table2[1W Return vs Nifty])</f>
        <v>0.88576466340607274</v>
      </c>
      <c r="O683">
        <v>672.5</v>
      </c>
      <c r="P683">
        <v>674.32954957081904</v>
      </c>
      <c r="Q683">
        <v>694.498760916489</v>
      </c>
      <c r="R683">
        <v>35.775729324170797</v>
      </c>
      <c r="S683" s="1">
        <f>(Table2[[#This Row],[Close Price]]-Table2[[#This Row],[20D EMA]])/Table2[[#This Row],[20D EMA]]</f>
        <v>-2.1784386617100339E-2</v>
      </c>
      <c r="T683" s="1">
        <f>(Table2[[#This Row],[Close Price]]-Table2[[#This Row],[50D EMA]])/Table2[[#This Row],[50D EMA]]</f>
        <v>-2.4438421216017484E-2</v>
      </c>
      <c r="U683" s="1">
        <f>(Table2[[#This Row],[Close Price]]-Table2[[#This Row],[200D EMA]])/Table2[[#This Row],[200D EMA]]</f>
        <v>-5.2770088269309186E-2</v>
      </c>
      <c r="V683">
        <v>0.33381818383206402</v>
      </c>
      <c r="W683">
        <v>654</v>
      </c>
      <c r="X683">
        <v>678</v>
      </c>
      <c r="Y683">
        <v>654</v>
      </c>
      <c r="Z683">
        <v>699</v>
      </c>
      <c r="AA683">
        <v>634.79999999999995</v>
      </c>
      <c r="AB683">
        <v>699</v>
      </c>
      <c r="AC683" s="1">
        <f>(Table2[[#This Row],[Close Price]]/Table2[[#This Row],[Day Low]])-1</f>
        <v>5.886850152905243E-3</v>
      </c>
      <c r="AD683" s="1">
        <f>(Table2[[#This Row],[Day High]]/Table2[[#This Row],[Close Price]])-1</f>
        <v>3.06300828456334E-2</v>
      </c>
      <c r="AE683" s="1">
        <f>(Table2[[#This Row],[Close Price]]/Table2[[#This Row],[Current Week Low]])-1</f>
        <v>5.886850152905243E-3</v>
      </c>
      <c r="AF683" s="1">
        <f>(Table2[[#This Row],[Current Week High]]/Table2[[#This Row],[Close Price]])-1</f>
        <v>6.2552253553241677E-2</v>
      </c>
      <c r="AG683" s="1">
        <f>(Table2[[#This Row],[Close Price]]/Table2[[#This Row],[Current Month Low]])-1</f>
        <v>3.631064902331449E-2</v>
      </c>
      <c r="AH683" s="1">
        <f>(Table2[[#This Row],[Current Month High]]/Table2[[#This Row],[Close Price]])-1</f>
        <v>6.2552253553241677E-2</v>
      </c>
      <c r="AI683">
        <v>29.056775860758499</v>
      </c>
      <c r="AJ683">
        <v>9.8980955562980295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-0.01</v>
      </c>
      <c r="AM683" t="s">
        <v>3143</v>
      </c>
      <c r="AN683">
        <v>1.2</v>
      </c>
      <c r="AO683" t="s">
        <v>3142</v>
      </c>
      <c r="AP683">
        <v>-9.804669900396E-2</v>
      </c>
      <c r="AQ683">
        <f>(Table2[[#This Row],[Sharpe Ratio]]-AVERAGE(Table2[Sharpe Ratio]))/_xlfn.STDEV.P(Table2[Sharpe Ratio])</f>
        <v>-1.8272774955489439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685</v>
      </c>
      <c r="AT683">
        <f>_xlfn.RANK.AVG(Table2[[#This Row],[6M Return vs Nifty Z-Score]],Table2[6M Return vs Nifty Z-Score])</f>
        <v>473</v>
      </c>
      <c r="AU683">
        <f>_xlfn.RANK.AVG(Table2[[#This Row],[Sharpe Ratio Z-Score]],Table2[Sharpe Ratio Z-Score])</f>
        <v>711</v>
      </c>
      <c r="AV683">
        <f>(Table2[[#This Row],[Rank 1Y]]+Table2[[#This Row],[Rank 6M]]+Table2[[#This Row],[Rank Sharpe]])/3</f>
        <v>623</v>
      </c>
    </row>
    <row r="684" spans="1:48" x14ac:dyDescent="0.3">
      <c r="A684" t="s">
        <v>1644</v>
      </c>
      <c r="B684" t="s">
        <v>1645</v>
      </c>
      <c r="C684" t="s">
        <v>3111</v>
      </c>
      <c r="D684" t="s">
        <v>270</v>
      </c>
      <c r="E684">
        <v>5193.5136294389904</v>
      </c>
      <c r="F684">
        <v>154.41</v>
      </c>
      <c r="G684">
        <v>-24.8019968439724</v>
      </c>
      <c r="H684">
        <f>(Table2[[#This Row],[1Y Return vs Nifty]]-AVERAGE(Table2[1Y Return vs Nifty]))/_xlfn.STDEV.P(Table2[1Y Return vs Nifty])</f>
        <v>-0.80312587788511303</v>
      </c>
      <c r="I684">
        <v>-5.0138327895055799</v>
      </c>
      <c r="J684">
        <f>(Table2[[#This Row],[1M Return vs Nifty]]-AVERAGE(Table2[1M Return vs Nifty]))/_xlfn.STDEV.P(Table2[1M Return vs Nifty])</f>
        <v>-0.50093801215169453</v>
      </c>
      <c r="K684">
        <v>-21.825853754474</v>
      </c>
      <c r="L684">
        <f>(Table2[[#This Row],[6M Return vs Nifty]]-AVERAGE(Table2[6M Return vs Nifty]))/_xlfn.STDEV.P(Table2[6M Return vs Nifty])</f>
        <v>-0.85676551339975349</v>
      </c>
      <c r="M684">
        <v>-8.0252345036738895</v>
      </c>
      <c r="N684">
        <f>(Table2[[#This Row],[1W Return vs Nifty]]-AVERAGE(Table2[1W Return vs Nifty]))/_xlfn.STDEV.P(Table2[1W Return vs Nifty])</f>
        <v>-1.3577148405891779</v>
      </c>
      <c r="O684">
        <v>169.03</v>
      </c>
      <c r="P684">
        <v>170.23409913475999</v>
      </c>
      <c r="Q684">
        <v>167.81716239407001</v>
      </c>
      <c r="R684">
        <v>23.302564991027499</v>
      </c>
      <c r="S684" s="1">
        <f>(Table2[[#This Row],[Close Price]]-Table2[[#This Row],[20D EMA]])/Table2[[#This Row],[20D EMA]]</f>
        <v>-8.6493521860024875E-2</v>
      </c>
      <c r="T684" s="1">
        <f>(Table2[[#This Row],[Close Price]]-Table2[[#This Row],[50D EMA]])/Table2[[#This Row],[50D EMA]]</f>
        <v>-9.2954932150422956E-2</v>
      </c>
      <c r="U684" s="1">
        <f>(Table2[[#This Row],[Close Price]]-Table2[[#This Row],[200D EMA]])/Table2[[#This Row],[200D EMA]]</f>
        <v>-7.9891485488159872E-2</v>
      </c>
      <c r="V684">
        <v>0.68469980741563097</v>
      </c>
      <c r="W684">
        <v>151.68</v>
      </c>
      <c r="X684">
        <v>158.76</v>
      </c>
      <c r="Y684">
        <v>151.68</v>
      </c>
      <c r="Z684">
        <v>179.45</v>
      </c>
      <c r="AA684">
        <v>151.68</v>
      </c>
      <c r="AB684">
        <v>185</v>
      </c>
      <c r="AC684" s="1">
        <f>(Table2[[#This Row],[Close Price]]/Table2[[#This Row],[Day Low]])-1</f>
        <v>1.7998417721518889E-2</v>
      </c>
      <c r="AD684" s="1">
        <f>(Table2[[#This Row],[Day High]]/Table2[[#This Row],[Close Price]])-1</f>
        <v>2.8171750534291773E-2</v>
      </c>
      <c r="AE684" s="1">
        <f>(Table2[[#This Row],[Close Price]]/Table2[[#This Row],[Current Week Low]])-1</f>
        <v>1.7998417721518889E-2</v>
      </c>
      <c r="AF684" s="1">
        <f>(Table2[[#This Row],[Current Week High]]/Table2[[#This Row],[Close Price]])-1</f>
        <v>0.16216566284567047</v>
      </c>
      <c r="AG684" s="1">
        <f>(Table2[[#This Row],[Close Price]]/Table2[[#This Row],[Current Month Low]])-1</f>
        <v>1.7998417721518889E-2</v>
      </c>
      <c r="AH684" s="1">
        <f>(Table2[[#This Row],[Current Month High]]/Table2[[#This Row],[Close Price]])-1</f>
        <v>0.19810893076873271</v>
      </c>
      <c r="AI684">
        <v>42.218768214493799</v>
      </c>
      <c r="AJ684">
        <v>18.7312572087658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7.0000000000000007E-2</v>
      </c>
      <c r="AM684" t="s">
        <v>3142</v>
      </c>
      <c r="AN684">
        <v>-6.79</v>
      </c>
      <c r="AO684" t="s">
        <v>3143</v>
      </c>
      <c r="AP684">
        <v>-6.2450199664950003E-2</v>
      </c>
      <c r="AQ684">
        <f>(Table2[[#This Row],[Sharpe Ratio]]-AVERAGE(Table2[Sharpe Ratio]))/_xlfn.STDEV.P(Table2[Sharpe Ratio])</f>
        <v>-1.4070033381642422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588</v>
      </c>
      <c r="AT684">
        <f>_xlfn.RANK.AVG(Table2[[#This Row],[6M Return vs Nifty Z-Score]],Table2[6M Return vs Nifty Z-Score])</f>
        <v>605</v>
      </c>
      <c r="AU684">
        <f>_xlfn.RANK.AVG(Table2[[#This Row],[Sharpe Ratio Z-Score]],Table2[Sharpe Ratio Z-Score])</f>
        <v>676</v>
      </c>
      <c r="AV684">
        <f>(Table2[[#This Row],[Rank 1Y]]+Table2[[#This Row],[Rank 6M]]+Table2[[#This Row],[Rank Sharpe]])/3</f>
        <v>623</v>
      </c>
    </row>
    <row r="685" spans="1:48" x14ac:dyDescent="0.3">
      <c r="A685" t="s">
        <v>1937</v>
      </c>
      <c r="B685" t="s">
        <v>1938</v>
      </c>
      <c r="C685" t="s">
        <v>3099</v>
      </c>
      <c r="D685" t="s">
        <v>233</v>
      </c>
      <c r="E685">
        <v>3463.3387760149999</v>
      </c>
      <c r="F685">
        <v>410.35</v>
      </c>
      <c r="G685">
        <v>-38.443675880025097</v>
      </c>
      <c r="H685">
        <f>(Table2[[#This Row],[1Y Return vs Nifty]]-AVERAGE(Table2[1Y Return vs Nifty]))/_xlfn.STDEV.P(Table2[1Y Return vs Nifty])</f>
        <v>-1.0437085878609766</v>
      </c>
      <c r="I685">
        <v>-7.7092557767573497</v>
      </c>
      <c r="J685">
        <f>(Table2[[#This Row],[1M Return vs Nifty]]-AVERAGE(Table2[1M Return vs Nifty]))/_xlfn.STDEV.P(Table2[1M Return vs Nifty])</f>
        <v>-0.81548707499994866</v>
      </c>
      <c r="K685">
        <v>-33.058163250464403</v>
      </c>
      <c r="L685">
        <f>(Table2[[#This Row],[6M Return vs Nifty]]-AVERAGE(Table2[6M Return vs Nifty]))/_xlfn.STDEV.P(Table2[6M Return vs Nifty])</f>
        <v>-1.2673011978654301</v>
      </c>
      <c r="M685">
        <v>-2.4760320005373502</v>
      </c>
      <c r="N685">
        <f>(Table2[[#This Row],[1W Return vs Nifty]]-AVERAGE(Table2[1W Return vs Nifty]))/_xlfn.STDEV.P(Table2[1W Return vs Nifty])</f>
        <v>-0.14716204886458237</v>
      </c>
      <c r="O685">
        <v>439.06</v>
      </c>
      <c r="P685">
        <v>460.69523186717697</v>
      </c>
      <c r="Q685">
        <v>490.20819357937398</v>
      </c>
      <c r="R685">
        <v>15.158749844371499</v>
      </c>
      <c r="S685" s="1">
        <f>(Table2[[#This Row],[Close Price]]-Table2[[#This Row],[20D EMA]])/Table2[[#This Row],[20D EMA]]</f>
        <v>-6.5389696169088463E-2</v>
      </c>
      <c r="T685" s="1">
        <f>(Table2[[#This Row],[Close Price]]-Table2[[#This Row],[50D EMA]])/Table2[[#This Row],[50D EMA]]</f>
        <v>-0.109280991824313</v>
      </c>
      <c r="U685" s="1">
        <f>(Table2[[#This Row],[Close Price]]-Table2[[#This Row],[200D EMA]])/Table2[[#This Row],[200D EMA]]</f>
        <v>-0.16290668867908958</v>
      </c>
      <c r="V685">
        <v>1.27826367909687</v>
      </c>
      <c r="W685">
        <v>405.1</v>
      </c>
      <c r="X685">
        <v>418.95</v>
      </c>
      <c r="Y685">
        <v>405.1</v>
      </c>
      <c r="Z685">
        <v>438.2</v>
      </c>
      <c r="AA685">
        <v>405.1</v>
      </c>
      <c r="AB685">
        <v>481.65</v>
      </c>
      <c r="AC685" s="1">
        <f>(Table2[[#This Row],[Close Price]]/Table2[[#This Row],[Day Low]])-1</f>
        <v>1.2959763021476167E-2</v>
      </c>
      <c r="AD685" s="1">
        <f>(Table2[[#This Row],[Day High]]/Table2[[#This Row],[Close Price]])-1</f>
        <v>2.0957719020348486E-2</v>
      </c>
      <c r="AE685" s="1">
        <f>(Table2[[#This Row],[Close Price]]/Table2[[#This Row],[Current Week Low]])-1</f>
        <v>1.2959763021476167E-2</v>
      </c>
      <c r="AF685" s="1">
        <f>(Table2[[#This Row],[Current Week High]]/Table2[[#This Row],[Close Price]])-1</f>
        <v>6.7868892408919024E-2</v>
      </c>
      <c r="AG685" s="1">
        <f>(Table2[[#This Row],[Close Price]]/Table2[[#This Row],[Current Month Low]])-1</f>
        <v>1.2959763021476167E-2</v>
      </c>
      <c r="AH685" s="1">
        <f>(Table2[[#This Row],[Current Month High]]/Table2[[#This Row],[Close Price]])-1</f>
        <v>0.17375411234312166</v>
      </c>
      <c r="AI685">
        <v>70.342390642134703</v>
      </c>
      <c r="AJ685">
        <v>1.2959763021476101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-0.15</v>
      </c>
      <c r="AM685" t="s">
        <v>3143</v>
      </c>
      <c r="AN685">
        <v>-9.66</v>
      </c>
      <c r="AO685" t="s">
        <v>3143</v>
      </c>
      <c r="AQ685">
        <f>(Table2[[#This Row],[Sharpe Ratio]]-AVERAGE(Table2[Sharpe Ratio]))/_xlfn.STDEV.P(Table2[Sharpe Ratio])</f>
        <v>-0.66967788397470163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664</v>
      </c>
      <c r="AT685">
        <f>_xlfn.RANK.AVG(Table2[[#This Row],[6M Return vs Nifty Z-Score]],Table2[6M Return vs Nifty Z-Score])</f>
        <v>688</v>
      </c>
      <c r="AU685">
        <f>_xlfn.RANK.AVG(Table2[[#This Row],[Sharpe Ratio Z-Score]],Table2[Sharpe Ratio Z-Score])</f>
        <v>520.5</v>
      </c>
      <c r="AV685">
        <f>(Table2[[#This Row],[Rank 1Y]]+Table2[[#This Row],[Rank 6M]]+Table2[[#This Row],[Rank Sharpe]])/3</f>
        <v>624.16666666666663</v>
      </c>
    </row>
    <row r="686" spans="1:48" x14ac:dyDescent="0.3">
      <c r="A686" t="s">
        <v>1075</v>
      </c>
      <c r="B686" t="s">
        <v>1076</v>
      </c>
      <c r="C686" t="s">
        <v>3096</v>
      </c>
      <c r="D686" t="s">
        <v>21</v>
      </c>
      <c r="E686">
        <v>11512.182340219901</v>
      </c>
      <c r="F686">
        <v>768.7</v>
      </c>
      <c r="G686">
        <v>-32.314420559915597</v>
      </c>
      <c r="H686">
        <f>(Table2[[#This Row],[1Y Return vs Nifty]]-AVERAGE(Table2[1Y Return vs Nifty]))/_xlfn.STDEV.P(Table2[1Y Return vs Nifty])</f>
        <v>-0.93561391336021926</v>
      </c>
      <c r="I686">
        <v>4.3924186960803704</v>
      </c>
      <c r="J686">
        <f>(Table2[[#This Row],[1M Return vs Nifty]]-AVERAGE(Table2[1M Return vs Nifty]))/_xlfn.STDEV.P(Table2[1M Return vs Nifty])</f>
        <v>0.59674780699417274</v>
      </c>
      <c r="K686">
        <v>-13.374192168353099</v>
      </c>
      <c r="L686">
        <f>(Table2[[#This Row],[6M Return vs Nifty]]-AVERAGE(Table2[6M Return vs Nifty]))/_xlfn.STDEV.P(Table2[6M Return vs Nifty])</f>
        <v>-0.5478612159025209</v>
      </c>
      <c r="M686">
        <v>-0.37926495835365998</v>
      </c>
      <c r="N686">
        <f>(Table2[[#This Row],[1W Return vs Nifty]]-AVERAGE(Table2[1W Return vs Nifty]))/_xlfn.STDEV.P(Table2[1W Return vs Nifty])</f>
        <v>0.31024551466854011</v>
      </c>
      <c r="O686">
        <v>791.07</v>
      </c>
      <c r="P686">
        <v>797.97215922776104</v>
      </c>
      <c r="Q686">
        <v>821.86886543092703</v>
      </c>
      <c r="R686">
        <v>24.366841843683101</v>
      </c>
      <c r="S686" s="1">
        <f>(Table2[[#This Row],[Close Price]]-Table2[[#This Row],[20D EMA]])/Table2[[#This Row],[20D EMA]]</f>
        <v>-2.8278154904117211E-2</v>
      </c>
      <c r="T686" s="1">
        <f>(Table2[[#This Row],[Close Price]]-Table2[[#This Row],[50D EMA]])/Table2[[#This Row],[50D EMA]]</f>
        <v>-3.6683183603910666E-2</v>
      </c>
      <c r="U686" s="1">
        <f>(Table2[[#This Row],[Close Price]]-Table2[[#This Row],[200D EMA]])/Table2[[#This Row],[200D EMA]]</f>
        <v>-6.4692638530660457E-2</v>
      </c>
      <c r="V686">
        <v>0.75164382909724303</v>
      </c>
      <c r="W686">
        <v>753.6</v>
      </c>
      <c r="X686">
        <v>782</v>
      </c>
      <c r="Y686">
        <v>753.6</v>
      </c>
      <c r="Z686">
        <v>799</v>
      </c>
      <c r="AA686">
        <v>753.6</v>
      </c>
      <c r="AB686">
        <v>813.4</v>
      </c>
      <c r="AC686" s="1">
        <f>(Table2[[#This Row],[Close Price]]/Table2[[#This Row],[Day Low]])-1</f>
        <v>2.0037154989384298E-2</v>
      </c>
      <c r="AD686" s="1">
        <f>(Table2[[#This Row],[Day High]]/Table2[[#This Row],[Close Price]])-1</f>
        <v>1.730193833745286E-2</v>
      </c>
      <c r="AE686" s="1">
        <f>(Table2[[#This Row],[Close Price]]/Table2[[#This Row],[Current Week Low]])-1</f>
        <v>2.0037154989384298E-2</v>
      </c>
      <c r="AF686" s="1">
        <f>(Table2[[#This Row],[Current Week High]]/Table2[[#This Row],[Close Price]])-1</f>
        <v>3.9417197866527864E-2</v>
      </c>
      <c r="AG686" s="1">
        <f>(Table2[[#This Row],[Close Price]]/Table2[[#This Row],[Current Month Low]])-1</f>
        <v>2.0037154989384298E-2</v>
      </c>
      <c r="AH686" s="1">
        <f>(Table2[[#This Row],[Current Month High]]/Table2[[#This Row],[Close Price]])-1</f>
        <v>5.8150123585273716E-2</v>
      </c>
      <c r="AI686">
        <v>25.016261220241901</v>
      </c>
      <c r="AJ686">
        <v>3.7381916329284701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3143</v>
      </c>
      <c r="AN686">
        <v>-4.5199999999999996</v>
      </c>
      <c r="AO686" t="s">
        <v>3143</v>
      </c>
      <c r="AP686">
        <v>-0.129481756832658</v>
      </c>
      <c r="AQ686">
        <f>(Table2[[#This Row],[Sharpe Ratio]]-AVERAGE(Table2[Sharpe Ratio]))/_xlfn.STDEV.P(Table2[Sharpe Ratio])</f>
        <v>-2.1984191158379134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636</v>
      </c>
      <c r="AT686">
        <f>_xlfn.RANK.AVG(Table2[[#This Row],[6M Return vs Nifty Z-Score]],Table2[6M Return vs Nifty Z-Score])</f>
        <v>511</v>
      </c>
      <c r="AU686">
        <f>_xlfn.RANK.AVG(Table2[[#This Row],[Sharpe Ratio Z-Score]],Table2[Sharpe Ratio Z-Score])</f>
        <v>728</v>
      </c>
      <c r="AV686">
        <f>(Table2[[#This Row],[Rank 1Y]]+Table2[[#This Row],[Rank 6M]]+Table2[[#This Row],[Rank Sharpe]])/3</f>
        <v>625</v>
      </c>
    </row>
    <row r="687" spans="1:48" x14ac:dyDescent="0.3">
      <c r="A687" t="s">
        <v>2261</v>
      </c>
      <c r="B687" t="s">
        <v>2262</v>
      </c>
      <c r="C687" t="s">
        <v>3099</v>
      </c>
      <c r="D687" t="s">
        <v>381</v>
      </c>
      <c r="E687">
        <v>2351.3876884400001</v>
      </c>
      <c r="F687">
        <v>1669.15</v>
      </c>
      <c r="G687">
        <v>-39.185427372434603</v>
      </c>
      <c r="H687">
        <f>(Table2[[#This Row],[1Y Return vs Nifty]]-AVERAGE(Table2[1Y Return vs Nifty]))/_xlfn.STDEV.P(Table2[1Y Return vs Nifty])</f>
        <v>-1.0567900116139399</v>
      </c>
      <c r="I687">
        <v>-14.3487914580123</v>
      </c>
      <c r="J687">
        <f>(Table2[[#This Row],[1M Return vs Nifty]]-AVERAGE(Table2[1M Return vs Nifty]))/_xlfn.STDEV.P(Table2[1M Return vs Nifty])</f>
        <v>-1.5903041393953463</v>
      </c>
      <c r="K687">
        <v>-13.5153009862948</v>
      </c>
      <c r="L687">
        <f>(Table2[[#This Row],[6M Return vs Nifty]]-AVERAGE(Table2[6M Return vs Nifty]))/_xlfn.STDEV.P(Table2[6M Return vs Nifty])</f>
        <v>-0.55301867752504097</v>
      </c>
      <c r="M687">
        <v>-5.4931644194596601</v>
      </c>
      <c r="N687">
        <f>(Table2[[#This Row],[1W Return vs Nifty]]-AVERAGE(Table2[1W Return vs Nifty]))/_xlfn.STDEV.P(Table2[1W Return vs Nifty])</f>
        <v>-0.80534636826268735</v>
      </c>
      <c r="O687">
        <v>1871.81</v>
      </c>
      <c r="P687">
        <v>1997.02628715173</v>
      </c>
      <c r="Q687">
        <v>1967.66677502127</v>
      </c>
      <c r="R687">
        <v>11.460682561353201</v>
      </c>
      <c r="S687" s="1">
        <f>(Table2[[#This Row],[Close Price]]-Table2[[#This Row],[20D EMA]])/Table2[[#This Row],[20D EMA]]</f>
        <v>-0.10826953590375084</v>
      </c>
      <c r="T687" s="1">
        <f>(Table2[[#This Row],[Close Price]]-Table2[[#This Row],[50D EMA]])/Table2[[#This Row],[50D EMA]]</f>
        <v>-0.16418225902242145</v>
      </c>
      <c r="U687" s="1">
        <f>(Table2[[#This Row],[Close Price]]-Table2[[#This Row],[200D EMA]])/Table2[[#This Row],[200D EMA]]</f>
        <v>-0.15171104112282582</v>
      </c>
      <c r="V687">
        <v>0.50402178217021099</v>
      </c>
      <c r="W687">
        <v>1607.05</v>
      </c>
      <c r="X687">
        <v>1693.7</v>
      </c>
      <c r="Y687">
        <v>1607.05</v>
      </c>
      <c r="Z687">
        <v>1869.3</v>
      </c>
      <c r="AA687">
        <v>1607.05</v>
      </c>
      <c r="AB687">
        <v>2029</v>
      </c>
      <c r="AC687" s="1">
        <f>(Table2[[#This Row],[Close Price]]/Table2[[#This Row],[Day Low]])-1</f>
        <v>3.8642232662331688E-2</v>
      </c>
      <c r="AD687" s="1">
        <f>(Table2[[#This Row],[Day High]]/Table2[[#This Row],[Close Price]])-1</f>
        <v>1.4708084953419354E-2</v>
      </c>
      <c r="AE687" s="1">
        <f>(Table2[[#This Row],[Close Price]]/Table2[[#This Row],[Current Week Low]])-1</f>
        <v>3.8642232662331688E-2</v>
      </c>
      <c r="AF687" s="1">
        <f>(Table2[[#This Row],[Current Week High]]/Table2[[#This Row],[Close Price]])-1</f>
        <v>0.11991133211514837</v>
      </c>
      <c r="AG687" s="1">
        <f>(Table2[[#This Row],[Close Price]]/Table2[[#This Row],[Current Month Low]])-1</f>
        <v>3.8642232662331688E-2</v>
      </c>
      <c r="AH687" s="1">
        <f>(Table2[[#This Row],[Current Month High]]/Table2[[#This Row],[Close Price]])-1</f>
        <v>0.2155887727286343</v>
      </c>
      <c r="AI687">
        <v>53.368480963364497</v>
      </c>
      <c r="AJ687">
        <v>9.0235140431090795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-0.19</v>
      </c>
      <c r="AM687" t="s">
        <v>3143</v>
      </c>
      <c r="AN687">
        <v>-12.02</v>
      </c>
      <c r="AO687" t="s">
        <v>3143</v>
      </c>
      <c r="AP687">
        <v>-8.2711892167687998E-2</v>
      </c>
      <c r="AQ687">
        <f>(Table2[[#This Row],[Sharpe Ratio]]-AVERAGE(Table2[Sharpe Ratio]))/_xlfn.STDEV.P(Table2[Sharpe Ratio])</f>
        <v>-1.6462253375714726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667</v>
      </c>
      <c r="AT687">
        <f>_xlfn.RANK.AVG(Table2[[#This Row],[6M Return vs Nifty Z-Score]],Table2[6M Return vs Nifty Z-Score])</f>
        <v>516</v>
      </c>
      <c r="AU687">
        <f>_xlfn.RANK.AVG(Table2[[#This Row],[Sharpe Ratio Z-Score]],Table2[Sharpe Ratio Z-Score])</f>
        <v>693</v>
      </c>
      <c r="AV687">
        <f>(Table2[[#This Row],[Rank 1Y]]+Table2[[#This Row],[Rank 6M]]+Table2[[#This Row],[Rank Sharpe]])/3</f>
        <v>625.33333333333337</v>
      </c>
    </row>
    <row r="688" spans="1:48" x14ac:dyDescent="0.3">
      <c r="A688" t="s">
        <v>948</v>
      </c>
      <c r="B688" t="s">
        <v>949</v>
      </c>
      <c r="C688" t="s">
        <v>3109</v>
      </c>
      <c r="D688" t="s">
        <v>122</v>
      </c>
      <c r="E688">
        <v>14621.5363555</v>
      </c>
      <c r="F688">
        <v>2438.75</v>
      </c>
      <c r="G688">
        <v>-35.868633452820497</v>
      </c>
      <c r="H688">
        <f>(Table2[[#This Row],[1Y Return vs Nifty]]-AVERAGE(Table2[1Y Return vs Nifty]))/_xlfn.STDEV.P(Table2[1Y Return vs Nifty])</f>
        <v>-0.99829550609864792</v>
      </c>
      <c r="I688">
        <v>-9.2245084545321401</v>
      </c>
      <c r="J688">
        <f>(Table2[[#This Row],[1M Return vs Nifty]]-AVERAGE(Table2[1M Return vs Nifty]))/_xlfn.STDEV.P(Table2[1M Return vs Nifty])</f>
        <v>-0.99231323995683607</v>
      </c>
      <c r="K688">
        <v>-15.394283750548</v>
      </c>
      <c r="L688">
        <f>(Table2[[#This Row],[6M Return vs Nifty]]-AVERAGE(Table2[6M Return vs Nifty]))/_xlfn.STDEV.P(Table2[6M Return vs Nifty])</f>
        <v>-0.62169462306386891</v>
      </c>
      <c r="M688">
        <v>-14.191609037118599</v>
      </c>
      <c r="N688">
        <f>(Table2[[#This Row],[1W Return vs Nifty]]-AVERAGE(Table2[1W Return vs Nifty]))/_xlfn.STDEV.P(Table2[1W Return vs Nifty])</f>
        <v>-2.7029030729634171</v>
      </c>
      <c r="O688">
        <v>2790.88</v>
      </c>
      <c r="P688">
        <v>2866.9698980503899</v>
      </c>
      <c r="Q688">
        <v>2786.5592449658702</v>
      </c>
      <c r="R688">
        <v>14.7404552287984</v>
      </c>
      <c r="S688" s="1">
        <f>(Table2[[#This Row],[Close Price]]-Table2[[#This Row],[20D EMA]])/Table2[[#This Row],[20D EMA]]</f>
        <v>-0.12617167345066793</v>
      </c>
      <c r="T688" s="1">
        <f>(Table2[[#This Row],[Close Price]]-Table2[[#This Row],[50D EMA]])/Table2[[#This Row],[50D EMA]]</f>
        <v>-0.14936323480117109</v>
      </c>
      <c r="U688" s="1">
        <f>(Table2[[#This Row],[Close Price]]-Table2[[#This Row],[200D EMA]])/Table2[[#This Row],[200D EMA]]</f>
        <v>-0.12481674150449659</v>
      </c>
      <c r="V688">
        <v>2.2511668220895</v>
      </c>
      <c r="W688">
        <v>2416</v>
      </c>
      <c r="X688">
        <v>2500</v>
      </c>
      <c r="Y688">
        <v>2416</v>
      </c>
      <c r="Z688">
        <v>2879.05</v>
      </c>
      <c r="AA688">
        <v>2416</v>
      </c>
      <c r="AB688">
        <v>3127.6</v>
      </c>
      <c r="AC688" s="1">
        <f>(Table2[[#This Row],[Close Price]]/Table2[[#This Row],[Day Low]])-1</f>
        <v>9.4163907284767756E-3</v>
      </c>
      <c r="AD688" s="1">
        <f>(Table2[[#This Row],[Day High]]/Table2[[#This Row],[Close Price]])-1</f>
        <v>2.5115325474115879E-2</v>
      </c>
      <c r="AE688" s="1">
        <f>(Table2[[#This Row],[Close Price]]/Table2[[#This Row],[Current Week Low]])-1</f>
        <v>9.4163907284767756E-3</v>
      </c>
      <c r="AF688" s="1">
        <f>(Table2[[#This Row],[Current Week High]]/Table2[[#This Row],[Close Price]])-1</f>
        <v>0.18054331112250144</v>
      </c>
      <c r="AG688" s="1">
        <f>(Table2[[#This Row],[Close Price]]/Table2[[#This Row],[Current Month Low]])-1</f>
        <v>9.4163907284767756E-3</v>
      </c>
      <c r="AH688" s="1">
        <f>(Table2[[#This Row],[Current Month High]]/Table2[[#This Row],[Close Price]])-1</f>
        <v>0.28246027678113794</v>
      </c>
      <c r="AI688">
        <v>31.149154279856401</v>
      </c>
      <c r="AJ688">
        <v>9.3609865470851901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-0.17</v>
      </c>
      <c r="AM688" t="s">
        <v>3143</v>
      </c>
      <c r="AN688">
        <v>-18.68</v>
      </c>
      <c r="AO688" t="s">
        <v>3143</v>
      </c>
      <c r="AP688">
        <v>-8.4113257417643E-2</v>
      </c>
      <c r="AQ688">
        <f>(Table2[[#This Row],[Sharpe Ratio]]-AVERAGE(Table2[Sharpe Ratio]))/_xlfn.STDEV.P(Table2[Sharpe Ratio])</f>
        <v>-1.6627707173292965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657</v>
      </c>
      <c r="AT688">
        <f>_xlfn.RANK.AVG(Table2[[#This Row],[6M Return vs Nifty Z-Score]],Table2[6M Return vs Nifty Z-Score])</f>
        <v>525</v>
      </c>
      <c r="AU688">
        <f>_xlfn.RANK.AVG(Table2[[#This Row],[Sharpe Ratio Z-Score]],Table2[Sharpe Ratio Z-Score])</f>
        <v>695</v>
      </c>
      <c r="AV688">
        <f>(Table2[[#This Row],[Rank 1Y]]+Table2[[#This Row],[Rank 6M]]+Table2[[#This Row],[Rank Sharpe]])/3</f>
        <v>625.66666666666663</v>
      </c>
    </row>
    <row r="689" spans="1:48" x14ac:dyDescent="0.3">
      <c r="A689" t="s">
        <v>1533</v>
      </c>
      <c r="B689" t="s">
        <v>1534</v>
      </c>
      <c r="C689" t="s">
        <v>3099</v>
      </c>
      <c r="D689" t="s">
        <v>381</v>
      </c>
      <c r="E689">
        <v>6123.9490604599996</v>
      </c>
      <c r="F689">
        <v>267.55</v>
      </c>
      <c r="G689">
        <v>-51.844806879488303</v>
      </c>
      <c r="H689">
        <f>(Table2[[#This Row],[1Y Return vs Nifty]]-AVERAGE(Table2[1Y Return vs Nifty]))/_xlfn.STDEV.P(Table2[1Y Return vs Nifty])</f>
        <v>-1.2800490268987008</v>
      </c>
      <c r="I689">
        <v>-3.92266079975948</v>
      </c>
      <c r="J689">
        <f>(Table2[[#This Row],[1M Return vs Nifty]]-AVERAGE(Table2[1M Return vs Nifty]))/_xlfn.STDEV.P(Table2[1M Return vs Nifty])</f>
        <v>-0.37360099365618482</v>
      </c>
      <c r="K689">
        <v>-17.728395560185302</v>
      </c>
      <c r="L689">
        <f>(Table2[[#This Row],[6M Return vs Nifty]]-AVERAGE(Table2[6M Return vs Nifty]))/_xlfn.STDEV.P(Table2[6M Return vs Nifty])</f>
        <v>-0.70700532339054079</v>
      </c>
      <c r="M689">
        <v>-4.2603640257301603</v>
      </c>
      <c r="N689">
        <f>(Table2[[#This Row],[1W Return vs Nifty]]-AVERAGE(Table2[1W Return vs Nifty]))/_xlfn.STDEV.P(Table2[1W Return vs Nifty])</f>
        <v>-0.53641223629959822</v>
      </c>
      <c r="O689">
        <v>286.12</v>
      </c>
      <c r="P689">
        <v>293.146580261189</v>
      </c>
      <c r="Q689">
        <v>309.46088146049999</v>
      </c>
      <c r="R689">
        <v>21.120553848830799</v>
      </c>
      <c r="S689" s="1">
        <f>(Table2[[#This Row],[Close Price]]-Table2[[#This Row],[20D EMA]])/Table2[[#This Row],[20D EMA]]</f>
        <v>-6.4902837970082464E-2</v>
      </c>
      <c r="T689" s="1">
        <f>(Table2[[#This Row],[Close Price]]-Table2[[#This Row],[50D EMA]])/Table2[[#This Row],[50D EMA]]</f>
        <v>-8.7316659939825458E-2</v>
      </c>
      <c r="U689" s="1">
        <f>(Table2[[#This Row],[Close Price]]-Table2[[#This Row],[200D EMA]])/Table2[[#This Row],[200D EMA]]</f>
        <v>-0.13543192038587126</v>
      </c>
      <c r="V689">
        <v>0.52372489904929198</v>
      </c>
      <c r="W689">
        <v>263</v>
      </c>
      <c r="X689">
        <v>273.05</v>
      </c>
      <c r="Y689">
        <v>263</v>
      </c>
      <c r="Z689">
        <v>299.75</v>
      </c>
      <c r="AA689">
        <v>263</v>
      </c>
      <c r="AB689">
        <v>306.8</v>
      </c>
      <c r="AC689" s="1">
        <f>(Table2[[#This Row],[Close Price]]/Table2[[#This Row],[Day Low]])-1</f>
        <v>1.7300380228136847E-2</v>
      </c>
      <c r="AD689" s="1">
        <f>(Table2[[#This Row],[Day High]]/Table2[[#This Row],[Close Price]])-1</f>
        <v>2.0556905251354785E-2</v>
      </c>
      <c r="AE689" s="1">
        <f>(Table2[[#This Row],[Close Price]]/Table2[[#This Row],[Current Week Low]])-1</f>
        <v>1.7300380228136847E-2</v>
      </c>
      <c r="AF689" s="1">
        <f>(Table2[[#This Row],[Current Week High]]/Table2[[#This Row],[Close Price]])-1</f>
        <v>0.12035133619884131</v>
      </c>
      <c r="AG689" s="1">
        <f>(Table2[[#This Row],[Close Price]]/Table2[[#This Row],[Current Month Low]])-1</f>
        <v>1.7300380228136847E-2</v>
      </c>
      <c r="AH689" s="1">
        <f>(Table2[[#This Row],[Current Month High]]/Table2[[#This Row],[Close Price]])-1</f>
        <v>0.14670155111194161</v>
      </c>
      <c r="AI689">
        <v>46.701551111941697</v>
      </c>
      <c r="AJ689">
        <v>3.6412938214216601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0.01</v>
      </c>
      <c r="AM689" t="s">
        <v>3142</v>
      </c>
      <c r="AN689">
        <v>-6.65</v>
      </c>
      <c r="AO689" t="s">
        <v>3143</v>
      </c>
      <c r="AP689">
        <v>-2.5154576178819998E-2</v>
      </c>
      <c r="AQ689">
        <f>(Table2[[#This Row],[Sharpe Ratio]]-AVERAGE(Table2[Sharpe Ratio]))/_xlfn.STDEV.P(Table2[Sharpe Ratio])</f>
        <v>-0.96666827640739972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710</v>
      </c>
      <c r="AT689">
        <f>_xlfn.RANK.AVG(Table2[[#This Row],[6M Return vs Nifty Z-Score]],Table2[6M Return vs Nifty Z-Score])</f>
        <v>555</v>
      </c>
      <c r="AU689">
        <f>_xlfn.RANK.AVG(Table2[[#This Row],[Sharpe Ratio Z-Score]],Table2[Sharpe Ratio Z-Score])</f>
        <v>613</v>
      </c>
      <c r="AV689">
        <f>(Table2[[#This Row],[Rank 1Y]]+Table2[[#This Row],[Rank 6M]]+Table2[[#This Row],[Rank Sharpe]])/3</f>
        <v>626</v>
      </c>
    </row>
    <row r="690" spans="1:48" x14ac:dyDescent="0.3">
      <c r="A690" t="s">
        <v>2119</v>
      </c>
      <c r="B690" t="s">
        <v>2120</v>
      </c>
      <c r="C690" t="s">
        <v>3110</v>
      </c>
      <c r="D690" t="s">
        <v>141</v>
      </c>
      <c r="E690">
        <v>2741.4790326299999</v>
      </c>
      <c r="F690">
        <v>360.7</v>
      </c>
      <c r="G690">
        <v>-43.753494088889603</v>
      </c>
      <c r="H690">
        <f>(Table2[[#This Row],[1Y Return vs Nifty]]-AVERAGE(Table2[1Y Return vs Nifty]))/_xlfn.STDEV.P(Table2[1Y Return vs Nifty])</f>
        <v>-1.1373517860913207</v>
      </c>
      <c r="I690">
        <v>-5.2895394338337196</v>
      </c>
      <c r="J690">
        <f>(Table2[[#This Row],[1M Return vs Nifty]]-AVERAGE(Table2[1M Return vs Nifty]))/_xlfn.STDEV.P(Table2[1M Return vs Nifty])</f>
        <v>-0.53311228201754424</v>
      </c>
      <c r="K690">
        <v>-40.793513446557199</v>
      </c>
      <c r="L690">
        <f>(Table2[[#This Row],[6M Return vs Nifty]]-AVERAGE(Table2[6M Return vs Nifty]))/_xlfn.STDEV.P(Table2[6M Return vs Nifty])</f>
        <v>-1.550024647434574</v>
      </c>
      <c r="M690">
        <v>-5.9632057088255896</v>
      </c>
      <c r="N690">
        <f>(Table2[[#This Row],[1W Return vs Nifty]]-AVERAGE(Table2[1W Return vs Nifty]))/_xlfn.STDEV.P(Table2[1W Return vs Nifty])</f>
        <v>-0.90788538981508826</v>
      </c>
      <c r="O690">
        <v>387.89</v>
      </c>
      <c r="P690">
        <v>398.89074216191398</v>
      </c>
      <c r="Q690">
        <v>430.652336544869</v>
      </c>
      <c r="R690">
        <v>30.252218403037499</v>
      </c>
      <c r="S690" s="1">
        <f>(Table2[[#This Row],[Close Price]]-Table2[[#This Row],[20D EMA]])/Table2[[#This Row],[20D EMA]]</f>
        <v>-7.0097192503029204E-2</v>
      </c>
      <c r="T690" s="1">
        <f>(Table2[[#This Row],[Close Price]]-Table2[[#This Row],[50D EMA]])/Table2[[#This Row],[50D EMA]]</f>
        <v>-9.5742362820774515E-2</v>
      </c>
      <c r="U690" s="1">
        <f>(Table2[[#This Row],[Close Price]]-Table2[[#This Row],[200D EMA]])/Table2[[#This Row],[200D EMA]]</f>
        <v>-0.16243343088788928</v>
      </c>
      <c r="V690">
        <v>2.1891454165572299</v>
      </c>
      <c r="W690">
        <v>350.5</v>
      </c>
      <c r="X690">
        <v>371.4</v>
      </c>
      <c r="Y690">
        <v>350.5</v>
      </c>
      <c r="Z690">
        <v>407.5</v>
      </c>
      <c r="AA690">
        <v>350.5</v>
      </c>
      <c r="AB690">
        <v>446.35</v>
      </c>
      <c r="AC690" s="1">
        <f>(Table2[[#This Row],[Close Price]]/Table2[[#This Row],[Day Low]])-1</f>
        <v>2.9101283880171191E-2</v>
      </c>
      <c r="AD690" s="1">
        <f>(Table2[[#This Row],[Day High]]/Table2[[#This Row],[Close Price]])-1</f>
        <v>2.9664541169947212E-2</v>
      </c>
      <c r="AE690" s="1">
        <f>(Table2[[#This Row],[Close Price]]/Table2[[#This Row],[Current Week Low]])-1</f>
        <v>2.9101283880171191E-2</v>
      </c>
      <c r="AF690" s="1">
        <f>(Table2[[#This Row],[Current Week High]]/Table2[[#This Row],[Close Price]])-1</f>
        <v>0.12974771278070429</v>
      </c>
      <c r="AG690" s="1">
        <f>(Table2[[#This Row],[Close Price]]/Table2[[#This Row],[Current Month Low]])-1</f>
        <v>2.9101283880171191E-2</v>
      </c>
      <c r="AH690" s="1">
        <f>(Table2[[#This Row],[Current Month High]]/Table2[[#This Row],[Close Price]])-1</f>
        <v>0.23745494871084016</v>
      </c>
      <c r="AI690">
        <v>62.1846409758802</v>
      </c>
      <c r="AJ690">
        <v>4.5507246376811503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</v>
      </c>
      <c r="AM690" t="s">
        <v>3144</v>
      </c>
      <c r="AN690">
        <v>-6.36</v>
      </c>
      <c r="AO690" t="s">
        <v>3143</v>
      </c>
      <c r="AP690">
        <v>9.8182788004589992E-3</v>
      </c>
      <c r="AQ690">
        <f>(Table2[[#This Row],[Sharpe Ratio]]-AVERAGE(Table2[Sharpe Ratio]))/_xlfn.STDEV.P(Table2[Sharpe Ratio])</f>
        <v>-0.55375724777582358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684</v>
      </c>
      <c r="AT690">
        <f>_xlfn.RANK.AVG(Table2[[#This Row],[6M Return vs Nifty Z-Score]],Table2[6M Return vs Nifty Z-Score])</f>
        <v>716</v>
      </c>
      <c r="AU690">
        <f>_xlfn.RANK.AVG(Table2[[#This Row],[Sharpe Ratio Z-Score]],Table2[Sharpe Ratio Z-Score])</f>
        <v>480</v>
      </c>
      <c r="AV690">
        <f>(Table2[[#This Row],[Rank 1Y]]+Table2[[#This Row],[Rank 6M]]+Table2[[#This Row],[Rank Sharpe]])/3</f>
        <v>626.66666666666663</v>
      </c>
    </row>
    <row r="691" spans="1:48" x14ac:dyDescent="0.3">
      <c r="A691" t="s">
        <v>2242</v>
      </c>
      <c r="B691" t="s">
        <v>2243</v>
      </c>
      <c r="C691" t="s">
        <v>3109</v>
      </c>
      <c r="D691" t="s">
        <v>603</v>
      </c>
      <c r="E691">
        <v>2395.6157634860001</v>
      </c>
      <c r="F691">
        <v>162.58000000000001</v>
      </c>
      <c r="G691">
        <v>-58.571309970260003</v>
      </c>
      <c r="H691">
        <f>(Table2[[#This Row],[1Y Return vs Nifty]]-AVERAGE(Table2[1Y Return vs Nifty]))/_xlfn.STDEV.P(Table2[1Y Return vs Nifty])</f>
        <v>-1.3986766780816695</v>
      </c>
      <c r="I691">
        <v>-2.4231294024771</v>
      </c>
      <c r="J691">
        <f>(Table2[[#This Row],[1M Return vs Nifty]]-AVERAGE(Table2[1M Return vs Nifty]))/_xlfn.STDEV.P(Table2[1M Return vs Nifty])</f>
        <v>-0.19860946247256794</v>
      </c>
      <c r="K691">
        <v>-26.947823085018801</v>
      </c>
      <c r="L691">
        <f>(Table2[[#This Row],[6M Return vs Nifty]]-AVERAGE(Table2[6M Return vs Nifty]))/_xlfn.STDEV.P(Table2[6M Return vs Nifty])</f>
        <v>-1.0439711086228936</v>
      </c>
      <c r="M691">
        <v>0.28869571326635501</v>
      </c>
      <c r="N691">
        <f>(Table2[[#This Row],[1W Return vs Nifty]]-AVERAGE(Table2[1W Return vs Nifty]))/_xlfn.STDEV.P(Table2[1W Return vs Nifty])</f>
        <v>0.4559604449373138</v>
      </c>
      <c r="O691">
        <v>169.59</v>
      </c>
      <c r="P691">
        <v>172.22585084217201</v>
      </c>
      <c r="Q691">
        <v>198.80188025501101</v>
      </c>
      <c r="R691">
        <v>38.883381528062699</v>
      </c>
      <c r="S691" s="1">
        <f>(Table2[[#This Row],[Close Price]]-Table2[[#This Row],[20D EMA]])/Table2[[#This Row],[20D EMA]]</f>
        <v>-4.1334984374078607E-2</v>
      </c>
      <c r="T691" s="1">
        <f>(Table2[[#This Row],[Close Price]]-Table2[[#This Row],[50D EMA]])/Table2[[#This Row],[50D EMA]]</f>
        <v>-5.6006986146414604E-2</v>
      </c>
      <c r="U691" s="1">
        <f>(Table2[[#This Row],[Close Price]]-Table2[[#This Row],[200D EMA]])/Table2[[#This Row],[200D EMA]]</f>
        <v>-0.18220089371663772</v>
      </c>
      <c r="V691">
        <v>0.43083918702586399</v>
      </c>
      <c r="W691">
        <v>158.11000000000001</v>
      </c>
      <c r="X691">
        <v>165.32</v>
      </c>
      <c r="Y691">
        <v>154.99</v>
      </c>
      <c r="Z691">
        <v>172.57</v>
      </c>
      <c r="AA691">
        <v>154.99</v>
      </c>
      <c r="AB691">
        <v>179.9</v>
      </c>
      <c r="AC691" s="1">
        <f>(Table2[[#This Row],[Close Price]]/Table2[[#This Row],[Day Low]])-1</f>
        <v>2.8271456580861498E-2</v>
      </c>
      <c r="AD691" s="1">
        <f>(Table2[[#This Row],[Day High]]/Table2[[#This Row],[Close Price]])-1</f>
        <v>1.6853241481116887E-2</v>
      </c>
      <c r="AE691" s="1">
        <f>(Table2[[#This Row],[Close Price]]/Table2[[#This Row],[Current Week Low]])-1</f>
        <v>4.8970901348474039E-2</v>
      </c>
      <c r="AF691" s="1">
        <f>(Table2[[#This Row],[Current Week High]]/Table2[[#This Row],[Close Price]])-1</f>
        <v>6.144667240743007E-2</v>
      </c>
      <c r="AG691" s="1">
        <f>(Table2[[#This Row],[Close Price]]/Table2[[#This Row],[Current Month Low]])-1</f>
        <v>4.8970901348474039E-2</v>
      </c>
      <c r="AH691" s="1">
        <f>(Table2[[#This Row],[Current Month High]]/Table2[[#This Row],[Close Price]])-1</f>
        <v>0.10653216877844751</v>
      </c>
      <c r="AI691">
        <v>91.905523434616796</v>
      </c>
      <c r="AJ691">
        <v>12.965536409116099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0.04</v>
      </c>
      <c r="AM691" t="s">
        <v>3142</v>
      </c>
      <c r="AN691">
        <v>-7.57</v>
      </c>
      <c r="AO691" t="s">
        <v>3143</v>
      </c>
      <c r="AQ691">
        <f>(Table2[[#This Row],[Sharpe Ratio]]-AVERAGE(Table2[Sharpe Ratio]))/_xlfn.STDEV.P(Table2[Sharpe Ratio])</f>
        <v>-0.66967788397470163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719</v>
      </c>
      <c r="AT691">
        <f>_xlfn.RANK.AVG(Table2[[#This Row],[6M Return vs Nifty Z-Score]],Table2[6M Return vs Nifty Z-Score])</f>
        <v>641</v>
      </c>
      <c r="AU691">
        <f>_xlfn.RANK.AVG(Table2[[#This Row],[Sharpe Ratio Z-Score]],Table2[Sharpe Ratio Z-Score])</f>
        <v>520.5</v>
      </c>
      <c r="AV691">
        <f>(Table2[[#This Row],[Rank 1Y]]+Table2[[#This Row],[Rank 6M]]+Table2[[#This Row],[Rank Sharpe]])/3</f>
        <v>626.83333333333337</v>
      </c>
    </row>
    <row r="692" spans="1:48" x14ac:dyDescent="0.3">
      <c r="A692" t="s">
        <v>2079</v>
      </c>
      <c r="B692" t="s">
        <v>2080</v>
      </c>
      <c r="C692" t="s">
        <v>3105</v>
      </c>
      <c r="D692" t="s">
        <v>117</v>
      </c>
      <c r="E692">
        <v>2873.3099849999999</v>
      </c>
      <c r="F692">
        <v>987</v>
      </c>
      <c r="G692">
        <v>-30.307110275903</v>
      </c>
      <c r="H692">
        <f>(Table2[[#This Row],[1Y Return vs Nifty]]-AVERAGE(Table2[1Y Return vs Nifty]))/_xlfn.STDEV.P(Table2[1Y Return vs Nifty])</f>
        <v>-0.90021327487474512</v>
      </c>
      <c r="I692">
        <v>-9.7553194167352508</v>
      </c>
      <c r="J692">
        <f>(Table2[[#This Row],[1M Return vs Nifty]]-AVERAGE(Table2[1M Return vs Nifty]))/_xlfn.STDEV.P(Table2[1M Return vs Nifty])</f>
        <v>-1.0542575401650962</v>
      </c>
      <c r="K692">
        <v>-27.509575413398899</v>
      </c>
      <c r="L692">
        <f>(Table2[[#This Row],[6M Return vs Nifty]]-AVERAGE(Table2[6M Return vs Nifty]))/_xlfn.STDEV.P(Table2[6M Return vs Nifty])</f>
        <v>-1.0645028947808548</v>
      </c>
      <c r="M692">
        <v>-2.3648434010617798</v>
      </c>
      <c r="N692">
        <f>(Table2[[#This Row],[1W Return vs Nifty]]-AVERAGE(Table2[1W Return vs Nifty]))/_xlfn.STDEV.P(Table2[1W Return vs Nifty])</f>
        <v>-0.12290637078705308</v>
      </c>
      <c r="O692">
        <v>1064.03</v>
      </c>
      <c r="P692">
        <v>1097.0497292920199</v>
      </c>
      <c r="Q692">
        <v>1117.90828310752</v>
      </c>
      <c r="R692">
        <v>15.983897957965601</v>
      </c>
      <c r="S692" s="1">
        <f>(Table2[[#This Row],[Close Price]]-Table2[[#This Row],[20D EMA]])/Table2[[#This Row],[20D EMA]]</f>
        <v>-7.2394575340920808E-2</v>
      </c>
      <c r="T692" s="1">
        <f>(Table2[[#This Row],[Close Price]]-Table2[[#This Row],[50D EMA]])/Table2[[#This Row],[50D EMA]]</f>
        <v>-0.10031425773473408</v>
      </c>
      <c r="U692" s="1">
        <f>(Table2[[#This Row],[Close Price]]-Table2[[#This Row],[200D EMA]])/Table2[[#This Row],[200D EMA]]</f>
        <v>-0.11710109414667365</v>
      </c>
      <c r="V692">
        <v>0.560956787257199</v>
      </c>
      <c r="W692">
        <v>975</v>
      </c>
      <c r="X692">
        <v>1017.35</v>
      </c>
      <c r="Y692">
        <v>975</v>
      </c>
      <c r="Z692">
        <v>1062.1500000000001</v>
      </c>
      <c r="AA692">
        <v>975</v>
      </c>
      <c r="AB692">
        <v>1198</v>
      </c>
      <c r="AC692" s="1">
        <f>(Table2[[#This Row],[Close Price]]/Table2[[#This Row],[Day Low]])-1</f>
        <v>1.2307692307692353E-2</v>
      </c>
      <c r="AD692" s="1">
        <f>(Table2[[#This Row],[Day High]]/Table2[[#This Row],[Close Price]])-1</f>
        <v>3.0749746707193548E-2</v>
      </c>
      <c r="AE692" s="1">
        <f>(Table2[[#This Row],[Close Price]]/Table2[[#This Row],[Current Week Low]])-1</f>
        <v>1.2307692307692353E-2</v>
      </c>
      <c r="AF692" s="1">
        <f>(Table2[[#This Row],[Current Week High]]/Table2[[#This Row],[Close Price]])-1</f>
        <v>7.6139817629179429E-2</v>
      </c>
      <c r="AG692" s="1">
        <f>(Table2[[#This Row],[Close Price]]/Table2[[#This Row],[Current Month Low]])-1</f>
        <v>1.2307692307692353E-2</v>
      </c>
      <c r="AH692" s="1">
        <f>(Table2[[#This Row],[Current Month High]]/Table2[[#This Row],[Close Price]])-1</f>
        <v>0.21377912867274573</v>
      </c>
      <c r="AI692">
        <v>37.689969604863201</v>
      </c>
      <c r="AJ692">
        <v>3.3507853403141401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-0.03</v>
      </c>
      <c r="AM692" t="s">
        <v>3143</v>
      </c>
      <c r="AN692">
        <v>-8.42</v>
      </c>
      <c r="AO692" t="s">
        <v>3143</v>
      </c>
      <c r="AP692">
        <v>-2.3847761953443E-2</v>
      </c>
      <c r="AQ692">
        <f>(Table2[[#This Row],[Sharpe Ratio]]-AVERAGE(Table2[Sharpe Ratio]))/_xlfn.STDEV.P(Table2[Sharpe Ratio])</f>
        <v>-0.95123922417959339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626</v>
      </c>
      <c r="AT692">
        <f>_xlfn.RANK.AVG(Table2[[#This Row],[6M Return vs Nifty Z-Score]],Table2[6M Return vs Nifty Z-Score])</f>
        <v>646</v>
      </c>
      <c r="AU692">
        <f>_xlfn.RANK.AVG(Table2[[#This Row],[Sharpe Ratio Z-Score]],Table2[Sharpe Ratio Z-Score])</f>
        <v>609</v>
      </c>
      <c r="AV692">
        <f>(Table2[[#This Row],[Rank 1Y]]+Table2[[#This Row],[Rank 6M]]+Table2[[#This Row],[Rank Sharpe]])/3</f>
        <v>627</v>
      </c>
    </row>
    <row r="693" spans="1:48" x14ac:dyDescent="0.3">
      <c r="A693" t="s">
        <v>1990</v>
      </c>
      <c r="B693" t="s">
        <v>1991</v>
      </c>
      <c r="C693" t="s">
        <v>3114</v>
      </c>
      <c r="D693" t="s">
        <v>1992</v>
      </c>
      <c r="E693">
        <v>3200.3489359999999</v>
      </c>
      <c r="F693">
        <v>18.079999999999998</v>
      </c>
      <c r="G693">
        <v>-24.5952448110374</v>
      </c>
      <c r="H693">
        <f>(Table2[[#This Row],[1Y Return vs Nifty]]-AVERAGE(Table2[1Y Return vs Nifty]))/_xlfn.STDEV.P(Table2[1Y Return vs Nifty])</f>
        <v>-0.79947962845752685</v>
      </c>
      <c r="I693">
        <v>-2.6221459382666898</v>
      </c>
      <c r="J693">
        <f>(Table2[[#This Row],[1M Return vs Nifty]]-AVERAGE(Table2[1M Return vs Nifty]))/_xlfn.STDEV.P(Table2[1M Return vs Nifty])</f>
        <v>-0.2218341901386878</v>
      </c>
      <c r="K693">
        <v>-26.240391433537599</v>
      </c>
      <c r="L693">
        <f>(Table2[[#This Row],[6M Return vs Nifty]]-AVERAGE(Table2[6M Return vs Nifty]))/_xlfn.STDEV.P(Table2[6M Return vs Nifty])</f>
        <v>-1.0181148110059883</v>
      </c>
      <c r="M693">
        <v>-2.9249887604397702</v>
      </c>
      <c r="N693">
        <f>(Table2[[#This Row],[1W Return vs Nifty]]-AVERAGE(Table2[1W Return vs Nifty]))/_xlfn.STDEV.P(Table2[1W Return vs Nifty])</f>
        <v>-0.24510150210246881</v>
      </c>
      <c r="O693">
        <v>19.71</v>
      </c>
      <c r="P693">
        <v>20.4618961762617</v>
      </c>
      <c r="Q693">
        <v>21.001968992889999</v>
      </c>
      <c r="R693">
        <v>19.200144032223001</v>
      </c>
      <c r="S693" s="1">
        <f>(Table2[[#This Row],[Close Price]]-Table2[[#This Row],[20D EMA]])/Table2[[#This Row],[20D EMA]]</f>
        <v>-8.2699137493658162E-2</v>
      </c>
      <c r="T693" s="1">
        <f>(Table2[[#This Row],[Close Price]]-Table2[[#This Row],[50D EMA]])/Table2[[#This Row],[50D EMA]]</f>
        <v>-0.11640642469024899</v>
      </c>
      <c r="U693" s="1">
        <f>(Table2[[#This Row],[Close Price]]-Table2[[#This Row],[200D EMA]])/Table2[[#This Row],[200D EMA]]</f>
        <v>-0.1391283357231507</v>
      </c>
      <c r="V693">
        <v>0.66640585331522395</v>
      </c>
      <c r="W693">
        <v>17.899999999999999</v>
      </c>
      <c r="X693">
        <v>18.829999999999998</v>
      </c>
      <c r="Y693">
        <v>17.899999999999999</v>
      </c>
      <c r="Z693">
        <v>19.97</v>
      </c>
      <c r="AA693">
        <v>17.899999999999999</v>
      </c>
      <c r="AB693">
        <v>21.11</v>
      </c>
      <c r="AC693" s="1">
        <f>(Table2[[#This Row],[Close Price]]/Table2[[#This Row],[Day Low]])-1</f>
        <v>1.0055865921787754E-2</v>
      </c>
      <c r="AD693" s="1">
        <f>(Table2[[#This Row],[Day High]]/Table2[[#This Row],[Close Price]])-1</f>
        <v>4.1482300884955858E-2</v>
      </c>
      <c r="AE693" s="1">
        <f>(Table2[[#This Row],[Close Price]]/Table2[[#This Row],[Current Week Low]])-1</f>
        <v>1.0055865921787754E-2</v>
      </c>
      <c r="AF693" s="1">
        <f>(Table2[[#This Row],[Current Week High]]/Table2[[#This Row],[Close Price]])-1</f>
        <v>0.10453539823008851</v>
      </c>
      <c r="AG693" s="1">
        <f>(Table2[[#This Row],[Close Price]]/Table2[[#This Row],[Current Month Low]])-1</f>
        <v>1.0055865921787754E-2</v>
      </c>
      <c r="AH693" s="1">
        <f>(Table2[[#This Row],[Current Month High]]/Table2[[#This Row],[Close Price]])-1</f>
        <v>0.16758849557522137</v>
      </c>
      <c r="AI693">
        <v>54.590707964601698</v>
      </c>
      <c r="AJ693">
        <v>6.3529411764705799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</v>
      </c>
      <c r="AM693" t="s">
        <v>3143</v>
      </c>
      <c r="AN693">
        <v>-8.7799999999999994</v>
      </c>
      <c r="AO693" t="s">
        <v>3143</v>
      </c>
      <c r="AP693">
        <v>-5.3574618246739002E-2</v>
      </c>
      <c r="AQ693">
        <f>(Table2[[#This Row],[Sharpe Ratio]]-AVERAGE(Table2[Sharpe Ratio]))/_xlfn.STDEV.P(Table2[Sharpe Ratio])</f>
        <v>-1.3022127668692143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587</v>
      </c>
      <c r="AT693">
        <f>_xlfn.RANK.AVG(Table2[[#This Row],[6M Return vs Nifty Z-Score]],Table2[6M Return vs Nifty Z-Score])</f>
        <v>635</v>
      </c>
      <c r="AU693">
        <f>_xlfn.RANK.AVG(Table2[[#This Row],[Sharpe Ratio Z-Score]],Table2[Sharpe Ratio Z-Score])</f>
        <v>660</v>
      </c>
      <c r="AV693">
        <f>(Table2[[#This Row],[Rank 1Y]]+Table2[[#This Row],[Rank 6M]]+Table2[[#This Row],[Rank Sharpe]])/3</f>
        <v>627.33333333333337</v>
      </c>
    </row>
    <row r="694" spans="1:48" x14ac:dyDescent="0.3">
      <c r="A694" t="s">
        <v>904</v>
      </c>
      <c r="B694" t="s">
        <v>905</v>
      </c>
      <c r="C694" t="s">
        <v>603</v>
      </c>
      <c r="D694" t="s">
        <v>603</v>
      </c>
      <c r="E694">
        <v>16072.74724302</v>
      </c>
      <c r="F694">
        <v>31.94</v>
      </c>
      <c r="G694">
        <v>-31.9573583204965</v>
      </c>
      <c r="H694">
        <f>(Table2[[#This Row],[1Y Return vs Nifty]]-AVERAGE(Table2[1Y Return vs Nifty]))/_xlfn.STDEV.P(Table2[1Y Return vs Nifty])</f>
        <v>-0.92931681452345072</v>
      </c>
      <c r="I694">
        <v>-1.45765056803705</v>
      </c>
      <c r="J694">
        <f>(Table2[[#This Row],[1M Return vs Nifty]]-AVERAGE(Table2[1M Return vs Nifty]))/_xlfn.STDEV.P(Table2[1M Return vs Nifty])</f>
        <v>-8.5940518114197423E-2</v>
      </c>
      <c r="K694">
        <v>-27.484373201712199</v>
      </c>
      <c r="L694">
        <f>(Table2[[#This Row],[6M Return vs Nifty]]-AVERAGE(Table2[6M Return vs Nifty]))/_xlfn.STDEV.P(Table2[6M Return vs Nifty])</f>
        <v>-1.0635817656730304</v>
      </c>
      <c r="M694">
        <v>-4.0048671847231496</v>
      </c>
      <c r="N694">
        <f>(Table2[[#This Row],[1W Return vs Nifty]]-AVERAGE(Table2[1W Return vs Nifty]))/_xlfn.STDEV.P(Table2[1W Return vs Nifty])</f>
        <v>-0.48067586445462906</v>
      </c>
      <c r="O694">
        <v>34.57</v>
      </c>
      <c r="P694">
        <v>35.7304092912443</v>
      </c>
      <c r="Q694">
        <v>37.423911830902803</v>
      </c>
      <c r="R694">
        <v>20.608931780944999</v>
      </c>
      <c r="S694" s="1">
        <f>(Table2[[#This Row],[Close Price]]-Table2[[#This Row],[20D EMA]])/Table2[[#This Row],[20D EMA]]</f>
        <v>-7.6077523864622479E-2</v>
      </c>
      <c r="T694" s="1">
        <f>(Table2[[#This Row],[Close Price]]-Table2[[#This Row],[50D EMA]])/Table2[[#This Row],[50D EMA]]</f>
        <v>-0.10608356765096263</v>
      </c>
      <c r="U694" s="1">
        <f>(Table2[[#This Row],[Close Price]]-Table2[[#This Row],[200D EMA]])/Table2[[#This Row],[200D EMA]]</f>
        <v>-0.1465349708945835</v>
      </c>
      <c r="V694">
        <v>0.53168239968710096</v>
      </c>
      <c r="W694">
        <v>31.8</v>
      </c>
      <c r="X694">
        <v>33.15</v>
      </c>
      <c r="Y694">
        <v>31.8</v>
      </c>
      <c r="Z694">
        <v>35.25</v>
      </c>
      <c r="AA694">
        <v>31.8</v>
      </c>
      <c r="AB694">
        <v>37.39</v>
      </c>
      <c r="AC694" s="1">
        <f>(Table2[[#This Row],[Close Price]]/Table2[[#This Row],[Day Low]])-1</f>
        <v>4.4025157232705503E-3</v>
      </c>
      <c r="AD694" s="1">
        <f>(Table2[[#This Row],[Day High]]/Table2[[#This Row],[Close Price]])-1</f>
        <v>3.78835316217907E-2</v>
      </c>
      <c r="AE694" s="1">
        <f>(Table2[[#This Row],[Close Price]]/Table2[[#This Row],[Current Week Low]])-1</f>
        <v>4.4025157232705503E-3</v>
      </c>
      <c r="AF694" s="1">
        <f>(Table2[[#This Row],[Current Week High]]/Table2[[#This Row],[Close Price]])-1</f>
        <v>0.10363180964308083</v>
      </c>
      <c r="AG694" s="1">
        <f>(Table2[[#This Row],[Close Price]]/Table2[[#This Row],[Current Month Low]])-1</f>
        <v>4.4025157232705503E-3</v>
      </c>
      <c r="AH694" s="1">
        <f>(Table2[[#This Row],[Current Month High]]/Table2[[#This Row],[Close Price]])-1</f>
        <v>0.17063243581715715</v>
      </c>
      <c r="AI694">
        <v>65.623043206011204</v>
      </c>
      <c r="AJ694">
        <v>0.44025157232705497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-0.17</v>
      </c>
      <c r="AM694" t="s">
        <v>3143</v>
      </c>
      <c r="AN694">
        <v>-9.42</v>
      </c>
      <c r="AO694" t="s">
        <v>3143</v>
      </c>
      <c r="AP694">
        <v>-2.399848108413E-2</v>
      </c>
      <c r="AQ694">
        <f>(Table2[[#This Row],[Sharpe Ratio]]-AVERAGE(Table2[Sharpe Ratio]))/_xlfn.STDEV.P(Table2[Sharpe Ratio])</f>
        <v>-0.95301870690478974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635</v>
      </c>
      <c r="AT694">
        <f>_xlfn.RANK.AVG(Table2[[#This Row],[6M Return vs Nifty Z-Score]],Table2[6M Return vs Nifty Z-Score])</f>
        <v>645</v>
      </c>
      <c r="AU694">
        <f>_xlfn.RANK.AVG(Table2[[#This Row],[Sharpe Ratio Z-Score]],Table2[Sharpe Ratio Z-Score])</f>
        <v>610</v>
      </c>
      <c r="AV694">
        <f>(Table2[[#This Row],[Rank 1Y]]+Table2[[#This Row],[Rank 6M]]+Table2[[#This Row],[Rank Sharpe]])/3</f>
        <v>630</v>
      </c>
    </row>
    <row r="695" spans="1:48" x14ac:dyDescent="0.3">
      <c r="A695" t="s">
        <v>1793</v>
      </c>
      <c r="B695" t="s">
        <v>1794</v>
      </c>
      <c r="C695" t="s">
        <v>3107</v>
      </c>
      <c r="D695" t="s">
        <v>443</v>
      </c>
      <c r="E695">
        <v>4141.5477566039999</v>
      </c>
      <c r="F695">
        <v>82.89</v>
      </c>
      <c r="G695">
        <v>-32.581240057715704</v>
      </c>
      <c r="H695">
        <f>(Table2[[#This Row],[1Y Return vs Nifty]]-AVERAGE(Table2[1Y Return vs Nifty]))/_xlfn.STDEV.P(Table2[1Y Return vs Nifty])</f>
        <v>-0.94031950404927578</v>
      </c>
      <c r="I695">
        <v>-4.6861456575571001</v>
      </c>
      <c r="J695">
        <f>(Table2[[#This Row],[1M Return vs Nifty]]-AVERAGE(Table2[1M Return vs Nifty]))/_xlfn.STDEV.P(Table2[1M Return vs Nifty])</f>
        <v>-0.4626977505121217</v>
      </c>
      <c r="K695">
        <v>-29.884547044830398</v>
      </c>
      <c r="L695">
        <f>(Table2[[#This Row],[6M Return vs Nifty]]-AVERAGE(Table2[6M Return vs Nifty]))/_xlfn.STDEV.P(Table2[6M Return vs Nifty])</f>
        <v>-1.1513070025775944</v>
      </c>
      <c r="M695">
        <v>-1.1068218828615899</v>
      </c>
      <c r="N695">
        <f>(Table2[[#This Row],[1W Return vs Nifty]]-AVERAGE(Table2[1W Return vs Nifty]))/_xlfn.STDEV.P(Table2[1W Return vs Nifty])</f>
        <v>0.15152972341676707</v>
      </c>
      <c r="O695">
        <v>87.24</v>
      </c>
      <c r="P695">
        <v>92.501099081902794</v>
      </c>
      <c r="Q695">
        <v>97.951833282181099</v>
      </c>
      <c r="R695">
        <v>22.581798202582199</v>
      </c>
      <c r="S695" s="1">
        <f>(Table2[[#This Row],[Close Price]]-Table2[[#This Row],[20D EMA]])/Table2[[#This Row],[20D EMA]]</f>
        <v>-4.9862448418156749E-2</v>
      </c>
      <c r="T695" s="1">
        <f>(Table2[[#This Row],[Close Price]]-Table2[[#This Row],[50D EMA]])/Table2[[#This Row],[50D EMA]]</f>
        <v>-0.10390253929191572</v>
      </c>
      <c r="U695" s="1">
        <f>(Table2[[#This Row],[Close Price]]-Table2[[#This Row],[200D EMA]])/Table2[[#This Row],[200D EMA]]</f>
        <v>-0.15376775275650784</v>
      </c>
      <c r="V695">
        <v>1.2977142150871599</v>
      </c>
      <c r="W695">
        <v>81.010000000000005</v>
      </c>
      <c r="X695">
        <v>98.91</v>
      </c>
      <c r="Y695">
        <v>81.010000000000005</v>
      </c>
      <c r="Z695">
        <v>98.91</v>
      </c>
      <c r="AA695">
        <v>81.010000000000005</v>
      </c>
      <c r="AB695">
        <v>98.91</v>
      </c>
      <c r="AC695" s="1">
        <f>(Table2[[#This Row],[Close Price]]/Table2[[#This Row],[Day Low]])-1</f>
        <v>2.320701148006421E-2</v>
      </c>
      <c r="AD695" s="1">
        <f>(Table2[[#This Row],[Day High]]/Table2[[#This Row],[Close Price]])-1</f>
        <v>0.19326818675352864</v>
      </c>
      <c r="AE695" s="1">
        <f>(Table2[[#This Row],[Close Price]]/Table2[[#This Row],[Current Week Low]])-1</f>
        <v>2.320701148006421E-2</v>
      </c>
      <c r="AF695" s="1">
        <f>(Table2[[#This Row],[Current Week High]]/Table2[[#This Row],[Close Price]])-1</f>
        <v>0.19326818675352864</v>
      </c>
      <c r="AG695" s="1">
        <f>(Table2[[#This Row],[Close Price]]/Table2[[#This Row],[Current Month Low]])-1</f>
        <v>2.320701148006421E-2</v>
      </c>
      <c r="AH695" s="1">
        <f>(Table2[[#This Row],[Current Month High]]/Table2[[#This Row],[Close Price]])-1</f>
        <v>0.19326818675352864</v>
      </c>
      <c r="AI695">
        <v>46.640125467487003</v>
      </c>
      <c r="AJ695">
        <v>2.3207011480064201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3143</v>
      </c>
      <c r="AN695">
        <v>-6.49</v>
      </c>
      <c r="AO695" t="s">
        <v>3143</v>
      </c>
      <c r="AP695">
        <v>-1.5693659538339001E-2</v>
      </c>
      <c r="AQ695">
        <f>(Table2[[#This Row],[Sharpe Ratio]]-AVERAGE(Table2[Sharpe Ratio]))/_xlfn.STDEV.P(Table2[Sharpe Ratio])</f>
        <v>-0.85496687759014067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638</v>
      </c>
      <c r="AT695">
        <f>_xlfn.RANK.AVG(Table2[[#This Row],[6M Return vs Nifty Z-Score]],Table2[6M Return vs Nifty Z-Score])</f>
        <v>667</v>
      </c>
      <c r="AU695">
        <f>_xlfn.RANK.AVG(Table2[[#This Row],[Sharpe Ratio Z-Score]],Table2[Sharpe Ratio Z-Score])</f>
        <v>586</v>
      </c>
      <c r="AV695">
        <f>(Table2[[#This Row],[Rank 1Y]]+Table2[[#This Row],[Rank 6M]]+Table2[[#This Row],[Rank Sharpe]])/3</f>
        <v>630.33333333333337</v>
      </c>
    </row>
    <row r="696" spans="1:48" x14ac:dyDescent="0.3">
      <c r="A696" t="s">
        <v>2271</v>
      </c>
      <c r="B696" t="s">
        <v>2272</v>
      </c>
      <c r="C696" t="s">
        <v>3107</v>
      </c>
      <c r="D696" t="s">
        <v>443</v>
      </c>
      <c r="E696">
        <v>2303.96673642</v>
      </c>
      <c r="F696">
        <v>434.1</v>
      </c>
      <c r="G696">
        <v>-40.866860308438199</v>
      </c>
      <c r="H696">
        <f>(Table2[[#This Row],[1Y Return vs Nifty]]-AVERAGE(Table2[1Y Return vs Nifty]))/_xlfn.STDEV.P(Table2[1Y Return vs Nifty])</f>
        <v>-1.086443523569274</v>
      </c>
      <c r="I696">
        <v>-2.0838686658853698</v>
      </c>
      <c r="J696">
        <f>(Table2[[#This Row],[1M Return vs Nifty]]-AVERAGE(Table2[1M Return vs Nifty]))/_xlfn.STDEV.P(Table2[1M Return vs Nifty])</f>
        <v>-0.15901859036794813</v>
      </c>
      <c r="K696">
        <v>-24.275921721137099</v>
      </c>
      <c r="L696">
        <f>(Table2[[#This Row],[6M Return vs Nifty]]-AVERAGE(Table2[6M Return vs Nifty]))/_xlfn.STDEV.P(Table2[6M Return vs Nifty])</f>
        <v>-0.94631435729873237</v>
      </c>
      <c r="M696">
        <v>-1.82175362912789</v>
      </c>
      <c r="N696">
        <f>(Table2[[#This Row],[1W Return vs Nifty]]-AVERAGE(Table2[1W Return vs Nifty]))/_xlfn.STDEV.P(Table2[1W Return vs Nifty])</f>
        <v>-4.431898247973025E-3</v>
      </c>
      <c r="O696">
        <v>456.15</v>
      </c>
      <c r="P696">
        <v>465.96457094761598</v>
      </c>
      <c r="Q696">
        <v>486.49807190427498</v>
      </c>
      <c r="R696">
        <v>18.196573133958999</v>
      </c>
      <c r="S696" s="1">
        <f>(Table2[[#This Row],[Close Price]]-Table2[[#This Row],[20D EMA]])/Table2[[#This Row],[20D EMA]]</f>
        <v>-4.8339362051956498E-2</v>
      </c>
      <c r="T696" s="1">
        <f>(Table2[[#This Row],[Close Price]]-Table2[[#This Row],[50D EMA]])/Table2[[#This Row],[50D EMA]]</f>
        <v>-6.8384106720418864E-2</v>
      </c>
      <c r="U696" s="1">
        <f>(Table2[[#This Row],[Close Price]]-Table2[[#This Row],[200D EMA]])/Table2[[#This Row],[200D EMA]]</f>
        <v>-0.10770458287568503</v>
      </c>
      <c r="V696">
        <v>0.295035004527963</v>
      </c>
      <c r="W696">
        <v>421.1</v>
      </c>
      <c r="X696">
        <v>449</v>
      </c>
      <c r="Y696">
        <v>421.1</v>
      </c>
      <c r="Z696">
        <v>466.4</v>
      </c>
      <c r="AA696">
        <v>421.1</v>
      </c>
      <c r="AB696">
        <v>470</v>
      </c>
      <c r="AC696" s="1">
        <f>(Table2[[#This Row],[Close Price]]/Table2[[#This Row],[Day Low]])-1</f>
        <v>3.087152695321782E-2</v>
      </c>
      <c r="AD696" s="1">
        <f>(Table2[[#This Row],[Day High]]/Table2[[#This Row],[Close Price]])-1</f>
        <v>3.4323888504952826E-2</v>
      </c>
      <c r="AE696" s="1">
        <f>(Table2[[#This Row],[Close Price]]/Table2[[#This Row],[Current Week Low]])-1</f>
        <v>3.087152695321782E-2</v>
      </c>
      <c r="AF696" s="1">
        <f>(Table2[[#This Row],[Current Week High]]/Table2[[#This Row],[Close Price]])-1</f>
        <v>7.440681870536725E-2</v>
      </c>
      <c r="AG696" s="1">
        <f>(Table2[[#This Row],[Close Price]]/Table2[[#This Row],[Current Month Low]])-1</f>
        <v>3.087152695321782E-2</v>
      </c>
      <c r="AH696" s="1">
        <f>(Table2[[#This Row],[Current Month High]]/Table2[[#This Row],[Close Price]])-1</f>
        <v>8.269983874683251E-2</v>
      </c>
      <c r="AI696">
        <v>34.070490670352399</v>
      </c>
      <c r="AJ696">
        <v>3.0871526953217798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-0.02</v>
      </c>
      <c r="AM696" t="s">
        <v>3143</v>
      </c>
      <c r="AN696">
        <v>-6.71</v>
      </c>
      <c r="AO696" t="s">
        <v>3143</v>
      </c>
      <c r="AP696">
        <v>-1.9556917514476999E-2</v>
      </c>
      <c r="AQ696">
        <f>(Table2[[#This Row],[Sharpe Ratio]]-AVERAGE(Table2[Sharpe Ratio]))/_xlfn.STDEV.P(Table2[Sharpe Ratio])</f>
        <v>-0.90057887654594249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676</v>
      </c>
      <c r="AT696">
        <f>_xlfn.RANK.AVG(Table2[[#This Row],[6M Return vs Nifty Z-Score]],Table2[6M Return vs Nifty Z-Score])</f>
        <v>626</v>
      </c>
      <c r="AU696">
        <f>_xlfn.RANK.AVG(Table2[[#This Row],[Sharpe Ratio Z-Score]],Table2[Sharpe Ratio Z-Score])</f>
        <v>597</v>
      </c>
      <c r="AV696">
        <f>(Table2[[#This Row],[Rank 1Y]]+Table2[[#This Row],[Rank 6M]]+Table2[[#This Row],[Rank Sharpe]])/3</f>
        <v>633</v>
      </c>
    </row>
    <row r="697" spans="1:48" x14ac:dyDescent="0.3">
      <c r="A697" t="s">
        <v>1165</v>
      </c>
      <c r="B697" t="s">
        <v>1166</v>
      </c>
      <c r="C697" t="s">
        <v>3097</v>
      </c>
      <c r="D697" t="s">
        <v>575</v>
      </c>
      <c r="E697">
        <v>9850.6968924649991</v>
      </c>
      <c r="F697">
        <v>135</v>
      </c>
      <c r="G697">
        <v>-29.4335286118943</v>
      </c>
      <c r="H697">
        <f>(Table2[[#This Row],[1Y Return vs Nifty]]-AVERAGE(Table2[1Y Return vs Nifty]))/_xlfn.STDEV.P(Table2[1Y Return vs Nifty])</f>
        <v>-0.88480691297772385</v>
      </c>
      <c r="I697">
        <v>-11.834478154012301</v>
      </c>
      <c r="J697">
        <f>(Table2[[#This Row],[1M Return vs Nifty]]-AVERAGE(Table2[1M Return vs Nifty]))/_xlfn.STDEV.P(Table2[1M Return vs Nifty])</f>
        <v>-1.2968901196958011</v>
      </c>
      <c r="K697">
        <v>-27.933133963345799</v>
      </c>
      <c r="L697">
        <f>(Table2[[#This Row],[6M Return vs Nifty]]-AVERAGE(Table2[6M Return vs Nifty]))/_xlfn.STDEV.P(Table2[6M Return vs Nifty])</f>
        <v>-1.0799837626536473</v>
      </c>
      <c r="M697">
        <v>2.1228905123387198</v>
      </c>
      <c r="N697">
        <f>(Table2[[#This Row],[1W Return vs Nifty]]-AVERAGE(Table2[1W Return vs Nifty]))/_xlfn.STDEV.P(Table2[1W Return vs Nifty])</f>
        <v>0.85608814496786201</v>
      </c>
      <c r="O697">
        <v>147.31</v>
      </c>
      <c r="P697">
        <v>155.15840412710199</v>
      </c>
      <c r="Q697">
        <v>161.92454329079101</v>
      </c>
      <c r="R697">
        <v>29.9123762011669</v>
      </c>
      <c r="S697" s="1">
        <f>(Table2[[#This Row],[Close Price]]-Table2[[#This Row],[20D EMA]])/Table2[[#This Row],[20D EMA]]</f>
        <v>-8.3565270517955342E-2</v>
      </c>
      <c r="T697" s="1">
        <f>(Table2[[#This Row],[Close Price]]-Table2[[#This Row],[50D EMA]])/Table2[[#This Row],[50D EMA]]</f>
        <v>-0.1299214453803528</v>
      </c>
      <c r="U697" s="1">
        <f>(Table2[[#This Row],[Close Price]]-Table2[[#This Row],[200D EMA]])/Table2[[#This Row],[200D EMA]]</f>
        <v>-0.16627833399189376</v>
      </c>
      <c r="V697">
        <v>0.96182964416771199</v>
      </c>
      <c r="W697">
        <v>134.01</v>
      </c>
      <c r="X697">
        <v>140.49</v>
      </c>
      <c r="Y697">
        <v>131.13</v>
      </c>
      <c r="Z697">
        <v>145.4</v>
      </c>
      <c r="AA697">
        <v>131.13</v>
      </c>
      <c r="AB697">
        <v>164.34</v>
      </c>
      <c r="AC697" s="1">
        <f>(Table2[[#This Row],[Close Price]]/Table2[[#This Row],[Day Low]])-1</f>
        <v>7.3875083948959919E-3</v>
      </c>
      <c r="AD697" s="1">
        <f>(Table2[[#This Row],[Day High]]/Table2[[#This Row],[Close Price]])-1</f>
        <v>4.0666666666666629E-2</v>
      </c>
      <c r="AE697" s="1">
        <f>(Table2[[#This Row],[Close Price]]/Table2[[#This Row],[Current Week Low]])-1</f>
        <v>2.9512697323267112E-2</v>
      </c>
      <c r="AF697" s="1">
        <f>(Table2[[#This Row],[Current Week High]]/Table2[[#This Row],[Close Price]])-1</f>
        <v>7.7037037037037015E-2</v>
      </c>
      <c r="AG697" s="1">
        <f>(Table2[[#This Row],[Close Price]]/Table2[[#This Row],[Current Month Low]])-1</f>
        <v>2.9512697323267112E-2</v>
      </c>
      <c r="AH697" s="1">
        <f>(Table2[[#This Row],[Current Month High]]/Table2[[#This Row],[Close Price]])-1</f>
        <v>0.21733333333333338</v>
      </c>
      <c r="AI697">
        <v>55.035095020113701</v>
      </c>
      <c r="AJ697">
        <v>2.9512697323267099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-0.19</v>
      </c>
      <c r="AM697" t="s">
        <v>3143</v>
      </c>
      <c r="AN697">
        <v>-10.68</v>
      </c>
      <c r="AO697" t="s">
        <v>3143</v>
      </c>
      <c r="AP697">
        <v>-3.8683984217443998E-2</v>
      </c>
      <c r="AQ697">
        <f>(Table2[[#This Row],[Sharpe Ratio]]-AVERAGE(Table2[Sharpe Ratio]))/_xlfn.STDEV.P(Table2[Sharpe Ratio])</f>
        <v>-1.1264047861465805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618</v>
      </c>
      <c r="AT697">
        <f>_xlfn.RANK.AVG(Table2[[#This Row],[6M Return vs Nifty Z-Score]],Table2[6M Return vs Nifty Z-Score])</f>
        <v>651</v>
      </c>
      <c r="AU697">
        <f>_xlfn.RANK.AVG(Table2[[#This Row],[Sharpe Ratio Z-Score]],Table2[Sharpe Ratio Z-Score])</f>
        <v>631</v>
      </c>
      <c r="AV697">
        <f>(Table2[[#This Row],[Rank 1Y]]+Table2[[#This Row],[Rank 6M]]+Table2[[#This Row],[Rank Sharpe]])/3</f>
        <v>633.33333333333337</v>
      </c>
    </row>
    <row r="698" spans="1:48" x14ac:dyDescent="0.3">
      <c r="A698" t="s">
        <v>1178</v>
      </c>
      <c r="B698" t="s">
        <v>1179</v>
      </c>
      <c r="C698" t="s">
        <v>3106</v>
      </c>
      <c r="D698" t="s">
        <v>309</v>
      </c>
      <c r="E698">
        <v>9733.4411896799993</v>
      </c>
      <c r="F698">
        <v>844.35</v>
      </c>
      <c r="G698">
        <v>-44.744427320815198</v>
      </c>
      <c r="H698">
        <f>(Table2[[#This Row],[1Y Return vs Nifty]]-AVERAGE(Table2[1Y Return vs Nifty]))/_xlfn.STDEV.P(Table2[1Y Return vs Nifty])</f>
        <v>-1.1548277435384755</v>
      </c>
      <c r="I698">
        <v>-4.2911611752872902</v>
      </c>
      <c r="J698">
        <f>(Table2[[#This Row],[1M Return vs Nifty]]-AVERAGE(Table2[1M Return vs Nifty]))/_xlfn.STDEV.P(Table2[1M Return vs Nifty])</f>
        <v>-0.41660405786158611</v>
      </c>
      <c r="K698">
        <v>-16.955816349689801</v>
      </c>
      <c r="L698">
        <f>(Table2[[#This Row],[6M Return vs Nifty]]-AVERAGE(Table2[6M Return vs Nifty]))/_xlfn.STDEV.P(Table2[6M Return vs Nifty])</f>
        <v>-0.6787679128118933</v>
      </c>
      <c r="M698">
        <v>1.6040304573727699</v>
      </c>
      <c r="N698">
        <f>(Table2[[#This Row],[1W Return vs Nifty]]-AVERAGE(Table2[1W Return vs Nifty]))/_xlfn.STDEV.P(Table2[1W Return vs Nifty])</f>
        <v>0.74289936014727076</v>
      </c>
      <c r="O698">
        <v>896.37</v>
      </c>
      <c r="P698">
        <v>935.66785079030899</v>
      </c>
      <c r="Q698">
        <v>978.85010008197196</v>
      </c>
      <c r="R698">
        <v>22.151082399862901</v>
      </c>
      <c r="S698" s="1">
        <f>(Table2[[#This Row],[Close Price]]-Table2[[#This Row],[20D EMA]])/Table2[[#This Row],[20D EMA]]</f>
        <v>-5.8034070752033179E-2</v>
      </c>
      <c r="T698" s="1">
        <f>(Table2[[#This Row],[Close Price]]-Table2[[#This Row],[50D EMA]])/Table2[[#This Row],[50D EMA]]</f>
        <v>-9.7596439498458379E-2</v>
      </c>
      <c r="U698" s="1">
        <f>(Table2[[#This Row],[Close Price]]-Table2[[#This Row],[200D EMA]])/Table2[[#This Row],[200D EMA]]</f>
        <v>-0.1374062280534154</v>
      </c>
      <c r="V698">
        <v>0.52031090182836903</v>
      </c>
      <c r="W698">
        <v>840.25</v>
      </c>
      <c r="X698">
        <v>871.25</v>
      </c>
      <c r="Y698">
        <v>827.9</v>
      </c>
      <c r="Z698">
        <v>890</v>
      </c>
      <c r="AA698">
        <v>827.9</v>
      </c>
      <c r="AB698">
        <v>973.95</v>
      </c>
      <c r="AC698" s="1">
        <f>(Table2[[#This Row],[Close Price]]/Table2[[#This Row],[Day Low]])-1</f>
        <v>4.87950014876537E-3</v>
      </c>
      <c r="AD698" s="1">
        <f>(Table2[[#This Row],[Day High]]/Table2[[#This Row],[Close Price]])-1</f>
        <v>3.1858826316101041E-2</v>
      </c>
      <c r="AE698" s="1">
        <f>(Table2[[#This Row],[Close Price]]/Table2[[#This Row],[Current Week Low]])-1</f>
        <v>1.9869549462495417E-2</v>
      </c>
      <c r="AF698" s="1">
        <f>(Table2[[#This Row],[Current Week High]]/Table2[[#This Row],[Close Price]])-1</f>
        <v>5.4065257298513636E-2</v>
      </c>
      <c r="AG698" s="1">
        <f>(Table2[[#This Row],[Close Price]]/Table2[[#This Row],[Current Month Low]])-1</f>
        <v>1.9869549462495417E-2</v>
      </c>
      <c r="AH698" s="1">
        <f>(Table2[[#This Row],[Current Month High]]/Table2[[#This Row],[Close Price]])-1</f>
        <v>0.15349085095043535</v>
      </c>
      <c r="AI698">
        <v>31.462071415882001</v>
      </c>
      <c r="AJ698">
        <v>2.9506797537036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3143</v>
      </c>
      <c r="AN698">
        <v>-6.43</v>
      </c>
      <c r="AO698" t="s">
        <v>3143</v>
      </c>
      <c r="AP698">
        <v>-5.7617409688232001E-2</v>
      </c>
      <c r="AQ698">
        <f>(Table2[[#This Row],[Sharpe Ratio]]-AVERAGE(Table2[Sharpe Ratio]))/_xlfn.STDEV.P(Table2[Sharpe Ratio])</f>
        <v>-1.3499444483015381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686</v>
      </c>
      <c r="AT698">
        <f>_xlfn.RANK.AVG(Table2[[#This Row],[6M Return vs Nifty Z-Score]],Table2[6M Return vs Nifty Z-Score])</f>
        <v>547</v>
      </c>
      <c r="AU698">
        <f>_xlfn.RANK.AVG(Table2[[#This Row],[Sharpe Ratio Z-Score]],Table2[Sharpe Ratio Z-Score])</f>
        <v>669</v>
      </c>
      <c r="AV698">
        <f>(Table2[[#This Row],[Rank 1Y]]+Table2[[#This Row],[Rank 6M]]+Table2[[#This Row],[Rank Sharpe]])/3</f>
        <v>634</v>
      </c>
    </row>
    <row r="699" spans="1:48" x14ac:dyDescent="0.3">
      <c r="A699" t="s">
        <v>1041</v>
      </c>
      <c r="B699" t="s">
        <v>1042</v>
      </c>
      <c r="C699" t="s">
        <v>3097</v>
      </c>
      <c r="D699" t="s">
        <v>54</v>
      </c>
      <c r="E699">
        <v>12291.925134538</v>
      </c>
      <c r="F699">
        <v>145.22</v>
      </c>
      <c r="G699">
        <v>-16.2304908222088</v>
      </c>
      <c r="H699">
        <f>(Table2[[#This Row],[1Y Return vs Nifty]]-AVERAGE(Table2[1Y Return vs Nifty]))/_xlfn.STDEV.P(Table2[1Y Return vs Nifty])</f>
        <v>-0.65196001759472044</v>
      </c>
      <c r="I699">
        <v>-20.917038733067901</v>
      </c>
      <c r="J699">
        <f>(Table2[[#This Row],[1M Return vs Nifty]]-AVERAGE(Table2[1M Return vs Nifty]))/_xlfn.STDEV.P(Table2[1M Return vs Nifty])</f>
        <v>-2.3568020266270833</v>
      </c>
      <c r="K699">
        <v>-32.414381599806298</v>
      </c>
      <c r="L699">
        <f>(Table2[[#This Row],[6M Return vs Nifty]]-AVERAGE(Table2[6M Return vs Nifty]))/_xlfn.STDEV.P(Table2[6M Return vs Nifty])</f>
        <v>-1.2437712781553549</v>
      </c>
      <c r="M699">
        <v>-4.4282246051086496</v>
      </c>
      <c r="N699">
        <f>(Table2[[#This Row],[1W Return vs Nifty]]-AVERAGE(Table2[1W Return vs Nifty]))/_xlfn.STDEV.P(Table2[1W Return vs Nifty])</f>
        <v>-0.5730308482302825</v>
      </c>
      <c r="O699">
        <v>171.02</v>
      </c>
      <c r="P699">
        <v>187.364341217245</v>
      </c>
      <c r="Q699">
        <v>185.78408943054299</v>
      </c>
      <c r="R699">
        <v>22.220918619807101</v>
      </c>
      <c r="S699" s="1">
        <f>(Table2[[#This Row],[Close Price]]-Table2[[#This Row],[20D EMA]])/Table2[[#This Row],[20D EMA]]</f>
        <v>-0.15085954859080816</v>
      </c>
      <c r="T699" s="1">
        <f>(Table2[[#This Row],[Close Price]]-Table2[[#This Row],[50D EMA]])/Table2[[#This Row],[50D EMA]]</f>
        <v>-0.22493256157199903</v>
      </c>
      <c r="U699" s="1">
        <f>(Table2[[#This Row],[Close Price]]-Table2[[#This Row],[200D EMA]])/Table2[[#This Row],[200D EMA]]</f>
        <v>-0.2183399534097791</v>
      </c>
      <c r="V699">
        <v>1.9739960710198701</v>
      </c>
      <c r="W699">
        <v>141.5</v>
      </c>
      <c r="X699">
        <v>148.69999999999999</v>
      </c>
      <c r="Y699">
        <v>138.35</v>
      </c>
      <c r="Z699">
        <v>155.44</v>
      </c>
      <c r="AA699">
        <v>138.35</v>
      </c>
      <c r="AB699">
        <v>198.59</v>
      </c>
      <c r="AC699" s="1">
        <f>(Table2[[#This Row],[Close Price]]/Table2[[#This Row],[Day Low]])-1</f>
        <v>2.6289752650176634E-2</v>
      </c>
      <c r="AD699" s="1">
        <f>(Table2[[#This Row],[Day High]]/Table2[[#This Row],[Close Price]])-1</f>
        <v>2.3963641371711919E-2</v>
      </c>
      <c r="AE699" s="1">
        <f>(Table2[[#This Row],[Close Price]]/Table2[[#This Row],[Current Week Low]])-1</f>
        <v>4.965666787134082E-2</v>
      </c>
      <c r="AF699" s="1">
        <f>(Table2[[#This Row],[Current Week High]]/Table2[[#This Row],[Close Price]])-1</f>
        <v>7.0375981269797494E-2</v>
      </c>
      <c r="AG699" s="1">
        <f>(Table2[[#This Row],[Close Price]]/Table2[[#This Row],[Current Month Low]])-1</f>
        <v>4.965666787134082E-2</v>
      </c>
      <c r="AH699" s="1">
        <f>(Table2[[#This Row],[Current Month High]]/Table2[[#This Row],[Close Price]])-1</f>
        <v>0.36751136207134016</v>
      </c>
      <c r="AI699">
        <v>58.655832529954502</v>
      </c>
      <c r="AJ699">
        <v>15.8516154766653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-0.3</v>
      </c>
      <c r="AM699" t="s">
        <v>3143</v>
      </c>
      <c r="AN699">
        <v>-24.01</v>
      </c>
      <c r="AO699" t="s">
        <v>3143</v>
      </c>
      <c r="AP699">
        <v>-6.3014188928565001E-2</v>
      </c>
      <c r="AQ699">
        <f>(Table2[[#This Row],[Sharpe Ratio]]-AVERAGE(Table2[Sharpe Ratio]))/_xlfn.STDEV.P(Table2[Sharpe Ratio])</f>
        <v>-1.413662142174221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542</v>
      </c>
      <c r="AT699">
        <f>_xlfn.RANK.AVG(Table2[[#This Row],[6M Return vs Nifty Z-Score]],Table2[6M Return vs Nifty Z-Score])</f>
        <v>683</v>
      </c>
      <c r="AU699">
        <f>_xlfn.RANK.AVG(Table2[[#This Row],[Sharpe Ratio Z-Score]],Table2[Sharpe Ratio Z-Score])</f>
        <v>678</v>
      </c>
      <c r="AV699">
        <f>(Table2[[#This Row],[Rank 1Y]]+Table2[[#This Row],[Rank 6M]]+Table2[[#This Row],[Rank Sharpe]])/3</f>
        <v>634.33333333333337</v>
      </c>
    </row>
    <row r="700" spans="1:48" x14ac:dyDescent="0.3">
      <c r="A700" t="s">
        <v>1642</v>
      </c>
      <c r="B700" t="s">
        <v>1643</v>
      </c>
      <c r="C700" t="s">
        <v>3097</v>
      </c>
      <c r="D700" t="s">
        <v>24</v>
      </c>
      <c r="E700">
        <v>5201.2043704400003</v>
      </c>
      <c r="F700">
        <v>307.60000000000002</v>
      </c>
      <c r="G700">
        <v>-31.059764913509898</v>
      </c>
      <c r="H700">
        <f>(Table2[[#This Row],[1Y Return vs Nifty]]-AVERAGE(Table2[1Y Return vs Nifty]))/_xlfn.STDEV.P(Table2[1Y Return vs Nifty])</f>
        <v>-0.91348698494465785</v>
      </c>
      <c r="I700">
        <v>2.4445690094432102</v>
      </c>
      <c r="J700">
        <f>(Table2[[#This Row],[1M Return vs Nifty]]-AVERAGE(Table2[1M Return vs Nifty]))/_xlfn.STDEV.P(Table2[1M Return vs Nifty])</f>
        <v>0.36943866241880419</v>
      </c>
      <c r="K700">
        <v>-31.1658708653082</v>
      </c>
      <c r="L700">
        <f>(Table2[[#This Row],[6M Return vs Nifty]]-AVERAGE(Table2[6M Return vs Nifty]))/_xlfn.STDEV.P(Table2[6M Return vs Nifty])</f>
        <v>-1.1981387918770086</v>
      </c>
      <c r="M700">
        <v>1.7956452003257599</v>
      </c>
      <c r="N700">
        <f>(Table2[[#This Row],[1W Return vs Nifty]]-AVERAGE(Table2[1W Return vs Nifty]))/_xlfn.STDEV.P(Table2[1W Return vs Nifty])</f>
        <v>0.7846999183150839</v>
      </c>
      <c r="O700">
        <v>310.49</v>
      </c>
      <c r="P700">
        <v>318.51713828172899</v>
      </c>
      <c r="Q700">
        <v>337.24947171483598</v>
      </c>
      <c r="R700">
        <v>46.747696562538501</v>
      </c>
      <c r="S700" s="1">
        <f>(Table2[[#This Row],[Close Price]]-Table2[[#This Row],[20D EMA]])/Table2[[#This Row],[20D EMA]]</f>
        <v>-9.3078682083158441E-3</v>
      </c>
      <c r="T700" s="1">
        <f>(Table2[[#This Row],[Close Price]]-Table2[[#This Row],[50D EMA]])/Table2[[#This Row],[50D EMA]]</f>
        <v>-3.4274884989305469E-2</v>
      </c>
      <c r="U700" s="1">
        <f>(Table2[[#This Row],[Close Price]]-Table2[[#This Row],[200D EMA]])/Table2[[#This Row],[200D EMA]]</f>
        <v>-8.7915546803009684E-2</v>
      </c>
      <c r="V700">
        <v>1.0409382857409299</v>
      </c>
      <c r="W700">
        <v>292.05</v>
      </c>
      <c r="X700">
        <v>309.95</v>
      </c>
      <c r="Y700">
        <v>292.05</v>
      </c>
      <c r="Z700">
        <v>312.39999999999998</v>
      </c>
      <c r="AA700">
        <v>292.05</v>
      </c>
      <c r="AB700">
        <v>321.5</v>
      </c>
      <c r="AC700" s="1">
        <f>(Table2[[#This Row],[Close Price]]/Table2[[#This Row],[Day Low]])-1</f>
        <v>5.3244307481595587E-2</v>
      </c>
      <c r="AD700" s="1">
        <f>(Table2[[#This Row],[Day High]]/Table2[[#This Row],[Close Price]])-1</f>
        <v>7.6397919375812418E-3</v>
      </c>
      <c r="AE700" s="1">
        <f>(Table2[[#This Row],[Close Price]]/Table2[[#This Row],[Current Week Low]])-1</f>
        <v>5.3244307481595587E-2</v>
      </c>
      <c r="AF700" s="1">
        <f>(Table2[[#This Row],[Current Week High]]/Table2[[#This Row],[Close Price]])-1</f>
        <v>1.5604681404421283E-2</v>
      </c>
      <c r="AG700" s="1">
        <f>(Table2[[#This Row],[Close Price]]/Table2[[#This Row],[Current Month Low]])-1</f>
        <v>5.3244307481595587E-2</v>
      </c>
      <c r="AH700" s="1">
        <f>(Table2[[#This Row],[Current Month High]]/Table2[[#This Row],[Close Price]])-1</f>
        <v>4.5188556566970073E-2</v>
      </c>
      <c r="AI700">
        <v>37.2724317295188</v>
      </c>
      <c r="AJ700">
        <v>5.3244307481595499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-0.08</v>
      </c>
      <c r="AM700" t="s">
        <v>3143</v>
      </c>
      <c r="AN700">
        <v>-2.52</v>
      </c>
      <c r="AO700" t="s">
        <v>3143</v>
      </c>
      <c r="AP700">
        <v>-2.3219791729386E-2</v>
      </c>
      <c r="AQ700">
        <f>(Table2[[#This Row],[Sharpe Ratio]]-AVERAGE(Table2[Sharpe Ratio]))/_xlfn.STDEV.P(Table2[Sharpe Ratio])</f>
        <v>-0.94382502161251658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628</v>
      </c>
      <c r="AT700">
        <f>_xlfn.RANK.AVG(Table2[[#This Row],[6M Return vs Nifty Z-Score]],Table2[6M Return vs Nifty Z-Score])</f>
        <v>672</v>
      </c>
      <c r="AU700">
        <f>_xlfn.RANK.AVG(Table2[[#This Row],[Sharpe Ratio Z-Score]],Table2[Sharpe Ratio Z-Score])</f>
        <v>608</v>
      </c>
      <c r="AV700">
        <f>(Table2[[#This Row],[Rank 1Y]]+Table2[[#This Row],[Rank 6M]]+Table2[[#This Row],[Rank Sharpe]])/3</f>
        <v>636</v>
      </c>
    </row>
    <row r="701" spans="1:48" x14ac:dyDescent="0.3">
      <c r="A701" t="s">
        <v>1465</v>
      </c>
      <c r="B701" t="s">
        <v>1466</v>
      </c>
      <c r="C701" t="s">
        <v>3101</v>
      </c>
      <c r="D701" t="s">
        <v>51</v>
      </c>
      <c r="E701">
        <v>6668.5941118119999</v>
      </c>
      <c r="F701">
        <v>205.49</v>
      </c>
      <c r="G701">
        <v>-32.387107454050401</v>
      </c>
      <c r="H701">
        <f>(Table2[[#This Row],[1Y Return vs Nifty]]-AVERAGE(Table2[1Y Return vs Nifty]))/_xlfn.STDEV.P(Table2[1Y Return vs Nifty])</f>
        <v>-0.93689580908027426</v>
      </c>
      <c r="I701">
        <v>1.8795796848055699</v>
      </c>
      <c r="J701">
        <f>(Table2[[#This Row],[1M Return vs Nifty]]-AVERAGE(Table2[1M Return vs Nifty]))/_xlfn.STDEV.P(Table2[1M Return vs Nifty])</f>
        <v>0.30350583353644894</v>
      </c>
      <c r="K701">
        <v>-31.280687141852599</v>
      </c>
      <c r="L701">
        <f>(Table2[[#This Row],[6M Return vs Nifty]]-AVERAGE(Table2[6M Return vs Nifty]))/_xlfn.STDEV.P(Table2[6M Return vs Nifty])</f>
        <v>-1.2023352733482304</v>
      </c>
      <c r="M701">
        <v>1.7176298772860199</v>
      </c>
      <c r="N701">
        <f>(Table2[[#This Row],[1W Return vs Nifty]]-AVERAGE(Table2[1W Return vs Nifty]))/_xlfn.STDEV.P(Table2[1W Return vs Nifty])</f>
        <v>0.76768095621202981</v>
      </c>
      <c r="O701">
        <v>211.19</v>
      </c>
      <c r="P701">
        <v>216.80881271484401</v>
      </c>
      <c r="Q701">
        <v>245.842609154033</v>
      </c>
      <c r="R701">
        <v>35.929815063501501</v>
      </c>
      <c r="S701" s="1">
        <f>(Table2[[#This Row],[Close Price]]-Table2[[#This Row],[20D EMA]])/Table2[[#This Row],[20D EMA]]</f>
        <v>-2.6989914295184377E-2</v>
      </c>
      <c r="T701" s="1">
        <f>(Table2[[#This Row],[Close Price]]-Table2[[#This Row],[50D EMA]])/Table2[[#This Row],[50D EMA]]</f>
        <v>-5.2206423590958798E-2</v>
      </c>
      <c r="U701" s="1">
        <f>(Table2[[#This Row],[Close Price]]-Table2[[#This Row],[200D EMA]])/Table2[[#This Row],[200D EMA]]</f>
        <v>-0.16414001337233616</v>
      </c>
      <c r="V701">
        <v>1.1209417466578699</v>
      </c>
      <c r="W701">
        <v>202.1</v>
      </c>
      <c r="X701">
        <v>210</v>
      </c>
      <c r="Y701">
        <v>202.1</v>
      </c>
      <c r="Z701">
        <v>218.2</v>
      </c>
      <c r="AA701">
        <v>198.7</v>
      </c>
      <c r="AB701">
        <v>223.39</v>
      </c>
      <c r="AC701" s="1">
        <f>(Table2[[#This Row],[Close Price]]/Table2[[#This Row],[Day Low]])-1</f>
        <v>1.6773874319643722E-2</v>
      </c>
      <c r="AD701" s="1">
        <f>(Table2[[#This Row],[Day High]]/Table2[[#This Row],[Close Price]])-1</f>
        <v>2.1947540026278523E-2</v>
      </c>
      <c r="AE701" s="1">
        <f>(Table2[[#This Row],[Close Price]]/Table2[[#This Row],[Current Week Low]])-1</f>
        <v>1.6773874319643722E-2</v>
      </c>
      <c r="AF701" s="1">
        <f>(Table2[[#This Row],[Current Week High]]/Table2[[#This Row],[Close Price]])-1</f>
        <v>6.18521582558762E-2</v>
      </c>
      <c r="AG701" s="1">
        <f>(Table2[[#This Row],[Close Price]]/Table2[[#This Row],[Current Month Low]])-1</f>
        <v>3.4172118772018312E-2</v>
      </c>
      <c r="AH701" s="1">
        <f>(Table2[[#This Row],[Current Month High]]/Table2[[#This Row],[Close Price]])-1</f>
        <v>8.7108861745097022E-2</v>
      </c>
      <c r="AI701">
        <v>130.08418901163</v>
      </c>
      <c r="AJ701">
        <v>4.7883732789393196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-7.0000000000000007E-2</v>
      </c>
      <c r="AM701" t="s">
        <v>3143</v>
      </c>
      <c r="AN701">
        <v>-0.82</v>
      </c>
      <c r="AO701" t="s">
        <v>3143</v>
      </c>
      <c r="AP701">
        <v>-2.2168390063062999E-2</v>
      </c>
      <c r="AQ701">
        <f>(Table2[[#This Row],[Sharpe Ratio]]-AVERAGE(Table2[Sharpe Ratio]))/_xlfn.STDEV.P(Table2[Sharpe Ratio])</f>
        <v>-0.93141152709502273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637</v>
      </c>
      <c r="AT701">
        <f>_xlfn.RANK.AVG(Table2[[#This Row],[6M Return vs Nifty Z-Score]],Table2[6M Return vs Nifty Z-Score])</f>
        <v>673</v>
      </c>
      <c r="AU701">
        <f>_xlfn.RANK.AVG(Table2[[#This Row],[Sharpe Ratio Z-Score]],Table2[Sharpe Ratio Z-Score])</f>
        <v>603</v>
      </c>
      <c r="AV701">
        <f>(Table2[[#This Row],[Rank 1Y]]+Table2[[#This Row],[Rank 6M]]+Table2[[#This Row],[Rank Sharpe]])/3</f>
        <v>637.66666666666663</v>
      </c>
    </row>
    <row r="702" spans="1:48" x14ac:dyDescent="0.3">
      <c r="A702" t="s">
        <v>351</v>
      </c>
      <c r="B702" t="s">
        <v>352</v>
      </c>
      <c r="C702" t="s">
        <v>3097</v>
      </c>
      <c r="D702" t="s">
        <v>353</v>
      </c>
      <c r="E702">
        <v>65777.934025730006</v>
      </c>
      <c r="F702">
        <v>691.45</v>
      </c>
      <c r="G702">
        <v>-34.864893567775397</v>
      </c>
      <c r="H702">
        <f>(Table2[[#This Row],[1Y Return vs Nifty]]-AVERAGE(Table2[1Y Return vs Nifty]))/_xlfn.STDEV.P(Table2[1Y Return vs Nifty])</f>
        <v>-0.98059369233973925</v>
      </c>
      <c r="I702">
        <v>-1.9082422433761499</v>
      </c>
      <c r="J702">
        <f>(Table2[[#This Row],[1M Return vs Nifty]]-AVERAGE(Table2[1M Return vs Nifty]))/_xlfn.STDEV.P(Table2[1M Return vs Nifty])</f>
        <v>-0.13852342991523117</v>
      </c>
      <c r="K702">
        <v>-15.963041378317101</v>
      </c>
      <c r="L702">
        <f>(Table2[[#This Row],[6M Return vs Nifty]]-AVERAGE(Table2[6M Return vs Nifty]))/_xlfn.STDEV.P(Table2[6M Return vs Nifty])</f>
        <v>-0.64248244965417189</v>
      </c>
      <c r="M702">
        <v>-0.91118729680990995</v>
      </c>
      <c r="N702">
        <f>(Table2[[#This Row],[1W Return vs Nifty]]-AVERAGE(Table2[1W Return vs Nifty]))/_xlfn.STDEV.P(Table2[1W Return vs Nifty])</f>
        <v>0.19420720620260651</v>
      </c>
      <c r="O702">
        <v>732.48</v>
      </c>
      <c r="P702">
        <v>741.98240425078097</v>
      </c>
      <c r="Q702">
        <v>742.47194692980895</v>
      </c>
      <c r="R702">
        <v>19.992825477373401</v>
      </c>
      <c r="S702" s="1">
        <f>(Table2[[#This Row],[Close Price]]-Table2[[#This Row],[20D EMA]])/Table2[[#This Row],[20D EMA]]</f>
        <v>-5.6015181301878512E-2</v>
      </c>
      <c r="T702" s="1">
        <f>(Table2[[#This Row],[Close Price]]-Table2[[#This Row],[50D EMA]])/Table2[[#This Row],[50D EMA]]</f>
        <v>-6.8104585716970173E-2</v>
      </c>
      <c r="U702" s="1">
        <f>(Table2[[#This Row],[Close Price]]-Table2[[#This Row],[200D EMA]])/Table2[[#This Row],[200D EMA]]</f>
        <v>-6.8719023177629041E-2</v>
      </c>
      <c r="V702">
        <v>0.66149612966295701</v>
      </c>
      <c r="W702">
        <v>676.2</v>
      </c>
      <c r="X702">
        <v>712.25</v>
      </c>
      <c r="Y702">
        <v>676.2</v>
      </c>
      <c r="Z702">
        <v>741.1</v>
      </c>
      <c r="AA702">
        <v>676.2</v>
      </c>
      <c r="AB702">
        <v>780</v>
      </c>
      <c r="AC702" s="1">
        <f>(Table2[[#This Row],[Close Price]]/Table2[[#This Row],[Day Low]])-1</f>
        <v>2.2552499260573899E-2</v>
      </c>
      <c r="AD702" s="1">
        <f>(Table2[[#This Row],[Day High]]/Table2[[#This Row],[Close Price]])-1</f>
        <v>3.0081712343625666E-2</v>
      </c>
      <c r="AE702" s="1">
        <f>(Table2[[#This Row],[Close Price]]/Table2[[#This Row],[Current Week Low]])-1</f>
        <v>2.2552499260573899E-2</v>
      </c>
      <c r="AF702" s="1">
        <f>(Table2[[#This Row],[Current Week High]]/Table2[[#This Row],[Close Price]])-1</f>
        <v>7.180562585870276E-2</v>
      </c>
      <c r="AG702" s="1">
        <f>(Table2[[#This Row],[Close Price]]/Table2[[#This Row],[Current Month Low]])-1</f>
        <v>2.2552499260573899E-2</v>
      </c>
      <c r="AH702" s="1">
        <f>(Table2[[#This Row],[Current Month High]]/Table2[[#This Row],[Close Price]])-1</f>
        <v>0.12806421288596415</v>
      </c>
      <c r="AI702">
        <v>18.215344565767499</v>
      </c>
      <c r="AJ702">
        <v>6.7134809784705496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3143</v>
      </c>
      <c r="AN702">
        <v>-6.46</v>
      </c>
      <c r="AO702" t="s">
        <v>3143</v>
      </c>
      <c r="AP702">
        <v>-0.13771742027476</v>
      </c>
      <c r="AQ702">
        <f>(Table2[[#This Row],[Sharpe Ratio]]-AVERAGE(Table2[Sharpe Ratio]))/_xlfn.STDEV.P(Table2[Sharpe Ratio])</f>
        <v>-2.2956544220591706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654</v>
      </c>
      <c r="AT702">
        <f>_xlfn.RANK.AVG(Table2[[#This Row],[6M Return vs Nifty Z-Score]],Table2[6M Return vs Nifty Z-Score])</f>
        <v>531</v>
      </c>
      <c r="AU702">
        <f>_xlfn.RANK.AVG(Table2[[#This Row],[Sharpe Ratio Z-Score]],Table2[Sharpe Ratio Z-Score])</f>
        <v>729</v>
      </c>
      <c r="AV702">
        <f>(Table2[[#This Row],[Rank 1Y]]+Table2[[#This Row],[Rank 6M]]+Table2[[#This Row],[Rank Sharpe]])/3</f>
        <v>638</v>
      </c>
    </row>
    <row r="703" spans="1:48" x14ac:dyDescent="0.3">
      <c r="A703" t="s">
        <v>1697</v>
      </c>
      <c r="B703" t="s">
        <v>1698</v>
      </c>
      <c r="C703" t="s">
        <v>3109</v>
      </c>
      <c r="D703" t="s">
        <v>513</v>
      </c>
      <c r="E703">
        <v>4686.5702785419999</v>
      </c>
      <c r="F703">
        <v>94.07</v>
      </c>
      <c r="G703">
        <v>-43.059009669692898</v>
      </c>
      <c r="H703">
        <f>(Table2[[#This Row],[1Y Return vs Nifty]]-AVERAGE(Table2[1Y Return vs Nifty]))/_xlfn.STDEV.P(Table2[1Y Return vs Nifty])</f>
        <v>-1.1251039577144184</v>
      </c>
      <c r="I703">
        <v>-6.8105320481944096</v>
      </c>
      <c r="J703">
        <f>(Table2[[#This Row],[1M Return vs Nifty]]-AVERAGE(Table2[1M Return vs Nifty]))/_xlfn.STDEV.P(Table2[1M Return vs Nifty])</f>
        <v>-0.71060828309382462</v>
      </c>
      <c r="K703">
        <v>-14.819249945084399</v>
      </c>
      <c r="L703">
        <f>(Table2[[#This Row],[6M Return vs Nifty]]-AVERAGE(Table2[6M Return vs Nifty]))/_xlfn.STDEV.P(Table2[6M Return vs Nifty])</f>
        <v>-0.6006774050998186</v>
      </c>
      <c r="M703">
        <v>-3.86123425271711</v>
      </c>
      <c r="N703">
        <f>(Table2[[#This Row],[1W Return vs Nifty]]-AVERAGE(Table2[1W Return vs Nifty]))/_xlfn.STDEV.P(Table2[1W Return vs Nifty])</f>
        <v>-0.44934248876231619</v>
      </c>
      <c r="O703">
        <v>102.7</v>
      </c>
      <c r="P703">
        <v>105.63656146486601</v>
      </c>
      <c r="Q703">
        <v>107.880374657918</v>
      </c>
      <c r="R703">
        <v>11.617212476910201</v>
      </c>
      <c r="S703" s="1">
        <f>(Table2[[#This Row],[Close Price]]-Table2[[#This Row],[20D EMA]])/Table2[[#This Row],[20D EMA]]</f>
        <v>-8.4031158714703111E-2</v>
      </c>
      <c r="T703" s="1">
        <f>(Table2[[#This Row],[Close Price]]-Table2[[#This Row],[50D EMA]])/Table2[[#This Row],[50D EMA]]</f>
        <v>-0.10949392241163559</v>
      </c>
      <c r="U703" s="1">
        <f>(Table2[[#This Row],[Close Price]]-Table2[[#This Row],[200D EMA]])/Table2[[#This Row],[200D EMA]]</f>
        <v>-0.12801563492627691</v>
      </c>
      <c r="V703">
        <v>0.39416319504959002</v>
      </c>
      <c r="W703">
        <v>92.83</v>
      </c>
      <c r="X703">
        <v>97</v>
      </c>
      <c r="Y703">
        <v>92.83</v>
      </c>
      <c r="Z703">
        <v>103.94</v>
      </c>
      <c r="AA703">
        <v>92.83</v>
      </c>
      <c r="AB703">
        <v>114.1</v>
      </c>
      <c r="AC703" s="1">
        <f>(Table2[[#This Row],[Close Price]]/Table2[[#This Row],[Day Low]])-1</f>
        <v>1.3357750727135631E-2</v>
      </c>
      <c r="AD703" s="1">
        <f>(Table2[[#This Row],[Day High]]/Table2[[#This Row],[Close Price]])-1</f>
        <v>3.1147018177952734E-2</v>
      </c>
      <c r="AE703" s="1">
        <f>(Table2[[#This Row],[Close Price]]/Table2[[#This Row],[Current Week Low]])-1</f>
        <v>1.3357750727135631E-2</v>
      </c>
      <c r="AF703" s="1">
        <f>(Table2[[#This Row],[Current Week High]]/Table2[[#This Row],[Close Price]])-1</f>
        <v>0.10492186669501447</v>
      </c>
      <c r="AG703" s="1">
        <f>(Table2[[#This Row],[Close Price]]/Table2[[#This Row],[Current Month Low]])-1</f>
        <v>1.3357750727135631E-2</v>
      </c>
      <c r="AH703" s="1">
        <f>(Table2[[#This Row],[Current Month High]]/Table2[[#This Row],[Close Price]])-1</f>
        <v>0.21292654406293199</v>
      </c>
      <c r="AI703">
        <v>42.128202402466201</v>
      </c>
      <c r="AJ703">
        <v>2.8087431693988898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-0.16</v>
      </c>
      <c r="AM703" t="s">
        <v>3143</v>
      </c>
      <c r="AN703">
        <v>-11.25</v>
      </c>
      <c r="AO703" t="s">
        <v>3143</v>
      </c>
      <c r="AP703">
        <v>-0.10048138040339399</v>
      </c>
      <c r="AQ703">
        <f>(Table2[[#This Row],[Sharpe Ratio]]-AVERAGE(Table2[Sharpe Ratio]))/_xlfn.STDEV.P(Table2[Sharpe Ratio])</f>
        <v>-1.8560228410926829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682</v>
      </c>
      <c r="AT703">
        <f>_xlfn.RANK.AVG(Table2[[#This Row],[6M Return vs Nifty Z-Score]],Table2[6M Return vs Nifty Z-Score])</f>
        <v>522</v>
      </c>
      <c r="AU703">
        <f>_xlfn.RANK.AVG(Table2[[#This Row],[Sharpe Ratio Z-Score]],Table2[Sharpe Ratio Z-Score])</f>
        <v>714</v>
      </c>
      <c r="AV703">
        <f>(Table2[[#This Row],[Rank 1Y]]+Table2[[#This Row],[Rank 6M]]+Table2[[#This Row],[Rank Sharpe]])/3</f>
        <v>639.33333333333337</v>
      </c>
    </row>
    <row r="704" spans="1:48" x14ac:dyDescent="0.3">
      <c r="A704" t="s">
        <v>2049</v>
      </c>
      <c r="B704" t="s">
        <v>2050</v>
      </c>
      <c r="C704" t="s">
        <v>3109</v>
      </c>
      <c r="D704" t="s">
        <v>1483</v>
      </c>
      <c r="E704">
        <v>2995.8230332359999</v>
      </c>
      <c r="F704">
        <v>111.88</v>
      </c>
      <c r="G704">
        <v>-43.457367099665298</v>
      </c>
      <c r="H704">
        <f>(Table2[[#This Row],[1Y Return vs Nifty]]-AVERAGE(Table2[1Y Return vs Nifty]))/_xlfn.STDEV.P(Table2[1Y Return vs Nifty])</f>
        <v>-1.1321293326545925</v>
      </c>
      <c r="I704">
        <v>-10.979717891755801</v>
      </c>
      <c r="J704">
        <f>(Table2[[#This Row],[1M Return vs Nifty]]-AVERAGE(Table2[1M Return vs Nifty]))/_xlfn.STDEV.P(Table2[1M Return vs Nifty])</f>
        <v>-1.1971417534006685</v>
      </c>
      <c r="K704">
        <v>-15.8046337747694</v>
      </c>
      <c r="L704">
        <f>(Table2[[#This Row],[6M Return vs Nifty]]-AVERAGE(Table2[6M Return vs Nifty]))/_xlfn.STDEV.P(Table2[6M Return vs Nifty])</f>
        <v>-0.63669272546875511</v>
      </c>
      <c r="M704">
        <v>-2.3367936352139398</v>
      </c>
      <c r="N704">
        <f>(Table2[[#This Row],[1W Return vs Nifty]]-AVERAGE(Table2[1W Return vs Nifty]))/_xlfn.STDEV.P(Table2[1W Return vs Nifty])</f>
        <v>-0.11678734335290711</v>
      </c>
      <c r="O704">
        <v>121.47</v>
      </c>
      <c r="P704">
        <v>125.789875228413</v>
      </c>
      <c r="Q704">
        <v>134.386397326973</v>
      </c>
      <c r="R704">
        <v>15.056846835131299</v>
      </c>
      <c r="S704" s="1">
        <f>(Table2[[#This Row],[Close Price]]-Table2[[#This Row],[20D EMA]])/Table2[[#This Row],[20D EMA]]</f>
        <v>-7.8949534864575649E-2</v>
      </c>
      <c r="T704" s="1">
        <f>(Table2[[#This Row],[Close Price]]-Table2[[#This Row],[50D EMA]])/Table2[[#This Row],[50D EMA]]</f>
        <v>-0.11058024505672683</v>
      </c>
      <c r="U704" s="1">
        <f>(Table2[[#This Row],[Close Price]]-Table2[[#This Row],[200D EMA]])/Table2[[#This Row],[200D EMA]]</f>
        <v>-0.1674752636772687</v>
      </c>
      <c r="V704">
        <v>0.38508223044092699</v>
      </c>
      <c r="W704">
        <v>110.01</v>
      </c>
      <c r="X704">
        <v>115.79</v>
      </c>
      <c r="Y704">
        <v>110.01</v>
      </c>
      <c r="Z704">
        <v>122.59</v>
      </c>
      <c r="AA704">
        <v>110.01</v>
      </c>
      <c r="AB704">
        <v>131.6</v>
      </c>
      <c r="AC704" s="1">
        <f>(Table2[[#This Row],[Close Price]]/Table2[[#This Row],[Day Low]])-1</f>
        <v>1.6998454685937636E-2</v>
      </c>
      <c r="AD704" s="1">
        <f>(Table2[[#This Row],[Day High]]/Table2[[#This Row],[Close Price]])-1</f>
        <v>3.4948158741508806E-2</v>
      </c>
      <c r="AE704" s="1">
        <f>(Table2[[#This Row],[Close Price]]/Table2[[#This Row],[Current Week Low]])-1</f>
        <v>1.6998454685937636E-2</v>
      </c>
      <c r="AF704" s="1">
        <f>(Table2[[#This Row],[Current Week High]]/Table2[[#This Row],[Close Price]])-1</f>
        <v>9.5727565248480584E-2</v>
      </c>
      <c r="AG704" s="1">
        <f>(Table2[[#This Row],[Close Price]]/Table2[[#This Row],[Current Month Low]])-1</f>
        <v>1.6998454685937636E-2</v>
      </c>
      <c r="AH704" s="1">
        <f>(Table2[[#This Row],[Current Month High]]/Table2[[#This Row],[Close Price]])-1</f>
        <v>0.17626027887021811</v>
      </c>
      <c r="AI704">
        <v>42.831605291383603</v>
      </c>
      <c r="AJ704">
        <v>7.1134514121589101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-0.16</v>
      </c>
      <c r="AM704" t="s">
        <v>3143</v>
      </c>
      <c r="AN704">
        <v>-9.99</v>
      </c>
      <c r="AO704" t="s">
        <v>3143</v>
      </c>
      <c r="AP704">
        <v>-0.10775669693140601</v>
      </c>
      <c r="AQ704">
        <f>(Table2[[#This Row],[Sharpe Ratio]]-AVERAGE(Table2[Sharpe Ratio]))/_xlfn.STDEV.P(Table2[Sharpe Ratio])</f>
        <v>-1.9419197011855067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683</v>
      </c>
      <c r="AT704">
        <f>_xlfn.RANK.AVG(Table2[[#This Row],[6M Return vs Nifty Z-Score]],Table2[6M Return vs Nifty Z-Score])</f>
        <v>528</v>
      </c>
      <c r="AU704">
        <f>_xlfn.RANK.AVG(Table2[[#This Row],[Sharpe Ratio Z-Score]],Table2[Sharpe Ratio Z-Score])</f>
        <v>716</v>
      </c>
      <c r="AV704">
        <f>(Table2[[#This Row],[Rank 1Y]]+Table2[[#This Row],[Rank 6M]]+Table2[[#This Row],[Rank Sharpe]])/3</f>
        <v>642.33333333333337</v>
      </c>
    </row>
    <row r="705" spans="1:48" x14ac:dyDescent="0.3">
      <c r="A705" t="s">
        <v>1754</v>
      </c>
      <c r="B705" t="s">
        <v>1755</v>
      </c>
      <c r="C705" t="s">
        <v>3097</v>
      </c>
      <c r="D705" t="s">
        <v>419</v>
      </c>
      <c r="E705">
        <v>4310.0337384650002</v>
      </c>
      <c r="F705">
        <v>39.130000000000003</v>
      </c>
      <c r="G705">
        <v>-46.515686768194001</v>
      </c>
      <c r="H705">
        <f>(Table2[[#This Row],[1Y Return vs Nifty]]-AVERAGE(Table2[1Y Return vs Nifty]))/_xlfn.STDEV.P(Table2[1Y Return vs Nifty])</f>
        <v>-1.1860654230641803</v>
      </c>
      <c r="I705">
        <v>-6.0307922666306899</v>
      </c>
      <c r="J705">
        <f>(Table2[[#This Row],[1M Return vs Nifty]]-AVERAGE(Table2[1M Return vs Nifty]))/_xlfn.STDEV.P(Table2[1M Return vs Nifty])</f>
        <v>-0.6196146176408035</v>
      </c>
      <c r="K705">
        <v>-40.756959336037198</v>
      </c>
      <c r="L705">
        <f>(Table2[[#This Row],[6M Return vs Nifty]]-AVERAGE(Table2[6M Return vs Nifty]))/_xlfn.STDEV.P(Table2[6M Return vs Nifty])</f>
        <v>-1.5486886117076633</v>
      </c>
      <c r="M705">
        <v>-1.1760443568311301</v>
      </c>
      <c r="N705">
        <f>(Table2[[#This Row],[1W Return vs Nifty]]-AVERAGE(Table2[1W Return vs Nifty]))/_xlfn.STDEV.P(Table2[1W Return vs Nifty])</f>
        <v>0.13642891225218159</v>
      </c>
      <c r="O705">
        <v>43.38</v>
      </c>
      <c r="P705">
        <v>45.7809815336933</v>
      </c>
      <c r="Q705">
        <v>49.629612262039103</v>
      </c>
      <c r="R705">
        <v>22.5597932088737</v>
      </c>
      <c r="S705" s="1">
        <f>(Table2[[#This Row],[Close Price]]-Table2[[#This Row],[20D EMA]])/Table2[[#This Row],[20D EMA]]</f>
        <v>-9.797141539880129E-2</v>
      </c>
      <c r="T705" s="1">
        <f>(Table2[[#This Row],[Close Price]]-Table2[[#This Row],[50D EMA]])/Table2[[#This Row],[50D EMA]]</f>
        <v>-0.14527826426784654</v>
      </c>
      <c r="U705" s="1">
        <f>(Table2[[#This Row],[Close Price]]-Table2[[#This Row],[200D EMA]])/Table2[[#This Row],[200D EMA]]</f>
        <v>-0.21155942558249818</v>
      </c>
      <c r="V705">
        <v>1.1905167555095999</v>
      </c>
      <c r="W705">
        <v>38.69</v>
      </c>
      <c r="X705">
        <v>40.9</v>
      </c>
      <c r="Y705">
        <v>38.69</v>
      </c>
      <c r="Z705">
        <v>43.34</v>
      </c>
      <c r="AA705">
        <v>38.69</v>
      </c>
      <c r="AB705">
        <v>46.39</v>
      </c>
      <c r="AC705" s="1">
        <f>(Table2[[#This Row],[Close Price]]/Table2[[#This Row],[Day Low]])-1</f>
        <v>1.1372447660894514E-2</v>
      </c>
      <c r="AD705" s="1">
        <f>(Table2[[#This Row],[Day High]]/Table2[[#This Row],[Close Price]])-1</f>
        <v>4.5233835931510313E-2</v>
      </c>
      <c r="AE705" s="1">
        <f>(Table2[[#This Row],[Close Price]]/Table2[[#This Row],[Current Week Low]])-1</f>
        <v>1.1372447660894514E-2</v>
      </c>
      <c r="AF705" s="1">
        <f>(Table2[[#This Row],[Current Week High]]/Table2[[#This Row],[Close Price]])-1</f>
        <v>0.10759008433427031</v>
      </c>
      <c r="AG705" s="1">
        <f>(Table2[[#This Row],[Close Price]]/Table2[[#This Row],[Current Month Low]])-1</f>
        <v>1.1372447660894514E-2</v>
      </c>
      <c r="AH705" s="1">
        <f>(Table2[[#This Row],[Current Month High]]/Table2[[#This Row],[Close Price]])-1</f>
        <v>0.1855353948377203</v>
      </c>
      <c r="AI705">
        <v>74.546383848709397</v>
      </c>
      <c r="AJ705">
        <v>1.13724476608945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-0.21</v>
      </c>
      <c r="AM705" t="s">
        <v>3143</v>
      </c>
      <c r="AN705">
        <v>-13.35</v>
      </c>
      <c r="AO705" t="s">
        <v>3143</v>
      </c>
      <c r="AQ705">
        <f>(Table2[[#This Row],[Sharpe Ratio]]-AVERAGE(Table2[Sharpe Ratio]))/_xlfn.STDEV.P(Table2[Sharpe Ratio])</f>
        <v>-0.66967788397470163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694</v>
      </c>
      <c r="AT705">
        <f>_xlfn.RANK.AVG(Table2[[#This Row],[6M Return vs Nifty Z-Score]],Table2[6M Return vs Nifty Z-Score])</f>
        <v>715</v>
      </c>
      <c r="AU705">
        <f>_xlfn.RANK.AVG(Table2[[#This Row],[Sharpe Ratio Z-Score]],Table2[Sharpe Ratio Z-Score])</f>
        <v>520.5</v>
      </c>
      <c r="AV705">
        <f>(Table2[[#This Row],[Rank 1Y]]+Table2[[#This Row],[Rank 6M]]+Table2[[#This Row],[Rank Sharpe]])/3</f>
        <v>643.16666666666663</v>
      </c>
    </row>
    <row r="706" spans="1:48" x14ac:dyDescent="0.3">
      <c r="A706" t="s">
        <v>651</v>
      </c>
      <c r="B706" t="s">
        <v>652</v>
      </c>
      <c r="C706" t="s">
        <v>3097</v>
      </c>
      <c r="D706" t="s">
        <v>24</v>
      </c>
      <c r="E706">
        <v>27098.148657825001</v>
      </c>
      <c r="F706">
        <v>168.21</v>
      </c>
      <c r="G706">
        <v>-49.382234792161299</v>
      </c>
      <c r="H706">
        <f>(Table2[[#This Row],[1Y Return vs Nifty]]-AVERAGE(Table2[1Y Return vs Nifty]))/_xlfn.STDEV.P(Table2[1Y Return vs Nifty])</f>
        <v>-1.236619456043508</v>
      </c>
      <c r="I706">
        <v>-5.3360100299572597</v>
      </c>
      <c r="J706">
        <f>(Table2[[#This Row],[1M Return vs Nifty]]-AVERAGE(Table2[1M Return vs Nifty]))/_xlfn.STDEV.P(Table2[1M Return vs Nifty])</f>
        <v>-0.53853528335343581</v>
      </c>
      <c r="K706">
        <v>-16.0139025743802</v>
      </c>
      <c r="L706">
        <f>(Table2[[#This Row],[6M Return vs Nifty]]-AVERAGE(Table2[6M Return vs Nifty]))/_xlfn.STDEV.P(Table2[6M Return vs Nifty])</f>
        <v>-0.64434140269904316</v>
      </c>
      <c r="M706">
        <v>-2.2069754172225799</v>
      </c>
      <c r="N706">
        <f>(Table2[[#This Row],[1W Return vs Nifty]]-AVERAGE(Table2[1W Return vs Nifty]))/_xlfn.STDEV.P(Table2[1W Return vs Nifty])</f>
        <v>-8.8467633247297006E-2</v>
      </c>
      <c r="O706">
        <v>188.62</v>
      </c>
      <c r="P706">
        <v>194.410764847954</v>
      </c>
      <c r="Q706">
        <v>202.09224903169999</v>
      </c>
      <c r="R706">
        <v>28.9869453759013</v>
      </c>
      <c r="S706" s="1">
        <f>(Table2[[#This Row],[Close Price]]-Table2[[#This Row],[20D EMA]])/Table2[[#This Row],[20D EMA]]</f>
        <v>-0.10820697699077508</v>
      </c>
      <c r="T706" s="1">
        <f>(Table2[[#This Row],[Close Price]]-Table2[[#This Row],[50D EMA]])/Table2[[#This Row],[50D EMA]]</f>
        <v>-0.13477013409440189</v>
      </c>
      <c r="U706" s="1">
        <f>(Table2[[#This Row],[Close Price]]-Table2[[#This Row],[200D EMA]])/Table2[[#This Row],[200D EMA]]</f>
        <v>-0.16765734061569698</v>
      </c>
      <c r="V706">
        <v>1.4233628684420301</v>
      </c>
      <c r="W706">
        <v>167.3</v>
      </c>
      <c r="X706">
        <v>180.48</v>
      </c>
      <c r="Y706">
        <v>167.3</v>
      </c>
      <c r="Z706">
        <v>191.95</v>
      </c>
      <c r="AA706">
        <v>167.3</v>
      </c>
      <c r="AB706">
        <v>211.8</v>
      </c>
      <c r="AC706" s="1">
        <f>(Table2[[#This Row],[Close Price]]/Table2[[#This Row],[Day Low]])-1</f>
        <v>5.4393305439330852E-3</v>
      </c>
      <c r="AD706" s="1">
        <f>(Table2[[#This Row],[Day High]]/Table2[[#This Row],[Close Price]])-1</f>
        <v>7.294453361869091E-2</v>
      </c>
      <c r="AE706" s="1">
        <f>(Table2[[#This Row],[Close Price]]/Table2[[#This Row],[Current Week Low]])-1</f>
        <v>5.4393305439330852E-3</v>
      </c>
      <c r="AF706" s="1">
        <f>(Table2[[#This Row],[Current Week High]]/Table2[[#This Row],[Close Price]])-1</f>
        <v>0.14113310742524221</v>
      </c>
      <c r="AG706" s="1">
        <f>(Table2[[#This Row],[Close Price]]/Table2[[#This Row],[Current Month Low]])-1</f>
        <v>5.4393305439330852E-3</v>
      </c>
      <c r="AH706" s="1">
        <f>(Table2[[#This Row],[Current Month High]]/Table2[[#This Row],[Close Price]])-1</f>
        <v>0.2591403602639557</v>
      </c>
      <c r="AI706">
        <v>56.411628321740601</v>
      </c>
      <c r="AJ706">
        <v>0.54393305439330797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-0.18</v>
      </c>
      <c r="AM706" t="s">
        <v>3143</v>
      </c>
      <c r="AN706">
        <v>-10.93</v>
      </c>
      <c r="AO706" t="s">
        <v>3143</v>
      </c>
      <c r="AP706">
        <v>-9.7467716557496004E-2</v>
      </c>
      <c r="AQ706">
        <f>(Table2[[#This Row],[Sharpe Ratio]]-AVERAGE(Table2[Sharpe Ratio]))/_xlfn.STDEV.P(Table2[Sharpe Ratio])</f>
        <v>-1.8204416728038255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700</v>
      </c>
      <c r="AT706">
        <f>_xlfn.RANK.AVG(Table2[[#This Row],[6M Return vs Nifty Z-Score]],Table2[6M Return vs Nifty Z-Score])</f>
        <v>532</v>
      </c>
      <c r="AU706">
        <f>_xlfn.RANK.AVG(Table2[[#This Row],[Sharpe Ratio Z-Score]],Table2[Sharpe Ratio Z-Score])</f>
        <v>709</v>
      </c>
      <c r="AV706">
        <f>(Table2[[#This Row],[Rank 1Y]]+Table2[[#This Row],[Rank 6M]]+Table2[[#This Row],[Rank Sharpe]])/3</f>
        <v>647</v>
      </c>
    </row>
    <row r="707" spans="1:48" x14ac:dyDescent="0.3">
      <c r="A707" t="s">
        <v>1338</v>
      </c>
      <c r="B707" t="s">
        <v>1339</v>
      </c>
      <c r="C707" t="s">
        <v>3100</v>
      </c>
      <c r="D707" t="s">
        <v>48</v>
      </c>
      <c r="E707">
        <v>7983.4988148000002</v>
      </c>
      <c r="F707">
        <v>311.2</v>
      </c>
      <c r="G707">
        <v>-32.620538742574801</v>
      </c>
      <c r="H707">
        <f>(Table2[[#This Row],[1Y Return vs Nifty]]-AVERAGE(Table2[1Y Return vs Nifty]))/_xlfn.STDEV.P(Table2[1Y Return vs Nifty])</f>
        <v>-0.94101257006240391</v>
      </c>
      <c r="I707">
        <v>-19.247268641606102</v>
      </c>
      <c r="J707">
        <f>(Table2[[#This Row],[1M Return vs Nifty]]-AVERAGE(Table2[1M Return vs Nifty]))/_xlfn.STDEV.P(Table2[1M Return vs Nifty])</f>
        <v>-2.1619440692951741</v>
      </c>
      <c r="K707">
        <v>-37.763868400407397</v>
      </c>
      <c r="L707">
        <f>(Table2[[#This Row],[6M Return vs Nifty]]-AVERAGE(Table2[6M Return vs Nifty]))/_xlfn.STDEV.P(Table2[6M Return vs Nifty])</f>
        <v>-1.4392925310204789</v>
      </c>
      <c r="M707">
        <v>-26.6615848008068</v>
      </c>
      <c r="N707">
        <f>(Table2[[#This Row],[1W Return vs Nifty]]-AVERAGE(Table2[1W Return vs Nifty]))/_xlfn.STDEV.P(Table2[1W Return vs Nifty])</f>
        <v>-5.4232153998137038</v>
      </c>
      <c r="O707">
        <v>401.25</v>
      </c>
      <c r="P707">
        <v>431.37586064373897</v>
      </c>
      <c r="Q707">
        <v>436.24701536978898</v>
      </c>
      <c r="R707">
        <v>13.7831106103291</v>
      </c>
      <c r="S707" s="1">
        <f>(Table2[[#This Row],[Close Price]]-Table2[[#This Row],[20D EMA]])/Table2[[#This Row],[20D EMA]]</f>
        <v>-0.22442367601246108</v>
      </c>
      <c r="T707" s="1">
        <f>(Table2[[#This Row],[Close Price]]-Table2[[#This Row],[50D EMA]])/Table2[[#This Row],[50D EMA]]</f>
        <v>-0.27858735642833943</v>
      </c>
      <c r="U707" s="1">
        <f>(Table2[[#This Row],[Close Price]]-Table2[[#This Row],[200D EMA]])/Table2[[#This Row],[200D EMA]]</f>
        <v>-0.2866426839935895</v>
      </c>
      <c r="V707">
        <v>2.9557921415078998</v>
      </c>
      <c r="W707">
        <v>304</v>
      </c>
      <c r="X707">
        <v>330</v>
      </c>
      <c r="Y707">
        <v>299</v>
      </c>
      <c r="Z707">
        <v>435</v>
      </c>
      <c r="AA707">
        <v>299</v>
      </c>
      <c r="AB707">
        <v>469.65</v>
      </c>
      <c r="AC707" s="1">
        <f>(Table2[[#This Row],[Close Price]]/Table2[[#This Row],[Day Low]])-1</f>
        <v>2.3684210526315752E-2</v>
      </c>
      <c r="AD707" s="1">
        <f>(Table2[[#This Row],[Day High]]/Table2[[#This Row],[Close Price]])-1</f>
        <v>6.0411311053984562E-2</v>
      </c>
      <c r="AE707" s="1">
        <f>(Table2[[#This Row],[Close Price]]/Table2[[#This Row],[Current Week Low]])-1</f>
        <v>4.0802675585284165E-2</v>
      </c>
      <c r="AF707" s="1">
        <f>(Table2[[#This Row],[Current Week High]]/Table2[[#This Row],[Close Price]])-1</f>
        <v>0.3978149100257069</v>
      </c>
      <c r="AG707" s="1">
        <f>(Table2[[#This Row],[Close Price]]/Table2[[#This Row],[Current Month Low]])-1</f>
        <v>4.0802675585284165E-2</v>
      </c>
      <c r="AH707" s="1">
        <f>(Table2[[#This Row],[Current Month High]]/Table2[[#This Row],[Close Price]])-1</f>
        <v>0.50915809768637521</v>
      </c>
      <c r="AI707">
        <v>84.704370179948498</v>
      </c>
      <c r="AJ707">
        <v>4.0802675585284103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-0.3</v>
      </c>
      <c r="AM707" t="s">
        <v>3143</v>
      </c>
      <c r="AN707">
        <v>-27.4</v>
      </c>
      <c r="AO707" t="s">
        <v>3143</v>
      </c>
      <c r="AP707">
        <v>-1.8930709573528999E-2</v>
      </c>
      <c r="AQ707">
        <f>(Table2[[#This Row],[Sharpe Ratio]]-AVERAGE(Table2[Sharpe Ratio]))/_xlfn.STDEV.P(Table2[Sharpe Ratio])</f>
        <v>-0.89318548057677449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639</v>
      </c>
      <c r="AT707">
        <f>_xlfn.RANK.AVG(Table2[[#This Row],[6M Return vs Nifty Z-Score]],Table2[6M Return vs Nifty Z-Score])</f>
        <v>709</v>
      </c>
      <c r="AU707">
        <f>_xlfn.RANK.AVG(Table2[[#This Row],[Sharpe Ratio Z-Score]],Table2[Sharpe Ratio Z-Score])</f>
        <v>595</v>
      </c>
      <c r="AV707">
        <f>(Table2[[#This Row],[Rank 1Y]]+Table2[[#This Row],[Rank 6M]]+Table2[[#This Row],[Rank Sharpe]])/3</f>
        <v>647.66666666666663</v>
      </c>
    </row>
    <row r="708" spans="1:48" x14ac:dyDescent="0.3">
      <c r="A708" t="s">
        <v>2305</v>
      </c>
      <c r="B708" t="s">
        <v>2306</v>
      </c>
      <c r="C708" t="s">
        <v>3097</v>
      </c>
      <c r="D708" t="s">
        <v>24</v>
      </c>
      <c r="E708">
        <v>2209.0553971200002</v>
      </c>
      <c r="F708">
        <v>42.9</v>
      </c>
      <c r="G708">
        <v>-64.325507633446193</v>
      </c>
      <c r="H708">
        <f>(Table2[[#This Row],[1Y Return vs Nifty]]-AVERAGE(Table2[1Y Return vs Nifty]))/_xlfn.STDEV.P(Table2[1Y Return vs Nifty])</f>
        <v>-1.5001568891236887</v>
      </c>
      <c r="I708">
        <v>-2.01048400891223</v>
      </c>
      <c r="J708">
        <f>(Table2[[#This Row],[1M Return vs Nifty]]-AVERAGE(Table2[1M Return vs Nifty]))/_xlfn.STDEV.P(Table2[1M Return vs Nifty])</f>
        <v>-0.15045478602721382</v>
      </c>
      <c r="K708">
        <v>-37.6052622271228</v>
      </c>
      <c r="L708">
        <f>(Table2[[#This Row],[6M Return vs Nifty]]-AVERAGE(Table2[6M Return vs Nifty]))/_xlfn.STDEV.P(Table2[6M Return vs Nifty])</f>
        <v>-1.4334955492035946</v>
      </c>
      <c r="M708">
        <v>-1.52410386360713</v>
      </c>
      <c r="N708">
        <f>(Table2[[#This Row],[1W Return vs Nifty]]-AVERAGE(Table2[1W Return vs Nifty]))/_xlfn.STDEV.P(Table2[1W Return vs Nifty])</f>
        <v>6.0500090520442883E-2</v>
      </c>
      <c r="O708">
        <v>45.72</v>
      </c>
      <c r="P708">
        <v>47.637438082371503</v>
      </c>
      <c r="Q708">
        <v>56.068685536980801</v>
      </c>
      <c r="R708">
        <v>28.043098161209301</v>
      </c>
      <c r="S708" s="1">
        <f>(Table2[[#This Row],[Close Price]]-Table2[[#This Row],[20D EMA]])/Table2[[#This Row],[20D EMA]]</f>
        <v>-6.1679790026246725E-2</v>
      </c>
      <c r="T708" s="1">
        <f>(Table2[[#This Row],[Close Price]]-Table2[[#This Row],[50D EMA]])/Table2[[#This Row],[50D EMA]]</f>
        <v>-9.9447793019008288E-2</v>
      </c>
      <c r="U708" s="1">
        <f>(Table2[[#This Row],[Close Price]]-Table2[[#This Row],[200D EMA]])/Table2[[#This Row],[200D EMA]]</f>
        <v>-0.23486702801861178</v>
      </c>
      <c r="V708">
        <v>0.67400581114741598</v>
      </c>
      <c r="W708">
        <v>42.67</v>
      </c>
      <c r="X708">
        <v>44.9</v>
      </c>
      <c r="Y708">
        <v>42.67</v>
      </c>
      <c r="Z708">
        <v>47.56</v>
      </c>
      <c r="AA708">
        <v>42.67</v>
      </c>
      <c r="AB708">
        <v>48.09</v>
      </c>
      <c r="AC708" s="1">
        <f>(Table2[[#This Row],[Close Price]]/Table2[[#This Row],[Day Low]])-1</f>
        <v>5.3902038903210769E-3</v>
      </c>
      <c r="AD708" s="1">
        <f>(Table2[[#This Row],[Day High]]/Table2[[#This Row],[Close Price]])-1</f>
        <v>4.6620046620046596E-2</v>
      </c>
      <c r="AE708" s="1">
        <f>(Table2[[#This Row],[Close Price]]/Table2[[#This Row],[Current Week Low]])-1</f>
        <v>5.3902038903210769E-3</v>
      </c>
      <c r="AF708" s="1">
        <f>(Table2[[#This Row],[Current Week High]]/Table2[[#This Row],[Close Price]])-1</f>
        <v>0.10862470862470874</v>
      </c>
      <c r="AG708" s="1">
        <f>(Table2[[#This Row],[Close Price]]/Table2[[#This Row],[Current Month Low]])-1</f>
        <v>5.3902038903210769E-3</v>
      </c>
      <c r="AH708" s="1">
        <f>(Table2[[#This Row],[Current Month High]]/Table2[[#This Row],[Close Price]])-1</f>
        <v>0.12097902097902113</v>
      </c>
      <c r="AI708">
        <v>92.074592074592104</v>
      </c>
      <c r="AJ708">
        <v>0.53902038903210703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3143</v>
      </c>
      <c r="AN708">
        <v>-4.13</v>
      </c>
      <c r="AO708" t="s">
        <v>3143</v>
      </c>
      <c r="AQ708">
        <f>(Table2[[#This Row],[Sharpe Ratio]]-AVERAGE(Table2[Sharpe Ratio]))/_xlfn.STDEV.P(Table2[Sharpe Ratio])</f>
        <v>-0.66967788397470163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725</v>
      </c>
      <c r="AT708">
        <f>_xlfn.RANK.AVG(Table2[[#This Row],[6M Return vs Nifty Z-Score]],Table2[6M Return vs Nifty Z-Score])</f>
        <v>708</v>
      </c>
      <c r="AU708">
        <f>_xlfn.RANK.AVG(Table2[[#This Row],[Sharpe Ratio Z-Score]],Table2[Sharpe Ratio Z-Score])</f>
        <v>520.5</v>
      </c>
      <c r="AV708">
        <f>(Table2[[#This Row],[Rank 1Y]]+Table2[[#This Row],[Rank 6M]]+Table2[[#This Row],[Rank Sharpe]])/3</f>
        <v>651.16666666666663</v>
      </c>
    </row>
    <row r="709" spans="1:48" x14ac:dyDescent="0.3">
      <c r="A709" t="s">
        <v>1867</v>
      </c>
      <c r="B709" t="s">
        <v>1868</v>
      </c>
      <c r="C709" t="s">
        <v>3107</v>
      </c>
      <c r="D709" t="s">
        <v>443</v>
      </c>
      <c r="E709">
        <v>3745.1223516</v>
      </c>
      <c r="F709">
        <v>975.8</v>
      </c>
      <c r="G709">
        <v>-52.917341072239999</v>
      </c>
      <c r="H709">
        <f>(Table2[[#This Row],[1Y Return vs Nifty]]-AVERAGE(Table2[1Y Return vs Nifty]))/_xlfn.STDEV.P(Table2[1Y Return vs Nifty])</f>
        <v>-1.2989640872774153</v>
      </c>
      <c r="I709">
        <v>-2.3121910130824901</v>
      </c>
      <c r="J709">
        <f>(Table2[[#This Row],[1M Return vs Nifty]]-AVERAGE(Table2[1M Return vs Nifty]))/_xlfn.STDEV.P(Table2[1M Return vs Nifty])</f>
        <v>-0.18566323229533391</v>
      </c>
      <c r="K709">
        <v>-15.0829843338978</v>
      </c>
      <c r="L709">
        <f>(Table2[[#This Row],[6M Return vs Nifty]]-AVERAGE(Table2[6M Return vs Nifty]))/_xlfn.STDEV.P(Table2[6M Return vs Nifty])</f>
        <v>-0.61031677426671127</v>
      </c>
      <c r="M709">
        <v>-0.27662283674226001</v>
      </c>
      <c r="N709">
        <f>(Table2[[#This Row],[1W Return vs Nifty]]-AVERAGE(Table2[1W Return vs Nifty]))/_xlfn.STDEV.P(Table2[1W Return vs Nifty])</f>
        <v>0.33263678743160552</v>
      </c>
      <c r="O709">
        <v>1033.8</v>
      </c>
      <c r="P709">
        <v>1072.43789449321</v>
      </c>
      <c r="Q709">
        <v>1162.3580197879301</v>
      </c>
      <c r="R709">
        <v>10.743292232249599</v>
      </c>
      <c r="S709" s="1">
        <f>(Table2[[#This Row],[Close Price]]-Table2[[#This Row],[20D EMA]])/Table2[[#This Row],[20D EMA]]</f>
        <v>-5.6103695105436259E-2</v>
      </c>
      <c r="T709" s="1">
        <f>(Table2[[#This Row],[Close Price]]-Table2[[#This Row],[50D EMA]])/Table2[[#This Row],[50D EMA]]</f>
        <v>-9.011048097929919E-2</v>
      </c>
      <c r="U709" s="1">
        <f>(Table2[[#This Row],[Close Price]]-Table2[[#This Row],[200D EMA]])/Table2[[#This Row],[200D EMA]]</f>
        <v>-0.16049961940467125</v>
      </c>
      <c r="V709">
        <v>0.54543551121878397</v>
      </c>
      <c r="W709">
        <v>973.1</v>
      </c>
      <c r="X709">
        <v>1000.95</v>
      </c>
      <c r="Y709">
        <v>973.1</v>
      </c>
      <c r="Z709">
        <v>1039.25</v>
      </c>
      <c r="AA709">
        <v>973.1</v>
      </c>
      <c r="AB709">
        <v>1110</v>
      </c>
      <c r="AC709" s="1">
        <f>(Table2[[#This Row],[Close Price]]/Table2[[#This Row],[Day Low]])-1</f>
        <v>2.7746377556263635E-3</v>
      </c>
      <c r="AD709" s="1">
        <f>(Table2[[#This Row],[Day High]]/Table2[[#This Row],[Close Price]])-1</f>
        <v>2.577372412379586E-2</v>
      </c>
      <c r="AE709" s="1">
        <f>(Table2[[#This Row],[Close Price]]/Table2[[#This Row],[Current Week Low]])-1</f>
        <v>2.7746377556263635E-3</v>
      </c>
      <c r="AF709" s="1">
        <f>(Table2[[#This Row],[Current Week High]]/Table2[[#This Row],[Close Price]])-1</f>
        <v>6.502357040377138E-2</v>
      </c>
      <c r="AG709" s="1">
        <f>(Table2[[#This Row],[Close Price]]/Table2[[#This Row],[Current Month Low]])-1</f>
        <v>2.7746377556263635E-3</v>
      </c>
      <c r="AH709" s="1">
        <f>(Table2[[#This Row],[Current Month High]]/Table2[[#This Row],[Close Price]])-1</f>
        <v>0.13752818200450911</v>
      </c>
      <c r="AI709">
        <v>48.365443738471001</v>
      </c>
      <c r="AJ709">
        <v>0.27746377556263602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3143</v>
      </c>
      <c r="AN709">
        <v>-6.37</v>
      </c>
      <c r="AO709" t="s">
        <v>3143</v>
      </c>
      <c r="AP709">
        <v>-0.119304012618383</v>
      </c>
      <c r="AQ709">
        <f>(Table2[[#This Row],[Sharpe Ratio]]-AVERAGE(Table2[Sharpe Ratio]))/_xlfn.STDEV.P(Table2[Sharpe Ratio])</f>
        <v>-2.0782544099494382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713</v>
      </c>
      <c r="AT709">
        <f>_xlfn.RANK.AVG(Table2[[#This Row],[6M Return vs Nifty Z-Score]],Table2[6M Return vs Nifty Z-Score])</f>
        <v>523</v>
      </c>
      <c r="AU709">
        <f>_xlfn.RANK.AVG(Table2[[#This Row],[Sharpe Ratio Z-Score]],Table2[Sharpe Ratio Z-Score])</f>
        <v>725</v>
      </c>
      <c r="AV709">
        <f>(Table2[[#This Row],[Rank 1Y]]+Table2[[#This Row],[Rank 6M]]+Table2[[#This Row],[Rank Sharpe]])/3</f>
        <v>653.66666666666663</v>
      </c>
    </row>
    <row r="710" spans="1:48" x14ac:dyDescent="0.3">
      <c r="A710" t="s">
        <v>1381</v>
      </c>
      <c r="B710" t="s">
        <v>1382</v>
      </c>
      <c r="C710" t="s">
        <v>3111</v>
      </c>
      <c r="D710" t="s">
        <v>465</v>
      </c>
      <c r="E710">
        <v>7564.8641360000001</v>
      </c>
      <c r="F710">
        <v>688.75</v>
      </c>
      <c r="G710">
        <v>-45.553477675659202</v>
      </c>
      <c r="H710">
        <f>(Table2[[#This Row],[1Y Return vs Nifty]]-AVERAGE(Table2[1Y Return vs Nifty]))/_xlfn.STDEV.P(Table2[1Y Return vs Nifty])</f>
        <v>-1.1690960404512596</v>
      </c>
      <c r="I710">
        <v>1.1083785723745401</v>
      </c>
      <c r="J710">
        <f>(Table2[[#This Row],[1M Return vs Nifty]]-AVERAGE(Table2[1M Return vs Nifty]))/_xlfn.STDEV.P(Table2[1M Return vs Nifty])</f>
        <v>0.21350860923064729</v>
      </c>
      <c r="K710">
        <v>-25.058144190435399</v>
      </c>
      <c r="L710">
        <f>(Table2[[#This Row],[6M Return vs Nifty]]-AVERAGE(Table2[6M Return vs Nifty]))/_xlfn.STDEV.P(Table2[6M Return vs Nifty])</f>
        <v>-0.97490422449856728</v>
      </c>
      <c r="M710">
        <v>-0.69193396958075803</v>
      </c>
      <c r="N710">
        <f>(Table2[[#This Row],[1W Return vs Nifty]]-AVERAGE(Table2[1W Return vs Nifty]))/_xlfn.STDEV.P(Table2[1W Return vs Nifty])</f>
        <v>0.24203709296960335</v>
      </c>
      <c r="O710">
        <v>724.43</v>
      </c>
      <c r="P710">
        <v>745.32156625851405</v>
      </c>
      <c r="Q710">
        <v>809.39568226608503</v>
      </c>
      <c r="R710">
        <v>13.3711179776747</v>
      </c>
      <c r="S710" s="1">
        <f>(Table2[[#This Row],[Close Price]]-Table2[[#This Row],[20D EMA]])/Table2[[#This Row],[20D EMA]]</f>
        <v>-4.9252515771019911E-2</v>
      </c>
      <c r="T710" s="1">
        <f>(Table2[[#This Row],[Close Price]]-Table2[[#This Row],[50D EMA]])/Table2[[#This Row],[50D EMA]]</f>
        <v>-7.5902226394039776E-2</v>
      </c>
      <c r="U710" s="1">
        <f>(Table2[[#This Row],[Close Price]]-Table2[[#This Row],[200D EMA]])/Table2[[#This Row],[200D EMA]]</f>
        <v>-0.1490564935166325</v>
      </c>
      <c r="V710">
        <v>0.41459603667950501</v>
      </c>
      <c r="W710">
        <v>677</v>
      </c>
      <c r="X710">
        <v>699.8</v>
      </c>
      <c r="Y710">
        <v>677</v>
      </c>
      <c r="Z710">
        <v>751</v>
      </c>
      <c r="AA710">
        <v>677</v>
      </c>
      <c r="AB710">
        <v>784.1</v>
      </c>
      <c r="AC710" s="1">
        <f>(Table2[[#This Row],[Close Price]]/Table2[[#This Row],[Day Low]])-1</f>
        <v>1.7355982274741555E-2</v>
      </c>
      <c r="AD710" s="1">
        <f>(Table2[[#This Row],[Day High]]/Table2[[#This Row],[Close Price]])-1</f>
        <v>1.6043557168784028E-2</v>
      </c>
      <c r="AE710" s="1">
        <f>(Table2[[#This Row],[Close Price]]/Table2[[#This Row],[Current Week Low]])-1</f>
        <v>1.7355982274741555E-2</v>
      </c>
      <c r="AF710" s="1">
        <f>(Table2[[#This Row],[Current Week High]]/Table2[[#This Row],[Close Price]])-1</f>
        <v>9.0381125226860259E-2</v>
      </c>
      <c r="AG710" s="1">
        <f>(Table2[[#This Row],[Close Price]]/Table2[[#This Row],[Current Month Low]])-1</f>
        <v>1.7355982274741555E-2</v>
      </c>
      <c r="AH710" s="1">
        <f>(Table2[[#This Row],[Current Month High]]/Table2[[#This Row],[Close Price]])-1</f>
        <v>0.13843920145190558</v>
      </c>
      <c r="AI710">
        <v>60.6243194192377</v>
      </c>
      <c r="AJ710">
        <v>1.7355982274741499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-0.06</v>
      </c>
      <c r="AM710" t="s">
        <v>3143</v>
      </c>
      <c r="AN710">
        <v>-6.52</v>
      </c>
      <c r="AO710" t="s">
        <v>3143</v>
      </c>
      <c r="AP710">
        <v>-4.9852005954257997E-2</v>
      </c>
      <c r="AQ710">
        <f>(Table2[[#This Row],[Sharpe Ratio]]-AVERAGE(Table2[Sharpe Ratio]))/_xlfn.STDEV.P(Table2[Sharpe Ratio])</f>
        <v>-1.2582613173294039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689</v>
      </c>
      <c r="AT710">
        <f>_xlfn.RANK.AVG(Table2[[#This Row],[6M Return vs Nifty Z-Score]],Table2[6M Return vs Nifty Z-Score])</f>
        <v>630</v>
      </c>
      <c r="AU710">
        <f>_xlfn.RANK.AVG(Table2[[#This Row],[Sharpe Ratio Z-Score]],Table2[Sharpe Ratio Z-Score])</f>
        <v>653</v>
      </c>
      <c r="AV710">
        <f>(Table2[[#This Row],[Rank 1Y]]+Table2[[#This Row],[Rank 6M]]+Table2[[#This Row],[Rank Sharpe]])/3</f>
        <v>657.33333333333337</v>
      </c>
    </row>
    <row r="711" spans="1:48" x14ac:dyDescent="0.3">
      <c r="A711" t="s">
        <v>1713</v>
      </c>
      <c r="B711" t="s">
        <v>1714</v>
      </c>
      <c r="C711" t="s">
        <v>3108</v>
      </c>
      <c r="D711" t="s">
        <v>276</v>
      </c>
      <c r="E711">
        <v>4637.3159391600002</v>
      </c>
      <c r="F711">
        <v>1507.6</v>
      </c>
      <c r="G711">
        <v>-67.151433805598003</v>
      </c>
      <c r="H711">
        <f>(Table2[[#This Row],[1Y Return vs Nifty]]-AVERAGE(Table2[1Y Return vs Nifty]))/_xlfn.STDEV.P(Table2[1Y Return vs Nifty])</f>
        <v>-1.5499945209057604</v>
      </c>
      <c r="I711">
        <v>-5.3522757932379399</v>
      </c>
      <c r="J711">
        <f>(Table2[[#This Row],[1M Return vs Nifty]]-AVERAGE(Table2[1M Return vs Nifty]))/_xlfn.STDEV.P(Table2[1M Return vs Nifty])</f>
        <v>-0.54043345689452671</v>
      </c>
      <c r="K711">
        <v>-27.5533203439917</v>
      </c>
      <c r="L711">
        <f>(Table2[[#This Row],[6M Return vs Nifty]]-AVERAGE(Table2[6M Return vs Nifty]))/_xlfn.STDEV.P(Table2[6M Return vs Nifty])</f>
        <v>-1.0661017516347573</v>
      </c>
      <c r="M711">
        <v>-8.1564588819820401</v>
      </c>
      <c r="N711">
        <f>(Table2[[#This Row],[1W Return vs Nifty]]-AVERAGE(Table2[1W Return vs Nifty]))/_xlfn.STDEV.P(Table2[1W Return vs Nifty])</f>
        <v>-1.3863413031148233</v>
      </c>
      <c r="O711">
        <v>1676.48</v>
      </c>
      <c r="P711">
        <v>1736.3672677459599</v>
      </c>
      <c r="Q711">
        <v>1865.77278989711</v>
      </c>
      <c r="R711">
        <v>17.045125562386701</v>
      </c>
      <c r="S711" s="1">
        <f>(Table2[[#This Row],[Close Price]]-Table2[[#This Row],[20D EMA]])/Table2[[#This Row],[20D EMA]]</f>
        <v>-0.10073487306737934</v>
      </c>
      <c r="T711" s="1">
        <f>(Table2[[#This Row],[Close Price]]-Table2[[#This Row],[50D EMA]])/Table2[[#This Row],[50D EMA]]</f>
        <v>-0.13175050693217163</v>
      </c>
      <c r="U711" s="1">
        <f>(Table2[[#This Row],[Close Price]]-Table2[[#This Row],[200D EMA]])/Table2[[#This Row],[200D EMA]]</f>
        <v>-0.19197020764616354</v>
      </c>
      <c r="V711">
        <v>1.2513875507405601</v>
      </c>
      <c r="W711">
        <v>1499.3</v>
      </c>
      <c r="X711">
        <v>1547.9</v>
      </c>
      <c r="Y711">
        <v>1499.3</v>
      </c>
      <c r="Z711">
        <v>1709.8</v>
      </c>
      <c r="AA711">
        <v>1499.3</v>
      </c>
      <c r="AB711">
        <v>1841.95</v>
      </c>
      <c r="AC711" s="1">
        <f>(Table2[[#This Row],[Close Price]]/Table2[[#This Row],[Day Low]])-1</f>
        <v>5.5359167611552795E-3</v>
      </c>
      <c r="AD711" s="1">
        <f>(Table2[[#This Row],[Day High]]/Table2[[#This Row],[Close Price]])-1</f>
        <v>2.6731228442557819E-2</v>
      </c>
      <c r="AE711" s="1">
        <f>(Table2[[#This Row],[Close Price]]/Table2[[#This Row],[Current Week Low]])-1</f>
        <v>5.5359167611552795E-3</v>
      </c>
      <c r="AF711" s="1">
        <f>(Table2[[#This Row],[Current Week High]]/Table2[[#This Row],[Close Price]])-1</f>
        <v>0.13412045635447067</v>
      </c>
      <c r="AG711" s="1">
        <f>(Table2[[#This Row],[Close Price]]/Table2[[#This Row],[Current Month Low]])-1</f>
        <v>5.5359167611552795E-3</v>
      </c>
      <c r="AH711" s="1">
        <f>(Table2[[#This Row],[Current Month High]]/Table2[[#This Row],[Close Price]])-1</f>
        <v>0.22177633324489254</v>
      </c>
      <c r="AI711">
        <v>78.226983284690803</v>
      </c>
      <c r="AJ711">
        <v>0.55359167611552795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-0.12</v>
      </c>
      <c r="AM711" t="s">
        <v>3143</v>
      </c>
      <c r="AN711">
        <v>-15.47</v>
      </c>
      <c r="AO711" t="s">
        <v>3143</v>
      </c>
      <c r="AP711">
        <v>-2.0825730794847001E-2</v>
      </c>
      <c r="AQ711">
        <f>(Table2[[#This Row],[Sharpe Ratio]]-AVERAGE(Table2[Sharpe Ratio]))/_xlfn.STDEV.P(Table2[Sharpe Ratio])</f>
        <v>-0.91555926625245621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727</v>
      </c>
      <c r="AT711">
        <f>_xlfn.RANK.AVG(Table2[[#This Row],[6M Return vs Nifty Z-Score]],Table2[6M Return vs Nifty Z-Score])</f>
        <v>647</v>
      </c>
      <c r="AU711">
        <f>_xlfn.RANK.AVG(Table2[[#This Row],[Sharpe Ratio Z-Score]],Table2[Sharpe Ratio Z-Score])</f>
        <v>599</v>
      </c>
      <c r="AV711">
        <f>(Table2[[#This Row],[Rank 1Y]]+Table2[[#This Row],[Rank 6M]]+Table2[[#This Row],[Rank Sharpe]])/3</f>
        <v>657.66666666666663</v>
      </c>
    </row>
    <row r="712" spans="1:48" x14ac:dyDescent="0.3">
      <c r="A712" t="s">
        <v>1256</v>
      </c>
      <c r="B712" t="s">
        <v>1257</v>
      </c>
      <c r="C712" t="s">
        <v>3104</v>
      </c>
      <c r="D712" t="s">
        <v>74</v>
      </c>
      <c r="E712">
        <v>8624.9838907350004</v>
      </c>
      <c r="F712">
        <v>1120.05</v>
      </c>
      <c r="G712">
        <v>-32.847780710904502</v>
      </c>
      <c r="H712">
        <f>(Table2[[#This Row],[1Y Return vs Nifty]]-AVERAGE(Table2[1Y Return vs Nifty]))/_xlfn.STDEV.P(Table2[1Y Return vs Nifty])</f>
        <v>-0.94502017707445296</v>
      </c>
      <c r="I712">
        <v>-3.7995684713119</v>
      </c>
      <c r="J712">
        <f>(Table2[[#This Row],[1M Return vs Nifty]]-AVERAGE(Table2[1M Return vs Nifty]))/_xlfn.STDEV.P(Table2[1M Return vs Nifty])</f>
        <v>-0.35923642945230344</v>
      </c>
      <c r="K712">
        <v>-28.8538649740984</v>
      </c>
      <c r="L712">
        <f>(Table2[[#This Row],[6M Return vs Nifty]]-AVERAGE(Table2[6M Return vs Nifty]))/_xlfn.STDEV.P(Table2[6M Return vs Nifty])</f>
        <v>-1.1136360525805786</v>
      </c>
      <c r="M712">
        <v>-1.9543769398972</v>
      </c>
      <c r="N712">
        <f>(Table2[[#This Row],[1W Return vs Nifty]]-AVERAGE(Table2[1W Return vs Nifty]))/_xlfn.STDEV.P(Table2[1W Return vs Nifty])</f>
        <v>-3.3363536444416857E-2</v>
      </c>
      <c r="O712">
        <v>1211.32</v>
      </c>
      <c r="P712">
        <v>1278.06302126472</v>
      </c>
      <c r="Q712">
        <v>1373.9738020462801</v>
      </c>
      <c r="R712">
        <v>26.943020198117399</v>
      </c>
      <c r="S712" s="1">
        <f>(Table2[[#This Row],[Close Price]]-Table2[[#This Row],[20D EMA]])/Table2[[#This Row],[20D EMA]]</f>
        <v>-7.5347554733678948E-2</v>
      </c>
      <c r="T712" s="1">
        <f>(Table2[[#This Row],[Close Price]]-Table2[[#This Row],[50D EMA]])/Table2[[#This Row],[50D EMA]]</f>
        <v>-0.12363476498080404</v>
      </c>
      <c r="U712" s="1">
        <f>(Table2[[#This Row],[Close Price]]-Table2[[#This Row],[200D EMA]])/Table2[[#This Row],[200D EMA]]</f>
        <v>-0.18480978434094417</v>
      </c>
      <c r="V712">
        <v>0.95979094254839903</v>
      </c>
      <c r="W712">
        <v>1115.5</v>
      </c>
      <c r="X712">
        <v>1152.9000000000001</v>
      </c>
      <c r="Y712">
        <v>1100</v>
      </c>
      <c r="Z712">
        <v>1230.95</v>
      </c>
      <c r="AA712">
        <v>1100</v>
      </c>
      <c r="AB712">
        <v>1298</v>
      </c>
      <c r="AC712" s="1">
        <f>(Table2[[#This Row],[Close Price]]/Table2[[#This Row],[Day Low]])-1</f>
        <v>4.078888390856017E-3</v>
      </c>
      <c r="AD712" s="1">
        <f>(Table2[[#This Row],[Day High]]/Table2[[#This Row],[Close Price]])-1</f>
        <v>2.9329047810365827E-2</v>
      </c>
      <c r="AE712" s="1">
        <f>(Table2[[#This Row],[Close Price]]/Table2[[#This Row],[Current Week Low]])-1</f>
        <v>1.8227272727272759E-2</v>
      </c>
      <c r="AF712" s="1">
        <f>(Table2[[#This Row],[Current Week High]]/Table2[[#This Row],[Close Price]])-1</f>
        <v>9.9013436900138529E-2</v>
      </c>
      <c r="AG712" s="1">
        <f>(Table2[[#This Row],[Close Price]]/Table2[[#This Row],[Current Month Low]])-1</f>
        <v>1.8227272727272759E-2</v>
      </c>
      <c r="AH712" s="1">
        <f>(Table2[[#This Row],[Current Month High]]/Table2[[#This Row],[Close Price]])-1</f>
        <v>0.15887683585554213</v>
      </c>
      <c r="AI712">
        <v>60.885674746663099</v>
      </c>
      <c r="AJ712">
        <v>1.8227272727272701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-0.19</v>
      </c>
      <c r="AM712" t="s">
        <v>3143</v>
      </c>
      <c r="AN712">
        <v>-9.9</v>
      </c>
      <c r="AO712" t="s">
        <v>3143</v>
      </c>
      <c r="AP712">
        <v>-5.9699863577416003E-2</v>
      </c>
      <c r="AQ712">
        <f>(Table2[[#This Row],[Sharpe Ratio]]-AVERAGE(Table2[Sharpe Ratio]))/_xlfn.STDEV.P(Table2[Sharpe Ratio])</f>
        <v>-1.3745311792953403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640</v>
      </c>
      <c r="AT712">
        <f>_xlfn.RANK.AVG(Table2[[#This Row],[6M Return vs Nifty Z-Score]],Table2[6M Return vs Nifty Z-Score])</f>
        <v>662</v>
      </c>
      <c r="AU712">
        <f>_xlfn.RANK.AVG(Table2[[#This Row],[Sharpe Ratio Z-Score]],Table2[Sharpe Ratio Z-Score])</f>
        <v>673</v>
      </c>
      <c r="AV712">
        <f>(Table2[[#This Row],[Rank 1Y]]+Table2[[#This Row],[Rank 6M]]+Table2[[#This Row],[Rank Sharpe]])/3</f>
        <v>658.33333333333337</v>
      </c>
    </row>
    <row r="713" spans="1:48" x14ac:dyDescent="0.3">
      <c r="A713" t="s">
        <v>1657</v>
      </c>
      <c r="B713" t="s">
        <v>1658</v>
      </c>
      <c r="C713" t="s">
        <v>3109</v>
      </c>
      <c r="D713" t="s">
        <v>868</v>
      </c>
      <c r="E713">
        <v>5119.4253454019999</v>
      </c>
      <c r="F713">
        <v>28.89</v>
      </c>
      <c r="G713">
        <v>-50.924987975908998</v>
      </c>
      <c r="H713">
        <f>(Table2[[#This Row],[1Y Return vs Nifty]]-AVERAGE(Table2[1Y Return vs Nifty]))/_xlfn.STDEV.P(Table2[1Y Return vs Nifty])</f>
        <v>-1.2638272316251646</v>
      </c>
      <c r="I713">
        <v>-15.6331621064831</v>
      </c>
      <c r="J713">
        <f>(Table2[[#This Row],[1M Return vs Nifty]]-AVERAGE(Table2[1M Return vs Nifty]))/_xlfn.STDEV.P(Table2[1M Return vs Nifty])</f>
        <v>-1.7401869539803057</v>
      </c>
      <c r="K713">
        <v>-44.872314985184602</v>
      </c>
      <c r="L713">
        <f>(Table2[[#This Row],[6M Return vs Nifty]]-AVERAGE(Table2[6M Return vs Nifty]))/_xlfn.STDEV.P(Table2[6M Return vs Nifty])</f>
        <v>-1.6991029453623332</v>
      </c>
      <c r="M713">
        <v>-3.9724222844687498</v>
      </c>
      <c r="N713">
        <f>(Table2[[#This Row],[1W Return vs Nifty]]-AVERAGE(Table2[1W Return vs Nifty]))/_xlfn.STDEV.P(Table2[1W Return vs Nifty])</f>
        <v>-0.47359804299145669</v>
      </c>
      <c r="O713">
        <v>32.840000000000003</v>
      </c>
      <c r="P713">
        <v>35.969752855695802</v>
      </c>
      <c r="Q713">
        <v>40.593395959845097</v>
      </c>
      <c r="R713">
        <v>13.717936098234601</v>
      </c>
      <c r="S713" s="1">
        <f>(Table2[[#This Row],[Close Price]]-Table2[[#This Row],[20D EMA]])/Table2[[#This Row],[20D EMA]]</f>
        <v>-0.12028014616321567</v>
      </c>
      <c r="T713" s="1">
        <f>(Table2[[#This Row],[Close Price]]-Table2[[#This Row],[50D EMA]])/Table2[[#This Row],[50D EMA]]</f>
        <v>-0.19682517375358402</v>
      </c>
      <c r="U713" s="1">
        <f>(Table2[[#This Row],[Close Price]]-Table2[[#This Row],[200D EMA]])/Table2[[#This Row],[200D EMA]]</f>
        <v>-0.28830788070606539</v>
      </c>
      <c r="V713">
        <v>0.43657567516111701</v>
      </c>
      <c r="W713">
        <v>28.7</v>
      </c>
      <c r="X713">
        <v>30.03</v>
      </c>
      <c r="Y713">
        <v>28.41</v>
      </c>
      <c r="Z713">
        <v>32.85</v>
      </c>
      <c r="AA713">
        <v>28.41</v>
      </c>
      <c r="AB713">
        <v>34.75</v>
      </c>
      <c r="AC713" s="1">
        <f>(Table2[[#This Row],[Close Price]]/Table2[[#This Row],[Day Low]])-1</f>
        <v>6.6202090592335505E-3</v>
      </c>
      <c r="AD713" s="1">
        <f>(Table2[[#This Row],[Day High]]/Table2[[#This Row],[Close Price]])-1</f>
        <v>3.9460020768431914E-2</v>
      </c>
      <c r="AE713" s="1">
        <f>(Table2[[#This Row],[Close Price]]/Table2[[#This Row],[Current Week Low]])-1</f>
        <v>1.6895459345301012E-2</v>
      </c>
      <c r="AF713" s="1">
        <f>(Table2[[#This Row],[Current Week High]]/Table2[[#This Row],[Close Price]])-1</f>
        <v>0.13707165109034269</v>
      </c>
      <c r="AG713" s="1">
        <f>(Table2[[#This Row],[Close Price]]/Table2[[#This Row],[Current Month Low]])-1</f>
        <v>1.6895459345301012E-2</v>
      </c>
      <c r="AH713" s="1">
        <f>(Table2[[#This Row],[Current Month High]]/Table2[[#This Row],[Close Price]])-1</f>
        <v>0.20283835237106262</v>
      </c>
      <c r="AI713">
        <v>86.9158878504672</v>
      </c>
      <c r="AJ713">
        <v>1.6895459345301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-0.28000000000000003</v>
      </c>
      <c r="AM713" t="s">
        <v>3143</v>
      </c>
      <c r="AN713">
        <v>-15.25</v>
      </c>
      <c r="AO713" t="s">
        <v>3143</v>
      </c>
      <c r="AP713">
        <v>-3.2242571466800001E-4</v>
      </c>
      <c r="AQ713">
        <f>(Table2[[#This Row],[Sharpe Ratio]]-AVERAGE(Table2[Sharpe Ratio]))/_xlfn.STDEV.P(Table2[Sharpe Ratio])</f>
        <v>-0.67348464020263077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707</v>
      </c>
      <c r="AT713">
        <f>_xlfn.RANK.AVG(Table2[[#This Row],[6M Return vs Nifty Z-Score]],Table2[6M Return vs Nifty Z-Score])</f>
        <v>723</v>
      </c>
      <c r="AU713">
        <f>_xlfn.RANK.AVG(Table2[[#This Row],[Sharpe Ratio Z-Score]],Table2[Sharpe Ratio Z-Score])</f>
        <v>547</v>
      </c>
      <c r="AV713">
        <f>(Table2[[#This Row],[Rank 1Y]]+Table2[[#This Row],[Rank 6M]]+Table2[[#This Row],[Rank Sharpe]])/3</f>
        <v>659</v>
      </c>
    </row>
    <row r="714" spans="1:48" x14ac:dyDescent="0.3">
      <c r="A714" t="s">
        <v>1237</v>
      </c>
      <c r="B714" t="s">
        <v>1238</v>
      </c>
      <c r="C714" t="s">
        <v>3106</v>
      </c>
      <c r="D714" t="s">
        <v>1239</v>
      </c>
      <c r="E714">
        <v>8951.2260313499992</v>
      </c>
      <c r="F714">
        <v>823.5</v>
      </c>
      <c r="G714">
        <v>-52.365330914703897</v>
      </c>
      <c r="H714">
        <f>(Table2[[#This Row],[1Y Return vs Nifty]]-AVERAGE(Table2[1Y Return vs Nifty]))/_xlfn.STDEV.P(Table2[1Y Return vs Nifty])</f>
        <v>-1.2892289147020115</v>
      </c>
      <c r="I714">
        <v>-2.3253077672953499</v>
      </c>
      <c r="J714">
        <f>(Table2[[#This Row],[1M Return vs Nifty]]-AVERAGE(Table2[1M Return vs Nifty]))/_xlfn.STDEV.P(Table2[1M Return vs Nifty])</f>
        <v>-0.18719392442223923</v>
      </c>
      <c r="K714">
        <v>-18.189952505599202</v>
      </c>
      <c r="L714">
        <f>(Table2[[#This Row],[6M Return vs Nifty]]-AVERAGE(Table2[6M Return vs Nifty]))/_xlfn.STDEV.P(Table2[6M Return vs Nifty])</f>
        <v>-0.72387501493287443</v>
      </c>
      <c r="M714">
        <v>-2.5448499796150399</v>
      </c>
      <c r="N714">
        <f>(Table2[[#This Row],[1W Return vs Nifty]]-AVERAGE(Table2[1W Return vs Nifty]))/_xlfn.STDEV.P(Table2[1W Return vs Nifty])</f>
        <v>-0.16217461988650031</v>
      </c>
      <c r="O714">
        <v>882.18</v>
      </c>
      <c r="P714">
        <v>909.17485664785897</v>
      </c>
      <c r="Q714">
        <v>976.79754307247197</v>
      </c>
      <c r="R714">
        <v>14.2273953270888</v>
      </c>
      <c r="S714" s="1">
        <f>(Table2[[#This Row],[Close Price]]-Table2[[#This Row],[20D EMA]])/Table2[[#This Row],[20D EMA]]</f>
        <v>-6.6517037339318449E-2</v>
      </c>
      <c r="T714" s="1">
        <f>(Table2[[#This Row],[Close Price]]-Table2[[#This Row],[50D EMA]])/Table2[[#This Row],[50D EMA]]</f>
        <v>-9.4233640560346582E-2</v>
      </c>
      <c r="U714" s="1">
        <f>(Table2[[#This Row],[Close Price]]-Table2[[#This Row],[200D EMA]])/Table2[[#This Row],[200D EMA]]</f>
        <v>-0.1569389114045901</v>
      </c>
      <c r="V714">
        <v>0.537029828251259</v>
      </c>
      <c r="W714">
        <v>816.05</v>
      </c>
      <c r="X714">
        <v>848.5</v>
      </c>
      <c r="Y714">
        <v>816.05</v>
      </c>
      <c r="Z714">
        <v>895</v>
      </c>
      <c r="AA714">
        <v>816.05</v>
      </c>
      <c r="AB714">
        <v>930</v>
      </c>
      <c r="AC714" s="1">
        <f>(Table2[[#This Row],[Close Price]]/Table2[[#This Row],[Day Low]])-1</f>
        <v>9.1293425647938076E-3</v>
      </c>
      <c r="AD714" s="1">
        <f>(Table2[[#This Row],[Day High]]/Table2[[#This Row],[Close Price]])-1</f>
        <v>3.0358227079538613E-2</v>
      </c>
      <c r="AE714" s="1">
        <f>(Table2[[#This Row],[Close Price]]/Table2[[#This Row],[Current Week Low]])-1</f>
        <v>9.1293425647938076E-3</v>
      </c>
      <c r="AF714" s="1">
        <f>(Table2[[#This Row],[Current Week High]]/Table2[[#This Row],[Close Price]])-1</f>
        <v>8.6824529447480314E-2</v>
      </c>
      <c r="AG714" s="1">
        <f>(Table2[[#This Row],[Close Price]]/Table2[[#This Row],[Current Month Low]])-1</f>
        <v>9.1293425647938076E-3</v>
      </c>
      <c r="AH714" s="1">
        <f>(Table2[[#This Row],[Current Month High]]/Table2[[#This Row],[Close Price]])-1</f>
        <v>0.12932604735883424</v>
      </c>
      <c r="AI714">
        <v>57.498482088646</v>
      </c>
      <c r="AJ714">
        <v>0.91293425647937998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-0.09</v>
      </c>
      <c r="AM714" t="s">
        <v>3143</v>
      </c>
      <c r="AN714">
        <v>-10.48</v>
      </c>
      <c r="AO714" t="s">
        <v>3143</v>
      </c>
      <c r="AP714">
        <v>-9.2304378057384007E-2</v>
      </c>
      <c r="AQ714">
        <f>(Table2[[#This Row],[Sharpe Ratio]]-AVERAGE(Table2[Sharpe Ratio]))/_xlfn.STDEV.P(Table2[Sharpe Ratio])</f>
        <v>-1.7594801238391371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711</v>
      </c>
      <c r="AT714">
        <f>_xlfn.RANK.AVG(Table2[[#This Row],[6M Return vs Nifty Z-Score]],Table2[6M Return vs Nifty Z-Score])</f>
        <v>562</v>
      </c>
      <c r="AU714">
        <f>_xlfn.RANK.AVG(Table2[[#This Row],[Sharpe Ratio Z-Score]],Table2[Sharpe Ratio Z-Score])</f>
        <v>705</v>
      </c>
      <c r="AV714">
        <f>(Table2[[#This Row],[Rank 1Y]]+Table2[[#This Row],[Rank 6M]]+Table2[[#This Row],[Rank Sharpe]])/3</f>
        <v>659.33333333333337</v>
      </c>
    </row>
    <row r="715" spans="1:48" x14ac:dyDescent="0.3">
      <c r="A715" t="s">
        <v>1486</v>
      </c>
      <c r="B715" t="s">
        <v>1487</v>
      </c>
      <c r="C715" t="s">
        <v>3106</v>
      </c>
      <c r="D715" t="s">
        <v>449</v>
      </c>
      <c r="E715">
        <v>6549.6602217600002</v>
      </c>
      <c r="F715">
        <v>461.2</v>
      </c>
      <c r="G715">
        <v>-50.2219769185687</v>
      </c>
      <c r="H715">
        <f>(Table2[[#This Row],[1Y Return vs Nifty]]-AVERAGE(Table2[1Y Return vs Nifty]))/_xlfn.STDEV.P(Table2[1Y Return vs Nifty])</f>
        <v>-1.2514290286714858</v>
      </c>
      <c r="I715">
        <v>-11.3030942862194</v>
      </c>
      <c r="J715">
        <f>(Table2[[#This Row],[1M Return vs Nifty]]-AVERAGE(Table2[1M Return vs Nifty]))/_xlfn.STDEV.P(Table2[1M Return vs Nifty])</f>
        <v>-1.2348789628504859</v>
      </c>
      <c r="K715">
        <v>-23.8636020727503</v>
      </c>
      <c r="L715">
        <f>(Table2[[#This Row],[6M Return vs Nifty]]-AVERAGE(Table2[6M Return vs Nifty]))/_xlfn.STDEV.P(Table2[6M Return vs Nifty])</f>
        <v>-0.93124426604728083</v>
      </c>
      <c r="M715">
        <v>-5.7086616716937204</v>
      </c>
      <c r="N715">
        <f>(Table2[[#This Row],[1W Return vs Nifty]]-AVERAGE(Table2[1W Return vs Nifty]))/_xlfn.STDEV.P(Table2[1W Return vs Nifty])</f>
        <v>-0.85235687115088987</v>
      </c>
      <c r="O715">
        <v>512.03</v>
      </c>
      <c r="P715">
        <v>508.41337596278697</v>
      </c>
      <c r="Q715">
        <v>520.67935752929804</v>
      </c>
      <c r="R715">
        <v>29.162457070713199</v>
      </c>
      <c r="S715" s="1">
        <f>(Table2[[#This Row],[Close Price]]-Table2[[#This Row],[20D EMA]])/Table2[[#This Row],[20D EMA]]</f>
        <v>-9.9271527058961362E-2</v>
      </c>
      <c r="T715" s="1">
        <f>(Table2[[#This Row],[Close Price]]-Table2[[#This Row],[50D EMA]])/Table2[[#This Row],[50D EMA]]</f>
        <v>-9.2864149912221708E-2</v>
      </c>
      <c r="U715" s="1">
        <f>(Table2[[#This Row],[Close Price]]-Table2[[#This Row],[200D EMA]])/Table2[[#This Row],[200D EMA]]</f>
        <v>-0.11423413789925639</v>
      </c>
      <c r="V715">
        <v>0.61246650157787597</v>
      </c>
      <c r="W715">
        <v>447</v>
      </c>
      <c r="X715">
        <v>475.55</v>
      </c>
      <c r="Y715">
        <v>447</v>
      </c>
      <c r="Z715">
        <v>525.75</v>
      </c>
      <c r="AA715">
        <v>447</v>
      </c>
      <c r="AB715">
        <v>568</v>
      </c>
      <c r="AC715" s="1">
        <f>(Table2[[#This Row],[Close Price]]/Table2[[#This Row],[Day Low]])-1</f>
        <v>3.1767337807606211E-2</v>
      </c>
      <c r="AD715" s="1">
        <f>(Table2[[#This Row],[Day High]]/Table2[[#This Row],[Close Price]])-1</f>
        <v>3.1114483954900241E-2</v>
      </c>
      <c r="AE715" s="1">
        <f>(Table2[[#This Row],[Close Price]]/Table2[[#This Row],[Current Week Low]])-1</f>
        <v>3.1767337807606211E-2</v>
      </c>
      <c r="AF715" s="1">
        <f>(Table2[[#This Row],[Current Week High]]/Table2[[#This Row],[Close Price]])-1</f>
        <v>0.13996097137901131</v>
      </c>
      <c r="AG715" s="1">
        <f>(Table2[[#This Row],[Close Price]]/Table2[[#This Row],[Current Month Low]])-1</f>
        <v>3.1767337807606211E-2</v>
      </c>
      <c r="AH715" s="1">
        <f>(Table2[[#This Row],[Current Month High]]/Table2[[#This Row],[Close Price]])-1</f>
        <v>0.23156981786643538</v>
      </c>
      <c r="AI715">
        <v>44.796183868169898</v>
      </c>
      <c r="AJ715">
        <v>7.6312718786464204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0.08</v>
      </c>
      <c r="AM715" t="s">
        <v>3142</v>
      </c>
      <c r="AN715">
        <v>-16.89</v>
      </c>
      <c r="AO715" t="s">
        <v>3143</v>
      </c>
      <c r="AP715">
        <v>-4.9160043496159003E-2</v>
      </c>
      <c r="AQ715">
        <f>(Table2[[#This Row],[Sharpe Ratio]]-AVERAGE(Table2[Sharpe Ratio]))/_xlfn.STDEV.P(Table2[Sharpe Ratio])</f>
        <v>-1.2500915831021762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704</v>
      </c>
      <c r="AT715">
        <f>_xlfn.RANK.AVG(Table2[[#This Row],[6M Return vs Nifty Z-Score]],Table2[6M Return vs Nifty Z-Score])</f>
        <v>622</v>
      </c>
      <c r="AU715">
        <f>_xlfn.RANK.AVG(Table2[[#This Row],[Sharpe Ratio Z-Score]],Table2[Sharpe Ratio Z-Score])</f>
        <v>652</v>
      </c>
      <c r="AV715">
        <f>(Table2[[#This Row],[Rank 1Y]]+Table2[[#This Row],[Rank 6M]]+Table2[[#This Row],[Rank Sharpe]])/3</f>
        <v>659.33333333333337</v>
      </c>
    </row>
    <row r="716" spans="1:48" x14ac:dyDescent="0.3">
      <c r="A716" t="s">
        <v>1344</v>
      </c>
      <c r="B716" t="s">
        <v>1345</v>
      </c>
      <c r="C716" t="s">
        <v>3097</v>
      </c>
      <c r="D716" t="s">
        <v>24</v>
      </c>
      <c r="E716">
        <v>7931.25196623999</v>
      </c>
      <c r="F716">
        <v>69.64</v>
      </c>
      <c r="G716">
        <v>-51.2898017913434</v>
      </c>
      <c r="H716">
        <f>(Table2[[#This Row],[1Y Return vs Nifty]]-AVERAGE(Table2[1Y Return vs Nifty]))/_xlfn.STDEV.P(Table2[1Y Return vs Nifty])</f>
        <v>-1.2702610361533233</v>
      </c>
      <c r="I716">
        <v>-7.0984401413496796</v>
      </c>
      <c r="J716">
        <f>(Table2[[#This Row],[1M Return vs Nifty]]-AVERAGE(Table2[1M Return vs Nifty]))/_xlfn.STDEV.P(Table2[1M Return vs Nifty])</f>
        <v>-0.74420643125711294</v>
      </c>
      <c r="K716">
        <v>-36.791811676233003</v>
      </c>
      <c r="L716">
        <f>(Table2[[#This Row],[6M Return vs Nifty]]-AVERAGE(Table2[6M Return vs Nifty]))/_xlfn.STDEV.P(Table2[6M Return vs Nifty])</f>
        <v>-1.4037643101554065</v>
      </c>
      <c r="M716">
        <v>3.04986848306386</v>
      </c>
      <c r="N716">
        <f>(Table2[[#This Row],[1W Return vs Nifty]]-AVERAGE(Table2[1W Return vs Nifty]))/_xlfn.STDEV.P(Table2[1W Return vs Nifty])</f>
        <v>1.0583074313778011</v>
      </c>
      <c r="O716">
        <v>72.989999999999995</v>
      </c>
      <c r="P716">
        <v>77.680126525797206</v>
      </c>
      <c r="Q716">
        <v>87.098853146652701</v>
      </c>
      <c r="R716">
        <v>38.996311481664399</v>
      </c>
      <c r="S716" s="1">
        <f>(Table2[[#This Row],[Close Price]]-Table2[[#This Row],[20D EMA]])/Table2[[#This Row],[20D EMA]]</f>
        <v>-4.5896698177832505E-2</v>
      </c>
      <c r="T716" s="1">
        <f>(Table2[[#This Row],[Close Price]]-Table2[[#This Row],[50D EMA]])/Table2[[#This Row],[50D EMA]]</f>
        <v>-0.10350300502055847</v>
      </c>
      <c r="U716" s="1">
        <f>(Table2[[#This Row],[Close Price]]-Table2[[#This Row],[200D EMA]])/Table2[[#This Row],[200D EMA]]</f>
        <v>-0.20044871448831084</v>
      </c>
      <c r="V716">
        <v>0.85241243724290605</v>
      </c>
      <c r="W716">
        <v>68.12</v>
      </c>
      <c r="X716">
        <v>71.099999999999994</v>
      </c>
      <c r="Y716">
        <v>65.599999999999994</v>
      </c>
      <c r="Z716">
        <v>71.680000000000007</v>
      </c>
      <c r="AA716">
        <v>65.599999999999994</v>
      </c>
      <c r="AB716">
        <v>78.25</v>
      </c>
      <c r="AC716" s="1">
        <f>(Table2[[#This Row],[Close Price]]/Table2[[#This Row],[Day Low]])-1</f>
        <v>2.2313564298297006E-2</v>
      </c>
      <c r="AD716" s="1">
        <f>(Table2[[#This Row],[Day High]]/Table2[[#This Row],[Close Price]])-1</f>
        <v>2.0964962665134923E-2</v>
      </c>
      <c r="AE716" s="1">
        <f>(Table2[[#This Row],[Close Price]]/Table2[[#This Row],[Current Week Low]])-1</f>
        <v>6.1585365853658702E-2</v>
      </c>
      <c r="AF716" s="1">
        <f>(Table2[[#This Row],[Current Week High]]/Table2[[#This Row],[Close Price]])-1</f>
        <v>2.9293509477311908E-2</v>
      </c>
      <c r="AG716" s="1">
        <f>(Table2[[#This Row],[Close Price]]/Table2[[#This Row],[Current Month Low]])-1</f>
        <v>6.1585365853658702E-2</v>
      </c>
      <c r="AH716" s="1">
        <f>(Table2[[#This Row],[Current Month High]]/Table2[[#This Row],[Close Price]])-1</f>
        <v>0.12363584147041928</v>
      </c>
      <c r="AI716">
        <v>67.288914417001706</v>
      </c>
      <c r="AJ716">
        <v>6.1585365853658702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-0.13</v>
      </c>
      <c r="AM716" t="s">
        <v>3143</v>
      </c>
      <c r="AN716">
        <v>-7.18</v>
      </c>
      <c r="AO716" t="s">
        <v>3143</v>
      </c>
      <c r="AP716">
        <v>-9.018210787797E-3</v>
      </c>
      <c r="AQ716">
        <f>(Table2[[#This Row],[Sharpe Ratio]]-AVERAGE(Table2[Sharpe Ratio]))/_xlfn.STDEV.P(Table2[Sharpe Ratio])</f>
        <v>-0.77615242530145045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708</v>
      </c>
      <c r="AT716">
        <f>_xlfn.RANK.AVG(Table2[[#This Row],[6M Return vs Nifty Z-Score]],Table2[6M Return vs Nifty Z-Score])</f>
        <v>704</v>
      </c>
      <c r="AU716">
        <f>_xlfn.RANK.AVG(Table2[[#This Row],[Sharpe Ratio Z-Score]],Table2[Sharpe Ratio Z-Score])</f>
        <v>569</v>
      </c>
      <c r="AV716">
        <f>(Table2[[#This Row],[Rank 1Y]]+Table2[[#This Row],[Rank 6M]]+Table2[[#This Row],[Rank Sharpe]])/3</f>
        <v>660.33333333333337</v>
      </c>
    </row>
    <row r="717" spans="1:48" x14ac:dyDescent="0.3">
      <c r="A717" t="s">
        <v>2455</v>
      </c>
      <c r="B717" t="s">
        <v>2456</v>
      </c>
      <c r="C717" t="s">
        <v>3097</v>
      </c>
      <c r="D717" t="s">
        <v>54</v>
      </c>
      <c r="E717">
        <v>1917.3524265450001</v>
      </c>
      <c r="F717">
        <v>190.49</v>
      </c>
      <c r="G717">
        <v>-92.227465952096296</v>
      </c>
      <c r="H717">
        <f>(Table2[[#This Row],[1Y Return vs Nifty]]-AVERAGE(Table2[1Y Return vs Nifty]))/_xlfn.STDEV.P(Table2[1Y Return vs Nifty])</f>
        <v>-1.9922318549833753</v>
      </c>
      <c r="I717">
        <v>-12.780234570251199</v>
      </c>
      <c r="J717">
        <f>(Table2[[#This Row],[1M Return vs Nifty]]-AVERAGE(Table2[1M Return vs Nifty]))/_xlfn.STDEV.P(Table2[1M Return vs Nifty])</f>
        <v>-1.4072575076039913</v>
      </c>
      <c r="K717">
        <v>-69.959211671501805</v>
      </c>
      <c r="L717">
        <f>(Table2[[#This Row],[6M Return vs Nifty]]-AVERAGE(Table2[6M Return vs Nifty]))/_xlfn.STDEV.P(Table2[6M Return vs Nifty])</f>
        <v>-2.6160173435912459</v>
      </c>
      <c r="M717">
        <v>-4.7235559924719901</v>
      </c>
      <c r="N717">
        <f>(Table2[[#This Row],[1W Return vs Nifty]]-AVERAGE(Table2[1W Return vs Nifty]))/_xlfn.STDEV.P(Table2[1W Return vs Nifty])</f>
        <v>-0.63745708519938105</v>
      </c>
      <c r="O717">
        <v>224.48</v>
      </c>
      <c r="P717">
        <v>270.48342675083597</v>
      </c>
      <c r="Q717">
        <v>397.126929992648</v>
      </c>
      <c r="R717">
        <v>9.0271454877069903</v>
      </c>
      <c r="S717" s="1">
        <f>(Table2[[#This Row],[Close Price]]-Table2[[#This Row],[20D EMA]])/Table2[[#This Row],[20D EMA]]</f>
        <v>-0.15141660727013534</v>
      </c>
      <c r="T717" s="1">
        <f>(Table2[[#This Row],[Close Price]]-Table2[[#This Row],[50D EMA]])/Table2[[#This Row],[50D EMA]]</f>
        <v>-0.29574243313814691</v>
      </c>
      <c r="U717" s="1">
        <f>(Table2[[#This Row],[Close Price]]-Table2[[#This Row],[200D EMA]])/Table2[[#This Row],[200D EMA]]</f>
        <v>-0.52032968400423874</v>
      </c>
      <c r="V717">
        <v>0.54747363349536704</v>
      </c>
      <c r="W717">
        <v>190.49</v>
      </c>
      <c r="X717">
        <v>201.49</v>
      </c>
      <c r="Y717">
        <v>190.49</v>
      </c>
      <c r="Z717">
        <v>211.2</v>
      </c>
      <c r="AA717">
        <v>190.49</v>
      </c>
      <c r="AB717">
        <v>249</v>
      </c>
      <c r="AC717" s="1">
        <f>(Table2[[#This Row],[Close Price]]/Table2[[#This Row],[Day Low]])-1</f>
        <v>0</v>
      </c>
      <c r="AD717" s="1">
        <f>(Table2[[#This Row],[Day High]]/Table2[[#This Row],[Close Price]])-1</f>
        <v>5.7745813428526471E-2</v>
      </c>
      <c r="AE717" s="1">
        <f>(Table2[[#This Row],[Close Price]]/Table2[[#This Row],[Current Week Low]])-1</f>
        <v>0</v>
      </c>
      <c r="AF717" s="1">
        <f>(Table2[[#This Row],[Current Week High]]/Table2[[#This Row],[Close Price]])-1</f>
        <v>0.10871961782770745</v>
      </c>
      <c r="AG717" s="1">
        <f>(Table2[[#This Row],[Close Price]]/Table2[[#This Row],[Current Month Low]])-1</f>
        <v>0</v>
      </c>
      <c r="AH717" s="1">
        <f>(Table2[[#This Row],[Current Month High]]/Table2[[#This Row],[Close Price]])-1</f>
        <v>0.30715523124573463</v>
      </c>
      <c r="AI717">
        <v>254.27056538400899</v>
      </c>
      <c r="AJ717">
        <v>0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-0.47</v>
      </c>
      <c r="AM717" t="s">
        <v>3143</v>
      </c>
      <c r="AN717">
        <v>-16.91</v>
      </c>
      <c r="AO717" t="s">
        <v>3143</v>
      </c>
      <c r="AQ717">
        <f>(Table2[[#This Row],[Sharpe Ratio]]-AVERAGE(Table2[Sharpe Ratio]))/_xlfn.STDEV.P(Table2[Sharpe Ratio])</f>
        <v>-0.66967788397470163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731</v>
      </c>
      <c r="AT717">
        <f>_xlfn.RANK.AVG(Table2[[#This Row],[6M Return vs Nifty Z-Score]],Table2[6M Return vs Nifty Z-Score])</f>
        <v>731</v>
      </c>
      <c r="AU717">
        <f>_xlfn.RANK.AVG(Table2[[#This Row],[Sharpe Ratio Z-Score]],Table2[Sharpe Ratio Z-Score])</f>
        <v>520.5</v>
      </c>
      <c r="AV717">
        <f>(Table2[[#This Row],[Rank 1Y]]+Table2[[#This Row],[Rank 6M]]+Table2[[#This Row],[Rank Sharpe]])/3</f>
        <v>660.83333333333337</v>
      </c>
    </row>
    <row r="718" spans="1:48" x14ac:dyDescent="0.3">
      <c r="A718" t="s">
        <v>838</v>
      </c>
      <c r="B718" t="s">
        <v>839</v>
      </c>
      <c r="C718" t="s">
        <v>3111</v>
      </c>
      <c r="D718" t="s">
        <v>465</v>
      </c>
      <c r="E718">
        <v>17712.690555000001</v>
      </c>
      <c r="F718">
        <v>488.6</v>
      </c>
      <c r="G718">
        <v>-18.333133973852298</v>
      </c>
      <c r="H718">
        <f>(Table2[[#This Row],[1Y Return vs Nifty]]-AVERAGE(Table2[1Y Return vs Nifty]))/_xlfn.STDEV.P(Table2[1Y Return vs Nifty])</f>
        <v>-0.68904193296581795</v>
      </c>
      <c r="I718">
        <v>-6.74069036592907</v>
      </c>
      <c r="J718">
        <f>(Table2[[#This Row],[1M Return vs Nifty]]-AVERAGE(Table2[1M Return vs Nifty]))/_xlfn.STDEV.P(Table2[1M Return vs Nifty])</f>
        <v>-0.70245793496360143</v>
      </c>
      <c r="K718">
        <v>-42.304090974221801</v>
      </c>
      <c r="L718">
        <f>(Table2[[#This Row],[6M Return vs Nifty]]-AVERAGE(Table2[6M Return vs Nifty]))/_xlfn.STDEV.P(Table2[6M Return vs Nifty])</f>
        <v>-1.6052355530350322</v>
      </c>
      <c r="M718">
        <v>-2.6953210660991499E-2</v>
      </c>
      <c r="N718">
        <f>(Table2[[#This Row],[1W Return vs Nifty]]-AVERAGE(Table2[1W Return vs Nifty]))/_xlfn.STDEV.P(Table2[1W Return vs Nifty])</f>
        <v>0.38710195836214611</v>
      </c>
      <c r="O718">
        <v>528.79999999999995</v>
      </c>
      <c r="P718">
        <v>571.04063372103496</v>
      </c>
      <c r="Q718">
        <v>619.22320731086302</v>
      </c>
      <c r="R718">
        <v>27.9357900403946</v>
      </c>
      <c r="S718" s="1">
        <f>(Table2[[#This Row],[Close Price]]-Table2[[#This Row],[20D EMA]])/Table2[[#This Row],[20D EMA]]</f>
        <v>-7.6021180030257068E-2</v>
      </c>
      <c r="T718" s="1">
        <f>(Table2[[#This Row],[Close Price]]-Table2[[#This Row],[50D EMA]])/Table2[[#This Row],[50D EMA]]</f>
        <v>-0.14436911990628828</v>
      </c>
      <c r="U718" s="1">
        <f>(Table2[[#This Row],[Close Price]]-Table2[[#This Row],[200D EMA]])/Table2[[#This Row],[200D EMA]]</f>
        <v>-0.21094688598337272</v>
      </c>
      <c r="V718">
        <v>0.52817150862294104</v>
      </c>
      <c r="W718">
        <v>480.4</v>
      </c>
      <c r="X718">
        <v>507.2</v>
      </c>
      <c r="Y718">
        <v>480.4</v>
      </c>
      <c r="Z718">
        <v>526.75</v>
      </c>
      <c r="AA718">
        <v>480.4</v>
      </c>
      <c r="AB718">
        <v>592.79999999999995</v>
      </c>
      <c r="AC718" s="1">
        <f>(Table2[[#This Row],[Close Price]]/Table2[[#This Row],[Day Low]])-1</f>
        <v>1.7069109075770195E-2</v>
      </c>
      <c r="AD718" s="1">
        <f>(Table2[[#This Row],[Day High]]/Table2[[#This Row],[Close Price]])-1</f>
        <v>3.8067949242734267E-2</v>
      </c>
      <c r="AE718" s="1">
        <f>(Table2[[#This Row],[Close Price]]/Table2[[#This Row],[Current Week Low]])-1</f>
        <v>1.7069109075770195E-2</v>
      </c>
      <c r="AF718" s="1">
        <f>(Table2[[#This Row],[Current Week High]]/Table2[[#This Row],[Close Price]])-1</f>
        <v>7.8080229226360931E-2</v>
      </c>
      <c r="AG718" s="1">
        <f>(Table2[[#This Row],[Close Price]]/Table2[[#This Row],[Current Month Low]])-1</f>
        <v>1.7069109075770195E-2</v>
      </c>
      <c r="AH718" s="1">
        <f>(Table2[[#This Row],[Current Month High]]/Table2[[#This Row],[Close Price]])-1</f>
        <v>0.21326238231682337</v>
      </c>
      <c r="AI718">
        <v>57.439623413835399</v>
      </c>
      <c r="AJ718">
        <v>11.5525114155251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-0.31</v>
      </c>
      <c r="AM718" t="s">
        <v>3143</v>
      </c>
      <c r="AN718">
        <v>-7.83</v>
      </c>
      <c r="AO718" t="s">
        <v>3143</v>
      </c>
      <c r="AP718">
        <v>-0.118951876446053</v>
      </c>
      <c r="AQ718">
        <f>(Table2[[#This Row],[Sharpe Ratio]]-AVERAGE(Table2[Sharpe Ratio]))/_xlfn.STDEV.P(Table2[Sharpe Ratio])</f>
        <v>-2.0740968737911429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554</v>
      </c>
      <c r="AT718">
        <f>_xlfn.RANK.AVG(Table2[[#This Row],[6M Return vs Nifty Z-Score]],Table2[6M Return vs Nifty Z-Score])</f>
        <v>719</v>
      </c>
      <c r="AU718">
        <f>_xlfn.RANK.AVG(Table2[[#This Row],[Sharpe Ratio Z-Score]],Table2[Sharpe Ratio Z-Score])</f>
        <v>724</v>
      </c>
      <c r="AV718">
        <f>(Table2[[#This Row],[Rank 1Y]]+Table2[[#This Row],[Rank 6M]]+Table2[[#This Row],[Rank Sharpe]])/3</f>
        <v>665.66666666666663</v>
      </c>
    </row>
    <row r="719" spans="1:48" x14ac:dyDescent="0.3">
      <c r="A719" t="s">
        <v>1167</v>
      </c>
      <c r="B719" t="s">
        <v>1168</v>
      </c>
      <c r="C719" t="s">
        <v>3097</v>
      </c>
      <c r="D719" t="s">
        <v>24</v>
      </c>
      <c r="E719">
        <v>9839.5908948479992</v>
      </c>
      <c r="F719">
        <v>161.91999999999999</v>
      </c>
      <c r="G719">
        <v>-54.633596901848001</v>
      </c>
      <c r="H719">
        <f>(Table2[[#This Row],[1Y Return vs Nifty]]-AVERAGE(Table2[1Y Return vs Nifty]))/_xlfn.STDEV.P(Table2[1Y Return vs Nifty])</f>
        <v>-1.3292317308283108</v>
      </c>
      <c r="I719">
        <v>-14.2785571508964</v>
      </c>
      <c r="J719">
        <f>(Table2[[#This Row],[1M Return vs Nifty]]-AVERAGE(Table2[1M Return vs Nifty]))/_xlfn.STDEV.P(Table2[1M Return vs Nifty])</f>
        <v>-1.5821079729355403</v>
      </c>
      <c r="K719">
        <v>-45.5569992046835</v>
      </c>
      <c r="L719">
        <f>(Table2[[#This Row],[6M Return vs Nifty]]-AVERAGE(Table2[6M Return vs Nifty]))/_xlfn.STDEV.P(Table2[6M Return vs Nifty])</f>
        <v>-1.7241278349271343</v>
      </c>
      <c r="M719">
        <v>-15.0711661219328</v>
      </c>
      <c r="N719">
        <f>(Table2[[#This Row],[1W Return vs Nifty]]-AVERAGE(Table2[1W Return vs Nifty]))/_xlfn.STDEV.P(Table2[1W Return vs Nifty])</f>
        <v>-2.8947775421148232</v>
      </c>
      <c r="O719">
        <v>190.34</v>
      </c>
      <c r="P719">
        <v>205.081808850454</v>
      </c>
      <c r="Q719">
        <v>227.61485688796</v>
      </c>
      <c r="R719">
        <v>16.3579738995202</v>
      </c>
      <c r="S719" s="1">
        <f>(Table2[[#This Row],[Close Price]]-Table2[[#This Row],[20D EMA]])/Table2[[#This Row],[20D EMA]]</f>
        <v>-0.14931175790690351</v>
      </c>
      <c r="T719" s="1">
        <f>(Table2[[#This Row],[Close Price]]-Table2[[#This Row],[50D EMA]])/Table2[[#This Row],[50D EMA]]</f>
        <v>-0.21046142070030049</v>
      </c>
      <c r="U719" s="1">
        <f>(Table2[[#This Row],[Close Price]]-Table2[[#This Row],[200D EMA]])/Table2[[#This Row],[200D EMA]]</f>
        <v>-0.28862288598453539</v>
      </c>
      <c r="V719">
        <v>1.56526021013471</v>
      </c>
      <c r="W719">
        <v>158.4</v>
      </c>
      <c r="X719">
        <v>166.7</v>
      </c>
      <c r="Y719">
        <v>158.4</v>
      </c>
      <c r="Z719">
        <v>195.7</v>
      </c>
      <c r="AA719">
        <v>158.4</v>
      </c>
      <c r="AB719">
        <v>212.01</v>
      </c>
      <c r="AC719" s="1">
        <f>(Table2[[#This Row],[Close Price]]/Table2[[#This Row],[Day Low]])-1</f>
        <v>2.2222222222222143E-2</v>
      </c>
      <c r="AD719" s="1">
        <f>(Table2[[#This Row],[Day High]]/Table2[[#This Row],[Close Price]])-1</f>
        <v>2.952075098814233E-2</v>
      </c>
      <c r="AE719" s="1">
        <f>(Table2[[#This Row],[Close Price]]/Table2[[#This Row],[Current Week Low]])-1</f>
        <v>2.2222222222222143E-2</v>
      </c>
      <c r="AF719" s="1">
        <f>(Table2[[#This Row],[Current Week High]]/Table2[[#This Row],[Close Price]])-1</f>
        <v>0.20862154150197632</v>
      </c>
      <c r="AG719" s="1">
        <f>(Table2[[#This Row],[Close Price]]/Table2[[#This Row],[Current Month Low]])-1</f>
        <v>2.2222222222222143E-2</v>
      </c>
      <c r="AH719" s="1">
        <f>(Table2[[#This Row],[Current Month High]]/Table2[[#This Row],[Close Price]])-1</f>
        <v>0.30935029644268774</v>
      </c>
      <c r="AI719">
        <v>85.7089920948616</v>
      </c>
      <c r="AJ719">
        <v>2.2222222222222099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-0.25</v>
      </c>
      <c r="AM719" t="s">
        <v>3143</v>
      </c>
      <c r="AN719">
        <v>-17.420000000000002</v>
      </c>
      <c r="AO719" t="s">
        <v>3143</v>
      </c>
      <c r="AP719">
        <v>-5.322852326614E-3</v>
      </c>
      <c r="AQ719">
        <f>(Table2[[#This Row],[Sharpe Ratio]]-AVERAGE(Table2[Sharpe Ratio]))/_xlfn.STDEV.P(Table2[Sharpe Ratio])</f>
        <v>-0.73252275125071831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714</v>
      </c>
      <c r="AT719">
        <f>_xlfn.RANK.AVG(Table2[[#This Row],[6M Return vs Nifty Z-Score]],Table2[6M Return vs Nifty Z-Score])</f>
        <v>724</v>
      </c>
      <c r="AU719">
        <f>_xlfn.RANK.AVG(Table2[[#This Row],[Sharpe Ratio Z-Score]],Table2[Sharpe Ratio Z-Score])</f>
        <v>564</v>
      </c>
      <c r="AV719">
        <f>(Table2[[#This Row],[Rank 1Y]]+Table2[[#This Row],[Rank 6M]]+Table2[[#This Row],[Rank Sharpe]])/3</f>
        <v>667.33333333333337</v>
      </c>
    </row>
    <row r="720" spans="1:48" x14ac:dyDescent="0.3">
      <c r="A720" t="s">
        <v>409</v>
      </c>
      <c r="B720" t="s">
        <v>410</v>
      </c>
      <c r="C720" t="s">
        <v>3098</v>
      </c>
      <c r="D720" t="s">
        <v>27</v>
      </c>
      <c r="E720">
        <v>53390.059546240002</v>
      </c>
      <c r="F720">
        <v>7.66</v>
      </c>
      <c r="G720">
        <v>-55.855321399601003</v>
      </c>
      <c r="H720">
        <f>(Table2[[#This Row],[1Y Return vs Nifty]]-AVERAGE(Table2[1Y Return vs Nifty]))/_xlfn.STDEV.P(Table2[1Y Return vs Nifty])</f>
        <v>-1.350777890193043</v>
      </c>
      <c r="I720">
        <v>-17.006926159036301</v>
      </c>
      <c r="J720">
        <f>(Table2[[#This Row],[1M Return vs Nifty]]-AVERAGE(Table2[1M Return vs Nifty]))/_xlfn.STDEV.P(Table2[1M Return vs Nifty])</f>
        <v>-1.9005017533082624</v>
      </c>
      <c r="K720">
        <v>-52.027332350602599</v>
      </c>
      <c r="L720">
        <f>(Table2[[#This Row],[6M Return vs Nifty]]-AVERAGE(Table2[6M Return vs Nifty]))/_xlfn.STDEV.P(Table2[6M Return vs Nifty])</f>
        <v>-1.9606155000621692</v>
      </c>
      <c r="M720">
        <v>-7.5560866057900196</v>
      </c>
      <c r="N720">
        <f>(Table2[[#This Row],[1W Return vs Nifty]]-AVERAGE(Table2[1W Return vs Nifty]))/_xlfn.STDEV.P(Table2[1W Return vs Nifty])</f>
        <v>-1.2553707114653916</v>
      </c>
      <c r="O720">
        <v>9.31</v>
      </c>
      <c r="P720">
        <v>11.279077557631901</v>
      </c>
      <c r="Q720">
        <v>13.1869187407531</v>
      </c>
      <c r="R720">
        <v>11.2519045813285</v>
      </c>
      <c r="S720" s="1">
        <f>(Table2[[#This Row],[Close Price]]-Table2[[#This Row],[20D EMA]])/Table2[[#This Row],[20D EMA]]</f>
        <v>-0.17722878625134267</v>
      </c>
      <c r="T720" s="1">
        <f>(Table2[[#This Row],[Close Price]]-Table2[[#This Row],[50D EMA]])/Table2[[#This Row],[50D EMA]]</f>
        <v>-0.32086644844312467</v>
      </c>
      <c r="U720" s="1">
        <f>(Table2[[#This Row],[Close Price]]-Table2[[#This Row],[200D EMA]])/Table2[[#This Row],[200D EMA]]</f>
        <v>-0.41912131631422034</v>
      </c>
      <c r="V720">
        <v>0.67276015974865899</v>
      </c>
      <c r="W720">
        <v>7.59</v>
      </c>
      <c r="X720">
        <v>8.11</v>
      </c>
      <c r="Y720">
        <v>7.59</v>
      </c>
      <c r="Z720">
        <v>9.1</v>
      </c>
      <c r="AA720">
        <v>7.59</v>
      </c>
      <c r="AB720">
        <v>10.53</v>
      </c>
      <c r="AC720" s="1">
        <f>(Table2[[#This Row],[Close Price]]/Table2[[#This Row],[Day Low]])-1</f>
        <v>9.2226613965744608E-3</v>
      </c>
      <c r="AD720" s="1">
        <f>(Table2[[#This Row],[Day High]]/Table2[[#This Row],[Close Price]])-1</f>
        <v>5.8746736292428103E-2</v>
      </c>
      <c r="AE720" s="1">
        <f>(Table2[[#This Row],[Close Price]]/Table2[[#This Row],[Current Week Low]])-1</f>
        <v>9.2226613965744608E-3</v>
      </c>
      <c r="AF720" s="1">
        <f>(Table2[[#This Row],[Current Week High]]/Table2[[#This Row],[Close Price]])-1</f>
        <v>0.18798955613577006</v>
      </c>
      <c r="AG720" s="1">
        <f>(Table2[[#This Row],[Close Price]]/Table2[[#This Row],[Current Month Low]])-1</f>
        <v>9.2226613965744608E-3</v>
      </c>
      <c r="AH720" s="1">
        <f>(Table2[[#This Row],[Current Month High]]/Table2[[#This Row],[Close Price]])-1</f>
        <v>0.37467362924281966</v>
      </c>
      <c r="AI720">
        <v>150.391644908616</v>
      </c>
      <c r="AJ720">
        <v>0.92226613965744597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-0.53</v>
      </c>
      <c r="AM720" t="s">
        <v>3143</v>
      </c>
      <c r="AN720">
        <v>-16.649999999999999</v>
      </c>
      <c r="AO720" t="s">
        <v>3143</v>
      </c>
      <c r="AP720">
        <v>-1.3076288212609999E-2</v>
      </c>
      <c r="AQ720">
        <f>(Table2[[#This Row],[Sharpe Ratio]]-AVERAGE(Table2[Sharpe Ratio]))/_xlfn.STDEV.P(Table2[Sharpe Ratio])</f>
        <v>-0.8240645824513001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716</v>
      </c>
      <c r="AT720">
        <f>_xlfn.RANK.AVG(Table2[[#This Row],[6M Return vs Nifty Z-Score]],Table2[6M Return vs Nifty Z-Score])</f>
        <v>728</v>
      </c>
      <c r="AU720">
        <f>_xlfn.RANK.AVG(Table2[[#This Row],[Sharpe Ratio Z-Score]],Table2[Sharpe Ratio Z-Score])</f>
        <v>578</v>
      </c>
      <c r="AV720">
        <f>(Table2[[#This Row],[Rank 1Y]]+Table2[[#This Row],[Rank 6M]]+Table2[[#This Row],[Rank Sharpe]])/3</f>
        <v>674</v>
      </c>
    </row>
    <row r="721" spans="1:48" x14ac:dyDescent="0.3">
      <c r="A721" t="s">
        <v>655</v>
      </c>
      <c r="B721" t="s">
        <v>656</v>
      </c>
      <c r="C721" t="s">
        <v>3107</v>
      </c>
      <c r="D721" t="s">
        <v>443</v>
      </c>
      <c r="E721">
        <v>26757.673779789999</v>
      </c>
      <c r="F721">
        <v>361.15</v>
      </c>
      <c r="G721">
        <v>-40.660362444023797</v>
      </c>
      <c r="H721">
        <f>(Table2[[#This Row],[1Y Return vs Nifty]]-AVERAGE(Table2[1Y Return vs Nifty]))/_xlfn.STDEV.P(Table2[1Y Return vs Nifty])</f>
        <v>-1.0828017566215433</v>
      </c>
      <c r="I721">
        <v>-8.3161977463157193</v>
      </c>
      <c r="J721">
        <f>(Table2[[#This Row],[1M Return vs Nifty]]-AVERAGE(Table2[1M Return vs Nifty]))/_xlfn.STDEV.P(Table2[1M Return vs Nifty])</f>
        <v>-0.88631567171029735</v>
      </c>
      <c r="K721">
        <v>-28.496160554234599</v>
      </c>
      <c r="L721">
        <f>(Table2[[#This Row],[6M Return vs Nifty]]-AVERAGE(Table2[6M Return vs Nifty]))/_xlfn.STDEV.P(Table2[6M Return vs Nifty])</f>
        <v>-1.1005621225132487</v>
      </c>
      <c r="M721">
        <v>-4.8656112669902098</v>
      </c>
      <c r="N721">
        <f>(Table2[[#This Row],[1W Return vs Nifty]]-AVERAGE(Table2[1W Return vs Nifty]))/_xlfn.STDEV.P(Table2[1W Return vs Nifty])</f>
        <v>-0.66844629654101717</v>
      </c>
      <c r="O721">
        <v>397.09</v>
      </c>
      <c r="P721">
        <v>407.27276039132698</v>
      </c>
      <c r="Q721">
        <v>414.30118570878398</v>
      </c>
      <c r="R721">
        <v>11.6124611176083</v>
      </c>
      <c r="S721" s="1">
        <f>(Table2[[#This Row],[Close Price]]-Table2[[#This Row],[20D EMA]])/Table2[[#This Row],[20D EMA]]</f>
        <v>-9.0508448966229324E-2</v>
      </c>
      <c r="T721" s="1">
        <f>(Table2[[#This Row],[Close Price]]-Table2[[#This Row],[50D EMA]])/Table2[[#This Row],[50D EMA]]</f>
        <v>-0.11324783996604651</v>
      </c>
      <c r="U721" s="1">
        <f>(Table2[[#This Row],[Close Price]]-Table2[[#This Row],[200D EMA]])/Table2[[#This Row],[200D EMA]]</f>
        <v>-0.12829117449387278</v>
      </c>
      <c r="V721">
        <v>0.45246493920404302</v>
      </c>
      <c r="W721">
        <v>354.9</v>
      </c>
      <c r="X721">
        <v>371.75</v>
      </c>
      <c r="Y721">
        <v>354.9</v>
      </c>
      <c r="Z721">
        <v>400</v>
      </c>
      <c r="AA721">
        <v>354.9</v>
      </c>
      <c r="AB721">
        <v>428.45</v>
      </c>
      <c r="AC721" s="1">
        <f>(Table2[[#This Row],[Close Price]]/Table2[[#This Row],[Day Low]])-1</f>
        <v>1.7610594533671531E-2</v>
      </c>
      <c r="AD721" s="1">
        <f>(Table2[[#This Row],[Day High]]/Table2[[#This Row],[Close Price]])-1</f>
        <v>2.9350685310812752E-2</v>
      </c>
      <c r="AE721" s="1">
        <f>(Table2[[#This Row],[Close Price]]/Table2[[#This Row],[Current Week Low]])-1</f>
        <v>1.7610594533671531E-2</v>
      </c>
      <c r="AF721" s="1">
        <f>(Table2[[#This Row],[Current Week High]]/Table2[[#This Row],[Close Price]])-1</f>
        <v>0.10757303059670509</v>
      </c>
      <c r="AG721" s="1">
        <f>(Table2[[#This Row],[Close Price]]/Table2[[#This Row],[Current Month Low]])-1</f>
        <v>1.7610594533671531E-2</v>
      </c>
      <c r="AH721" s="1">
        <f>(Table2[[#This Row],[Current Month High]]/Table2[[#This Row],[Close Price]])-1</f>
        <v>0.18634916239789567</v>
      </c>
      <c r="AI721">
        <v>35.123909732797998</v>
      </c>
      <c r="AJ721">
        <v>1.96216826651609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-7.0000000000000007E-2</v>
      </c>
      <c r="AM721" t="s">
        <v>3143</v>
      </c>
      <c r="AN721">
        <v>-12.92</v>
      </c>
      <c r="AO721" t="s">
        <v>3143</v>
      </c>
      <c r="AP721">
        <v>-8.3882705681556993E-2</v>
      </c>
      <c r="AQ721">
        <f>(Table2[[#This Row],[Sharpe Ratio]]-AVERAGE(Table2[Sharpe Ratio]))/_xlfn.STDEV.P(Table2[Sharpe Ratio])</f>
        <v>-1.6600486817803979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672</v>
      </c>
      <c r="AT721">
        <f>_xlfn.RANK.AVG(Table2[[#This Row],[6M Return vs Nifty Z-Score]],Table2[6M Return vs Nifty Z-Score])</f>
        <v>660</v>
      </c>
      <c r="AU721">
        <f>_xlfn.RANK.AVG(Table2[[#This Row],[Sharpe Ratio Z-Score]],Table2[Sharpe Ratio Z-Score])</f>
        <v>694</v>
      </c>
      <c r="AV721">
        <f>(Table2[[#This Row],[Rank 1Y]]+Table2[[#This Row],[Rank 6M]]+Table2[[#This Row],[Rank Sharpe]])/3</f>
        <v>675.33333333333337</v>
      </c>
    </row>
    <row r="722" spans="1:48" x14ac:dyDescent="0.3">
      <c r="A722" t="s">
        <v>2283</v>
      </c>
      <c r="B722" t="s">
        <v>2284</v>
      </c>
      <c r="C722" t="s">
        <v>3114</v>
      </c>
      <c r="D722" t="s">
        <v>1992</v>
      </c>
      <c r="E722">
        <v>2273.9513501900001</v>
      </c>
      <c r="F722">
        <v>12.35</v>
      </c>
      <c r="G722">
        <v>-50.454399740614903</v>
      </c>
      <c r="H722">
        <f>(Table2[[#This Row],[1Y Return vs Nifty]]-AVERAGE(Table2[1Y Return vs Nifty]))/_xlfn.STDEV.P(Table2[1Y Return vs Nifty])</f>
        <v>-1.2555280044823325</v>
      </c>
      <c r="I722">
        <v>-8.9259460441619198E-2</v>
      </c>
      <c r="J722">
        <f>(Table2[[#This Row],[1M Return vs Nifty]]-AVERAGE(Table2[1M Return vs Nifty]))/_xlfn.STDEV.P(Table2[1M Return vs Nifty])</f>
        <v>7.374727209155657E-2</v>
      </c>
      <c r="K722">
        <v>-38.140832611846101</v>
      </c>
      <c r="L722">
        <f>(Table2[[#This Row],[6M Return vs Nifty]]-AVERAGE(Table2[6M Return vs Nifty]))/_xlfn.STDEV.P(Table2[6M Return vs Nifty])</f>
        <v>-1.4530703975062</v>
      </c>
      <c r="M722">
        <v>-3.8449414663660599</v>
      </c>
      <c r="N722">
        <f>(Table2[[#This Row],[1W Return vs Nifty]]-AVERAGE(Table2[1W Return vs Nifty]))/_xlfn.STDEV.P(Table2[1W Return vs Nifty])</f>
        <v>-0.44578823425617986</v>
      </c>
      <c r="O722">
        <v>13.57</v>
      </c>
      <c r="P722">
        <v>14.1113079539266</v>
      </c>
      <c r="Q722">
        <v>15.926459303122201</v>
      </c>
      <c r="R722">
        <v>19.538897207149301</v>
      </c>
      <c r="S722" s="1">
        <f>(Table2[[#This Row],[Close Price]]-Table2[[#This Row],[20D EMA]])/Table2[[#This Row],[20D EMA]]</f>
        <v>-8.9904200442151846E-2</v>
      </c>
      <c r="T722" s="1">
        <f>(Table2[[#This Row],[Close Price]]-Table2[[#This Row],[50D EMA]])/Table2[[#This Row],[50D EMA]]</f>
        <v>-0.12481535798646505</v>
      </c>
      <c r="U722" s="1">
        <f>(Table2[[#This Row],[Close Price]]-Table2[[#This Row],[200D EMA]])/Table2[[#This Row],[200D EMA]]</f>
        <v>-0.22456085405128789</v>
      </c>
      <c r="V722">
        <v>0.62297478482068502</v>
      </c>
      <c r="W722">
        <v>12.28</v>
      </c>
      <c r="X722">
        <v>12.79</v>
      </c>
      <c r="Y722">
        <v>12.28</v>
      </c>
      <c r="Z722">
        <v>13.95</v>
      </c>
      <c r="AA722">
        <v>12.28</v>
      </c>
      <c r="AB722">
        <v>15.6</v>
      </c>
      <c r="AC722" s="1">
        <f>(Table2[[#This Row],[Close Price]]/Table2[[#This Row],[Day Low]])-1</f>
        <v>5.7003257328991364E-3</v>
      </c>
      <c r="AD722" s="1">
        <f>(Table2[[#This Row],[Day High]]/Table2[[#This Row],[Close Price]])-1</f>
        <v>3.5627530364372495E-2</v>
      </c>
      <c r="AE722" s="1">
        <f>(Table2[[#This Row],[Close Price]]/Table2[[#This Row],[Current Week Low]])-1</f>
        <v>5.7003257328991364E-3</v>
      </c>
      <c r="AF722" s="1">
        <f>(Table2[[#This Row],[Current Week High]]/Table2[[#This Row],[Close Price]])-1</f>
        <v>0.12955465587044523</v>
      </c>
      <c r="AG722" s="1">
        <f>(Table2[[#This Row],[Close Price]]/Table2[[#This Row],[Current Month Low]])-1</f>
        <v>5.7003257328991364E-3</v>
      </c>
      <c r="AH722" s="1">
        <f>(Table2[[#This Row],[Current Month High]]/Table2[[#This Row],[Close Price]])-1</f>
        <v>0.26315789473684204</v>
      </c>
      <c r="AI722">
        <v>110.93117408906799</v>
      </c>
      <c r="AJ722">
        <v>0.57003257328991297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-0.11</v>
      </c>
      <c r="AM722" t="s">
        <v>3143</v>
      </c>
      <c r="AN722">
        <v>-14.47</v>
      </c>
      <c r="AO722" t="s">
        <v>3143</v>
      </c>
      <c r="AP722">
        <v>-2.4016754283256E-2</v>
      </c>
      <c r="AQ722">
        <f>(Table2[[#This Row],[Sharpe Ratio]]-AVERAGE(Table2[Sharpe Ratio]))/_xlfn.STDEV.P(Table2[Sharpe Ratio])</f>
        <v>-0.95323445152878394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705</v>
      </c>
      <c r="AT722">
        <f>_xlfn.RANK.AVG(Table2[[#This Row],[6M Return vs Nifty Z-Score]],Table2[6M Return vs Nifty Z-Score])</f>
        <v>710</v>
      </c>
      <c r="AU722">
        <f>_xlfn.RANK.AVG(Table2[[#This Row],[Sharpe Ratio Z-Score]],Table2[Sharpe Ratio Z-Score])</f>
        <v>611</v>
      </c>
      <c r="AV722">
        <f>(Table2[[#This Row],[Rank 1Y]]+Table2[[#This Row],[Rank 6M]]+Table2[[#This Row],[Rank Sharpe]])/3</f>
        <v>675.33333333333337</v>
      </c>
    </row>
    <row r="723" spans="1:48" x14ac:dyDescent="0.3">
      <c r="A723" t="s">
        <v>2234</v>
      </c>
      <c r="B723" t="s">
        <v>2235</v>
      </c>
      <c r="C723" t="s">
        <v>3106</v>
      </c>
      <c r="D723" t="s">
        <v>1239</v>
      </c>
      <c r="E723">
        <v>2414.4520948049999</v>
      </c>
      <c r="F723">
        <v>288.64999999999998</v>
      </c>
      <c r="G723">
        <v>-64.576019394403104</v>
      </c>
      <c r="H723">
        <f>(Table2[[#This Row],[1Y Return vs Nifty]]-AVERAGE(Table2[1Y Return vs Nifty]))/_xlfn.STDEV.P(Table2[1Y Return vs Nifty])</f>
        <v>-1.5045748788867199</v>
      </c>
      <c r="I723">
        <v>6.6964501144334001</v>
      </c>
      <c r="J723">
        <f>(Table2[[#This Row],[1M Return vs Nifty]]-AVERAGE(Table2[1M Return vs Nifty]))/_xlfn.STDEV.P(Table2[1M Return vs Nifty])</f>
        <v>0.86562246111842533</v>
      </c>
      <c r="K723">
        <v>-26.4060060083366</v>
      </c>
      <c r="L723">
        <f>(Table2[[#This Row],[6M Return vs Nifty]]-AVERAGE(Table2[6M Return vs Nifty]))/_xlfn.STDEV.P(Table2[6M Return vs Nifty])</f>
        <v>-1.0241679466364542</v>
      </c>
      <c r="M723">
        <v>-0.22978243476645399</v>
      </c>
      <c r="N723">
        <f>(Table2[[#This Row],[1W Return vs Nifty]]-AVERAGE(Table2[1W Return vs Nifty]))/_xlfn.STDEV.P(Table2[1W Return vs Nifty])</f>
        <v>0.34285497271953919</v>
      </c>
      <c r="O723">
        <v>308.58</v>
      </c>
      <c r="P723">
        <v>327.63910909057699</v>
      </c>
      <c r="Q723">
        <v>376.91805488593502</v>
      </c>
      <c r="R723">
        <v>39.5752352400905</v>
      </c>
      <c r="S723" s="1">
        <f>(Table2[[#This Row],[Close Price]]-Table2[[#This Row],[20D EMA]])/Table2[[#This Row],[20D EMA]]</f>
        <v>-6.4586168902715693E-2</v>
      </c>
      <c r="T723" s="1">
        <f>(Table2[[#This Row],[Close Price]]-Table2[[#This Row],[50D EMA]])/Table2[[#This Row],[50D EMA]]</f>
        <v>-0.11900016819969542</v>
      </c>
      <c r="U723" s="1">
        <f>(Table2[[#This Row],[Close Price]]-Table2[[#This Row],[200D EMA]])/Table2[[#This Row],[200D EMA]]</f>
        <v>-0.23418367398889184</v>
      </c>
      <c r="V723">
        <v>1.5061223942422499</v>
      </c>
      <c r="W723">
        <v>283</v>
      </c>
      <c r="X723">
        <v>314</v>
      </c>
      <c r="Y723">
        <v>283</v>
      </c>
      <c r="Z723">
        <v>332.84</v>
      </c>
      <c r="AA723">
        <v>268.19</v>
      </c>
      <c r="AB723">
        <v>332.84</v>
      </c>
      <c r="AC723" s="1">
        <f>(Table2[[#This Row],[Close Price]]/Table2[[#This Row],[Day Low]])-1</f>
        <v>1.9964664310953895E-2</v>
      </c>
      <c r="AD723" s="1">
        <f>(Table2[[#This Row],[Day High]]/Table2[[#This Row],[Close Price]])-1</f>
        <v>8.7822622553265228E-2</v>
      </c>
      <c r="AE723" s="1">
        <f>(Table2[[#This Row],[Close Price]]/Table2[[#This Row],[Current Week Low]])-1</f>
        <v>1.9964664310953895E-2</v>
      </c>
      <c r="AF723" s="1">
        <f>(Table2[[#This Row],[Current Week High]]/Table2[[#This Row],[Close Price]])-1</f>
        <v>0.15309197990646117</v>
      </c>
      <c r="AG723" s="1">
        <f>(Table2[[#This Row],[Close Price]]/Table2[[#This Row],[Current Month Low]])-1</f>
        <v>7.6289197956672439E-2</v>
      </c>
      <c r="AH723" s="1">
        <f>(Table2[[#This Row],[Current Month High]]/Table2[[#This Row],[Close Price]])-1</f>
        <v>0.15309197990646117</v>
      </c>
      <c r="AI723">
        <v>83.277294165766804</v>
      </c>
      <c r="AJ723">
        <v>7.6294119631583097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-0.28999999999999998</v>
      </c>
      <c r="AM723" t="s">
        <v>3143</v>
      </c>
      <c r="AN723">
        <v>4.13</v>
      </c>
      <c r="AO723" t="s">
        <v>3142</v>
      </c>
      <c r="AP723">
        <v>-5.6308594451745998E-2</v>
      </c>
      <c r="AQ723">
        <f>(Table2[[#This Row],[Sharpe Ratio]]-AVERAGE(Table2[Sharpe Ratio]))/_xlfn.STDEV.P(Table2[Sharpe Ratio])</f>
        <v>-1.3344917709062751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726</v>
      </c>
      <c r="AT723">
        <f>_xlfn.RANK.AVG(Table2[[#This Row],[6M Return vs Nifty Z-Score]],Table2[6M Return vs Nifty Z-Score])</f>
        <v>636</v>
      </c>
      <c r="AU723">
        <f>_xlfn.RANK.AVG(Table2[[#This Row],[Sharpe Ratio Z-Score]],Table2[Sharpe Ratio Z-Score])</f>
        <v>666</v>
      </c>
      <c r="AV723">
        <f>(Table2[[#This Row],[Rank 1Y]]+Table2[[#This Row],[Rank 6M]]+Table2[[#This Row],[Rank Sharpe]])/3</f>
        <v>676</v>
      </c>
    </row>
    <row r="724" spans="1:48" x14ac:dyDescent="0.3">
      <c r="A724" t="s">
        <v>1594</v>
      </c>
      <c r="B724" t="s">
        <v>1595</v>
      </c>
      <c r="C724" t="s">
        <v>3098</v>
      </c>
      <c r="D724" t="s">
        <v>742</v>
      </c>
      <c r="E724">
        <v>5584.7268514999996</v>
      </c>
      <c r="F724">
        <v>114.5</v>
      </c>
      <c r="G724">
        <v>-50.576334796943598</v>
      </c>
      <c r="H724">
        <f>(Table2[[#This Row],[1Y Return vs Nifty]]-AVERAGE(Table2[1Y Return vs Nifty]))/_xlfn.STDEV.P(Table2[1Y Return vs Nifty])</f>
        <v>-1.2576784337817675</v>
      </c>
      <c r="I724">
        <v>4.1005195830594497E-2</v>
      </c>
      <c r="J724">
        <f>(Table2[[#This Row],[1M Return vs Nifty]]-AVERAGE(Table2[1M Return vs Nifty]))/_xlfn.STDEV.P(Table2[1M Return vs Nifty])</f>
        <v>8.8948828858886844E-2</v>
      </c>
      <c r="K724">
        <v>-22.257558843981698</v>
      </c>
      <c r="L724">
        <f>(Table2[[#This Row],[6M Return vs Nifty]]-AVERAGE(Table2[6M Return vs Nifty]))/_xlfn.STDEV.P(Table2[6M Return vs Nifty])</f>
        <v>-0.87254413350202398</v>
      </c>
      <c r="M724">
        <v>1.63095981551974</v>
      </c>
      <c r="N724">
        <f>(Table2[[#This Row],[1W Return vs Nifty]]-AVERAGE(Table2[1W Return vs Nifty]))/_xlfn.STDEV.P(Table2[1W Return vs Nifty])</f>
        <v>0.74877397179925864</v>
      </c>
      <c r="O724">
        <v>121.38</v>
      </c>
      <c r="P724">
        <v>126.20707735039601</v>
      </c>
      <c r="Q724">
        <v>134.49881252778999</v>
      </c>
      <c r="R724">
        <v>33.807310985646801</v>
      </c>
      <c r="S724" s="1">
        <f>(Table2[[#This Row],[Close Price]]-Table2[[#This Row],[20D EMA]])/Table2[[#This Row],[20D EMA]]</f>
        <v>-5.6681496127862878E-2</v>
      </c>
      <c r="T724" s="1">
        <f>(Table2[[#This Row],[Close Price]]-Table2[[#This Row],[50D EMA]])/Table2[[#This Row],[50D EMA]]</f>
        <v>-9.2760862514017106E-2</v>
      </c>
      <c r="U724" s="1">
        <f>(Table2[[#This Row],[Close Price]]-Table2[[#This Row],[200D EMA]])/Table2[[#This Row],[200D EMA]]</f>
        <v>-0.14869136873351846</v>
      </c>
      <c r="V724">
        <v>0.72533294413014404</v>
      </c>
      <c r="W724">
        <v>113.26</v>
      </c>
      <c r="X724">
        <v>119.6</v>
      </c>
      <c r="Y724">
        <v>112.4</v>
      </c>
      <c r="Z724">
        <v>123.8</v>
      </c>
      <c r="AA724">
        <v>112.4</v>
      </c>
      <c r="AB724">
        <v>128.30000000000001</v>
      </c>
      <c r="AC724" s="1">
        <f>(Table2[[#This Row],[Close Price]]/Table2[[#This Row],[Day Low]])-1</f>
        <v>1.094826063923704E-2</v>
      </c>
      <c r="AD724" s="1">
        <f>(Table2[[#This Row],[Day High]]/Table2[[#This Row],[Close Price]])-1</f>
        <v>4.4541484716157154E-2</v>
      </c>
      <c r="AE724" s="1">
        <f>(Table2[[#This Row],[Close Price]]/Table2[[#This Row],[Current Week Low]])-1</f>
        <v>1.8683274021352281E-2</v>
      </c>
      <c r="AF724" s="1">
        <f>(Table2[[#This Row],[Current Week High]]/Table2[[#This Row],[Close Price]])-1</f>
        <v>8.1222707423580731E-2</v>
      </c>
      <c r="AG724" s="1">
        <f>(Table2[[#This Row],[Close Price]]/Table2[[#This Row],[Current Month Low]])-1</f>
        <v>1.8683274021352281E-2</v>
      </c>
      <c r="AH724" s="1">
        <f>(Table2[[#This Row],[Current Month High]]/Table2[[#This Row],[Close Price]])-1</f>
        <v>0.12052401746724906</v>
      </c>
      <c r="AI724">
        <v>42.2707423580786</v>
      </c>
      <c r="AJ724">
        <v>4.5662100456621104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</v>
      </c>
      <c r="AM724" t="s">
        <v>3143</v>
      </c>
      <c r="AN724">
        <v>-7.06</v>
      </c>
      <c r="AO724" t="s">
        <v>3143</v>
      </c>
      <c r="AP724">
        <v>-0.109854205157946</v>
      </c>
      <c r="AQ724">
        <f>(Table2[[#This Row],[Sharpe Ratio]]-AVERAGE(Table2[Sharpe Ratio]))/_xlfn.STDEV.P(Table2[Sharpe Ratio])</f>
        <v>-1.9666841729421582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706</v>
      </c>
      <c r="AT724">
        <f>_xlfn.RANK.AVG(Table2[[#This Row],[6M Return vs Nifty Z-Score]],Table2[6M Return vs Nifty Z-Score])</f>
        <v>608</v>
      </c>
      <c r="AU724">
        <f>_xlfn.RANK.AVG(Table2[[#This Row],[Sharpe Ratio Z-Score]],Table2[Sharpe Ratio Z-Score])</f>
        <v>718</v>
      </c>
      <c r="AV724">
        <f>(Table2[[#This Row],[Rank 1Y]]+Table2[[#This Row],[Rank 6M]]+Table2[[#This Row],[Rank Sharpe]])/3</f>
        <v>677.33333333333337</v>
      </c>
    </row>
    <row r="725" spans="1:48" x14ac:dyDescent="0.3">
      <c r="A725" t="s">
        <v>1174</v>
      </c>
      <c r="B725" t="s">
        <v>1175</v>
      </c>
      <c r="C725" t="s">
        <v>3096</v>
      </c>
      <c r="D725" t="s">
        <v>273</v>
      </c>
      <c r="E725">
        <v>9811.3061446899992</v>
      </c>
      <c r="F725">
        <v>729.1</v>
      </c>
      <c r="G725">
        <v>-49.803853062734298</v>
      </c>
      <c r="H725">
        <f>(Table2[[#This Row],[1Y Return vs Nifty]]-AVERAGE(Table2[1Y Return vs Nifty]))/_xlfn.STDEV.P(Table2[1Y Return vs Nifty])</f>
        <v>-1.2440550558579968</v>
      </c>
      <c r="I725">
        <v>-11.4664954398165</v>
      </c>
      <c r="J725">
        <f>(Table2[[#This Row],[1M Return vs Nifty]]-AVERAGE(Table2[1M Return vs Nifty]))/_xlfn.STDEV.P(Table2[1M Return vs Nifty])</f>
        <v>-1.2539474652619371</v>
      </c>
      <c r="K725">
        <v>-31.748801310987201</v>
      </c>
      <c r="L725">
        <f>(Table2[[#This Row],[6M Return vs Nifty]]-AVERAGE(Table2[6M Return vs Nifty]))/_xlfn.STDEV.P(Table2[6M Return vs Nifty])</f>
        <v>-1.2194446283657678</v>
      </c>
      <c r="M725">
        <v>-6.5107451390098801</v>
      </c>
      <c r="N725">
        <f>(Table2[[#This Row],[1W Return vs Nifty]]-AVERAGE(Table2[1W Return vs Nifty]))/_xlfn.STDEV.P(Table2[1W Return vs Nifty])</f>
        <v>-1.0273305507033856</v>
      </c>
      <c r="O725">
        <v>831.32</v>
      </c>
      <c r="P725">
        <v>878.14736329028403</v>
      </c>
      <c r="Q725">
        <v>924.67663951060194</v>
      </c>
      <c r="R725">
        <v>10.185428411179499</v>
      </c>
      <c r="S725" s="1">
        <f>(Table2[[#This Row],[Close Price]]-Table2[[#This Row],[20D EMA]])/Table2[[#This Row],[20D EMA]]</f>
        <v>-0.12296107395467452</v>
      </c>
      <c r="T725" s="1">
        <f>(Table2[[#This Row],[Close Price]]-Table2[[#This Row],[50D EMA]])/Table2[[#This Row],[50D EMA]]</f>
        <v>-0.1697293296330428</v>
      </c>
      <c r="U725" s="1">
        <f>(Table2[[#This Row],[Close Price]]-Table2[[#This Row],[200D EMA]])/Table2[[#This Row],[200D EMA]]</f>
        <v>-0.21150814366210613</v>
      </c>
      <c r="V725">
        <v>0.73572534778922505</v>
      </c>
      <c r="W725">
        <v>725.05</v>
      </c>
      <c r="X725">
        <v>757.5</v>
      </c>
      <c r="Y725">
        <v>725.05</v>
      </c>
      <c r="Z725">
        <v>829</v>
      </c>
      <c r="AA725">
        <v>725.05</v>
      </c>
      <c r="AB725">
        <v>917.45</v>
      </c>
      <c r="AC725" s="1">
        <f>(Table2[[#This Row],[Close Price]]/Table2[[#This Row],[Day Low]])-1</f>
        <v>5.5858216674713468E-3</v>
      </c>
      <c r="AD725" s="1">
        <f>(Table2[[#This Row],[Day High]]/Table2[[#This Row],[Close Price]])-1</f>
        <v>3.8952132766424397E-2</v>
      </c>
      <c r="AE725" s="1">
        <f>(Table2[[#This Row],[Close Price]]/Table2[[#This Row],[Current Week Low]])-1</f>
        <v>5.5858216674713468E-3</v>
      </c>
      <c r="AF725" s="1">
        <f>(Table2[[#This Row],[Current Week High]]/Table2[[#This Row],[Close Price]])-1</f>
        <v>0.13701824166780963</v>
      </c>
      <c r="AG725" s="1">
        <f>(Table2[[#This Row],[Close Price]]/Table2[[#This Row],[Current Month Low]])-1</f>
        <v>5.5858216674713468E-3</v>
      </c>
      <c r="AH725" s="1">
        <f>(Table2[[#This Row],[Current Month High]]/Table2[[#This Row],[Close Price]])-1</f>
        <v>0.25833219037169108</v>
      </c>
      <c r="AI725">
        <v>71.169935536963294</v>
      </c>
      <c r="AJ725">
        <v>0.55858216674713401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-0.28000000000000003</v>
      </c>
      <c r="AM725" t="s">
        <v>3143</v>
      </c>
      <c r="AN725">
        <v>-15.35</v>
      </c>
      <c r="AO725" t="s">
        <v>3143</v>
      </c>
      <c r="AP725">
        <v>-5.0399578557955002E-2</v>
      </c>
      <c r="AQ725">
        <f>(Table2[[#This Row],[Sharpe Ratio]]-AVERAGE(Table2[Sharpe Ratio]))/_xlfn.STDEV.P(Table2[Sharpe Ratio])</f>
        <v>-1.2647262961587551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703</v>
      </c>
      <c r="AT725">
        <f>_xlfn.RANK.AVG(Table2[[#This Row],[6M Return vs Nifty Z-Score]],Table2[6M Return vs Nifty Z-Score])</f>
        <v>677</v>
      </c>
      <c r="AU725">
        <f>_xlfn.RANK.AVG(Table2[[#This Row],[Sharpe Ratio Z-Score]],Table2[Sharpe Ratio Z-Score])</f>
        <v>655</v>
      </c>
      <c r="AV725">
        <f>(Table2[[#This Row],[Rank 1Y]]+Table2[[#This Row],[Rank 6M]]+Table2[[#This Row],[Rank Sharpe]])/3</f>
        <v>678.33333333333337</v>
      </c>
    </row>
    <row r="726" spans="1:48" x14ac:dyDescent="0.3">
      <c r="A726" t="s">
        <v>1982</v>
      </c>
      <c r="B726" t="s">
        <v>1983</v>
      </c>
      <c r="C726" t="s">
        <v>3097</v>
      </c>
      <c r="D726" t="s">
        <v>54</v>
      </c>
      <c r="E726">
        <v>3237.6100633199999</v>
      </c>
      <c r="F726">
        <v>454.05</v>
      </c>
      <c r="G726">
        <v>-69.871435069918903</v>
      </c>
      <c r="H726">
        <f>(Table2[[#This Row],[1Y Return vs Nifty]]-AVERAGE(Table2[1Y Return vs Nifty]))/_xlfn.STDEV.P(Table2[1Y Return vs Nifty])</f>
        <v>-1.5979640760887159</v>
      </c>
      <c r="I726">
        <v>-15.052351084857399</v>
      </c>
      <c r="J726">
        <f>(Table2[[#This Row],[1M Return vs Nifty]]-AVERAGE(Table2[1M Return vs Nifty]))/_xlfn.STDEV.P(Table2[1M Return vs Nifty])</f>
        <v>-1.672407772972959</v>
      </c>
      <c r="K726">
        <v>-56.081105355137097</v>
      </c>
      <c r="L726">
        <f>(Table2[[#This Row],[6M Return vs Nifty]]-AVERAGE(Table2[6M Return vs Nifty]))/_xlfn.STDEV.P(Table2[6M Return vs Nifty])</f>
        <v>-2.1087790167173264</v>
      </c>
      <c r="M726">
        <v>-3.9945927571656199</v>
      </c>
      <c r="N726">
        <f>(Table2[[#This Row],[1W Return vs Nifty]]-AVERAGE(Table2[1W Return vs Nifty]))/_xlfn.STDEV.P(Table2[1W Return vs Nifty])</f>
        <v>-0.4784345087001563</v>
      </c>
      <c r="O726">
        <v>516.19000000000005</v>
      </c>
      <c r="P726">
        <v>569.27897759984899</v>
      </c>
      <c r="Q726">
        <v>709.96702993260601</v>
      </c>
      <c r="R726">
        <v>10.1202202708767</v>
      </c>
      <c r="S726" s="1">
        <f>(Table2[[#This Row],[Close Price]]-Table2[[#This Row],[20D EMA]])/Table2[[#This Row],[20D EMA]]</f>
        <v>-0.12038202987272136</v>
      </c>
      <c r="T726" s="1">
        <f>(Table2[[#This Row],[Close Price]]-Table2[[#This Row],[50D EMA]])/Table2[[#This Row],[50D EMA]]</f>
        <v>-0.20241214261181517</v>
      </c>
      <c r="U726" s="1">
        <f>(Table2[[#This Row],[Close Price]]-Table2[[#This Row],[200D EMA]])/Table2[[#This Row],[200D EMA]]</f>
        <v>-0.36046325976137095</v>
      </c>
      <c r="V726">
        <v>1.1717779533324399</v>
      </c>
      <c r="W726">
        <v>446.95</v>
      </c>
      <c r="X726">
        <v>467.3</v>
      </c>
      <c r="Y726">
        <v>446.95</v>
      </c>
      <c r="Z726">
        <v>504.45</v>
      </c>
      <c r="AA726">
        <v>446.95</v>
      </c>
      <c r="AB726">
        <v>590.70000000000005</v>
      </c>
      <c r="AC726" s="1">
        <f>(Table2[[#This Row],[Close Price]]/Table2[[#This Row],[Day Low]])-1</f>
        <v>1.5885445799306508E-2</v>
      </c>
      <c r="AD726" s="1">
        <f>(Table2[[#This Row],[Day High]]/Table2[[#This Row],[Close Price]])-1</f>
        <v>2.918180817090632E-2</v>
      </c>
      <c r="AE726" s="1">
        <f>(Table2[[#This Row],[Close Price]]/Table2[[#This Row],[Current Week Low]])-1</f>
        <v>1.5885445799306508E-2</v>
      </c>
      <c r="AF726" s="1">
        <f>(Table2[[#This Row],[Current Week High]]/Table2[[#This Row],[Close Price]])-1</f>
        <v>0.11100099108027739</v>
      </c>
      <c r="AG726" s="1">
        <f>(Table2[[#This Row],[Close Price]]/Table2[[#This Row],[Current Month Low]])-1</f>
        <v>1.5885445799306508E-2</v>
      </c>
      <c r="AH726" s="1">
        <f>(Table2[[#This Row],[Current Month High]]/Table2[[#This Row],[Close Price]])-1</f>
        <v>0.30095804426825246</v>
      </c>
      <c r="AI726">
        <v>173.802444664684</v>
      </c>
      <c r="AJ726">
        <v>1.5885445799306499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-0.27</v>
      </c>
      <c r="AM726" t="s">
        <v>3143</v>
      </c>
      <c r="AN726">
        <v>-18.29</v>
      </c>
      <c r="AO726" t="s">
        <v>3143</v>
      </c>
      <c r="AP726">
        <v>-1.5469825409484999E-2</v>
      </c>
      <c r="AQ726">
        <f>(Table2[[#This Row],[Sharpe Ratio]]-AVERAGE(Table2[Sharpe Ratio]))/_xlfn.STDEV.P(Table2[Sharpe Ratio])</f>
        <v>-0.85232415424248387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729</v>
      </c>
      <c r="AT726">
        <f>_xlfn.RANK.AVG(Table2[[#This Row],[6M Return vs Nifty Z-Score]],Table2[6M Return vs Nifty Z-Score])</f>
        <v>730</v>
      </c>
      <c r="AU726">
        <f>_xlfn.RANK.AVG(Table2[[#This Row],[Sharpe Ratio Z-Score]],Table2[Sharpe Ratio Z-Score])</f>
        <v>585</v>
      </c>
      <c r="AV726">
        <f>(Table2[[#This Row],[Rank 1Y]]+Table2[[#This Row],[Rank 6M]]+Table2[[#This Row],[Rank Sharpe]])/3</f>
        <v>681.33333333333337</v>
      </c>
    </row>
    <row r="727" spans="1:48" x14ac:dyDescent="0.3">
      <c r="A727" t="s">
        <v>1600</v>
      </c>
      <c r="B727" t="s">
        <v>1601</v>
      </c>
      <c r="C727" t="s">
        <v>3108</v>
      </c>
      <c r="D727" t="s">
        <v>446</v>
      </c>
      <c r="E727">
        <v>5542.9796956649998</v>
      </c>
      <c r="F727">
        <v>501.35</v>
      </c>
      <c r="G727">
        <v>-46.912911560383201</v>
      </c>
      <c r="H727">
        <f>(Table2[[#This Row],[1Y Return vs Nifty]]-AVERAGE(Table2[1Y Return vs Nifty]))/_xlfn.STDEV.P(Table2[1Y Return vs Nifty])</f>
        <v>-1.1930708229656086</v>
      </c>
      <c r="I727">
        <v>-5.7412362855171404</v>
      </c>
      <c r="J727">
        <f>(Table2[[#This Row],[1M Return vs Nifty]]-AVERAGE(Table2[1M Return vs Nifty]))/_xlfn.STDEV.P(Table2[1M Return vs Nifty])</f>
        <v>-0.58582416510992341</v>
      </c>
      <c r="K727">
        <v>-26.7906947376161</v>
      </c>
      <c r="L727">
        <f>(Table2[[#This Row],[6M Return vs Nifty]]-AVERAGE(Table2[6M Return vs Nifty]))/_xlfn.STDEV.P(Table2[6M Return vs Nifty])</f>
        <v>-1.0382281406541998</v>
      </c>
      <c r="M727">
        <v>-2.3495153882420601</v>
      </c>
      <c r="N727">
        <f>(Table2[[#This Row],[1W Return vs Nifty]]-AVERAGE(Table2[1W Return vs Nifty]))/_xlfn.STDEV.P(Table2[1W Return vs Nifty])</f>
        <v>-0.11956258062981621</v>
      </c>
      <c r="O727">
        <v>538.29</v>
      </c>
      <c r="P727">
        <v>564.72282492180898</v>
      </c>
      <c r="Q727">
        <v>612.70885600111296</v>
      </c>
      <c r="R727">
        <v>4.9118396384330403</v>
      </c>
      <c r="S727" s="1">
        <f>(Table2[[#This Row],[Close Price]]-Table2[[#This Row],[20D EMA]])/Table2[[#This Row],[20D EMA]]</f>
        <v>-6.8624719017629801E-2</v>
      </c>
      <c r="T727" s="1">
        <f>(Table2[[#This Row],[Close Price]]-Table2[[#This Row],[50D EMA]])/Table2[[#This Row],[50D EMA]]</f>
        <v>-0.11221934394201881</v>
      </c>
      <c r="U727" s="1">
        <f>(Table2[[#This Row],[Close Price]]-Table2[[#This Row],[200D EMA]])/Table2[[#This Row],[200D EMA]]</f>
        <v>-0.18174840286772459</v>
      </c>
      <c r="V727">
        <v>0.69784850026960799</v>
      </c>
      <c r="W727">
        <v>496.85</v>
      </c>
      <c r="X727">
        <v>510.75</v>
      </c>
      <c r="Y727">
        <v>496.85</v>
      </c>
      <c r="Z727">
        <v>540.70000000000005</v>
      </c>
      <c r="AA727">
        <v>496.85</v>
      </c>
      <c r="AB727">
        <v>566.95000000000005</v>
      </c>
      <c r="AC727" s="1">
        <f>(Table2[[#This Row],[Close Price]]/Table2[[#This Row],[Day Low]])-1</f>
        <v>9.0570594746905986E-3</v>
      </c>
      <c r="AD727" s="1">
        <f>(Table2[[#This Row],[Day High]]/Table2[[#This Row],[Close Price]])-1</f>
        <v>1.8749376682956065E-2</v>
      </c>
      <c r="AE727" s="1">
        <f>(Table2[[#This Row],[Close Price]]/Table2[[#This Row],[Current Week Low]])-1</f>
        <v>9.0570594746905986E-3</v>
      </c>
      <c r="AF727" s="1">
        <f>(Table2[[#This Row],[Current Week High]]/Table2[[#This Row],[Close Price]])-1</f>
        <v>7.848808217811909E-2</v>
      </c>
      <c r="AG727" s="1">
        <f>(Table2[[#This Row],[Close Price]]/Table2[[#This Row],[Current Month Low]])-1</f>
        <v>9.0570594746905986E-3</v>
      </c>
      <c r="AH727" s="1">
        <f>(Table2[[#This Row],[Current Month High]]/Table2[[#This Row],[Close Price]])-1</f>
        <v>0.13084671387254421</v>
      </c>
      <c r="AI727">
        <v>54.782088361424101</v>
      </c>
      <c r="AJ727">
        <v>0.90570594746905897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3143</v>
      </c>
      <c r="AN727">
        <v>-8.32</v>
      </c>
      <c r="AO727" t="s">
        <v>3143</v>
      </c>
      <c r="AP727">
        <v>-9.7565379893113993E-2</v>
      </c>
      <c r="AQ727">
        <f>(Table2[[#This Row],[Sharpe Ratio]]-AVERAGE(Table2[Sharpe Ratio]))/_xlfn.STDEV.P(Table2[Sharpe Ratio])</f>
        <v>-1.8215947461915571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695</v>
      </c>
      <c r="AT727">
        <f>_xlfn.RANK.AVG(Table2[[#This Row],[6M Return vs Nifty Z-Score]],Table2[6M Return vs Nifty Z-Score])</f>
        <v>640</v>
      </c>
      <c r="AU727">
        <f>_xlfn.RANK.AVG(Table2[[#This Row],[Sharpe Ratio Z-Score]],Table2[Sharpe Ratio Z-Score])</f>
        <v>710</v>
      </c>
      <c r="AV727">
        <f>(Table2[[#This Row],[Rank 1Y]]+Table2[[#This Row],[Rank 6M]]+Table2[[#This Row],[Rank Sharpe]])/3</f>
        <v>681.66666666666663</v>
      </c>
    </row>
    <row r="728" spans="1:48" x14ac:dyDescent="0.3">
      <c r="A728" t="s">
        <v>323</v>
      </c>
      <c r="B728" t="s">
        <v>324</v>
      </c>
      <c r="C728" t="s">
        <v>3097</v>
      </c>
      <c r="D728" t="s">
        <v>24</v>
      </c>
      <c r="E728">
        <v>81139.920046080006</v>
      </c>
      <c r="F728">
        <v>1041.5999999999999</v>
      </c>
      <c r="G728">
        <v>-52.723246629550999</v>
      </c>
      <c r="H728">
        <f>(Table2[[#This Row],[1Y Return vs Nifty]]-AVERAGE(Table2[1Y Return vs Nifty]))/_xlfn.STDEV.P(Table2[1Y Return vs Nifty])</f>
        <v>-1.2955410653099604</v>
      </c>
      <c r="I728">
        <v>-4.70892422542369</v>
      </c>
      <c r="J728">
        <f>(Table2[[#This Row],[1M Return vs Nifty]]-AVERAGE(Table2[1M Return vs Nifty]))/_xlfn.STDEV.P(Table2[1M Return vs Nifty])</f>
        <v>-0.46535595191848672</v>
      </c>
      <c r="K728">
        <v>-37.514231381608397</v>
      </c>
      <c r="L728">
        <f>(Table2[[#This Row],[6M Return vs Nifty]]-AVERAGE(Table2[6M Return vs Nifty]))/_xlfn.STDEV.P(Table2[6M Return vs Nifty])</f>
        <v>-1.4301684141665763</v>
      </c>
      <c r="M728">
        <v>-1.9749046225658899</v>
      </c>
      <c r="N728">
        <f>(Table2[[#This Row],[1W Return vs Nifty]]-AVERAGE(Table2[1W Return vs Nifty]))/_xlfn.STDEV.P(Table2[1W Return vs Nifty])</f>
        <v>-3.784162920606568E-2</v>
      </c>
      <c r="O728">
        <v>1320.08</v>
      </c>
      <c r="P728">
        <v>1372.9231202600199</v>
      </c>
      <c r="Q728">
        <v>1423.1277213186499</v>
      </c>
      <c r="R728">
        <v>5.8668963670907699</v>
      </c>
      <c r="S728" s="1">
        <f>(Table2[[#This Row],[Close Price]]-Table2[[#This Row],[20D EMA]])/Table2[[#This Row],[20D EMA]]</f>
        <v>-0.21095691170232109</v>
      </c>
      <c r="T728" s="1">
        <f>(Table2[[#This Row],[Close Price]]-Table2[[#This Row],[50D EMA]])/Table2[[#This Row],[50D EMA]]</f>
        <v>-0.24132678324862811</v>
      </c>
      <c r="U728" s="1">
        <f>(Table2[[#This Row],[Close Price]]-Table2[[#This Row],[200D EMA]])/Table2[[#This Row],[200D EMA]]</f>
        <v>-0.26809099113404372</v>
      </c>
      <c r="V728">
        <v>1.8411580557502001</v>
      </c>
      <c r="W728">
        <v>1025.5</v>
      </c>
      <c r="X728">
        <v>1166.75</v>
      </c>
      <c r="Y728">
        <v>1025.5</v>
      </c>
      <c r="Z728">
        <v>1353.95</v>
      </c>
      <c r="AA728">
        <v>1025.5</v>
      </c>
      <c r="AB728">
        <v>1450.3</v>
      </c>
      <c r="AC728" s="1">
        <f>(Table2[[#This Row],[Close Price]]/Table2[[#This Row],[Day Low]])-1</f>
        <v>1.5699658703071551E-2</v>
      </c>
      <c r="AD728" s="1">
        <f>(Table2[[#This Row],[Day High]]/Table2[[#This Row],[Close Price]])-1</f>
        <v>0.12015168970814138</v>
      </c>
      <c r="AE728" s="1">
        <f>(Table2[[#This Row],[Close Price]]/Table2[[#This Row],[Current Week Low]])-1</f>
        <v>1.5699658703071551E-2</v>
      </c>
      <c r="AF728" s="1">
        <f>(Table2[[#This Row],[Current Week High]]/Table2[[#This Row],[Close Price]])-1</f>
        <v>0.29987519201228885</v>
      </c>
      <c r="AG728" s="1">
        <f>(Table2[[#This Row],[Close Price]]/Table2[[#This Row],[Current Month Low]])-1</f>
        <v>1.5699658703071551E-2</v>
      </c>
      <c r="AH728" s="1">
        <f>(Table2[[#This Row],[Current Month High]]/Table2[[#This Row],[Close Price]])-1</f>
        <v>0.39237711213517668</v>
      </c>
      <c r="AI728">
        <v>62.682411674347101</v>
      </c>
      <c r="AJ728">
        <v>1.56996587030715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-0.24</v>
      </c>
      <c r="AM728" t="s">
        <v>3143</v>
      </c>
      <c r="AN728">
        <v>-22.36</v>
      </c>
      <c r="AO728" t="s">
        <v>3143</v>
      </c>
      <c r="AP728">
        <v>-4.5258122955285002E-2</v>
      </c>
      <c r="AQ728">
        <f>(Table2[[#This Row],[Sharpe Ratio]]-AVERAGE(Table2[Sharpe Ratio]))/_xlfn.STDEV.P(Table2[Sharpe Ratio])</f>
        <v>-1.2040231101357701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712</v>
      </c>
      <c r="AT728">
        <f>_xlfn.RANK.AVG(Table2[[#This Row],[6M Return vs Nifty Z-Score]],Table2[6M Return vs Nifty Z-Score])</f>
        <v>707</v>
      </c>
      <c r="AU728">
        <f>_xlfn.RANK.AVG(Table2[[#This Row],[Sharpe Ratio Z-Score]],Table2[Sharpe Ratio Z-Score])</f>
        <v>646</v>
      </c>
      <c r="AV728">
        <f>(Table2[[#This Row],[Rank 1Y]]+Table2[[#This Row],[Rank 6M]]+Table2[[#This Row],[Rank Sharpe]])/3</f>
        <v>688.33333333333337</v>
      </c>
    </row>
    <row r="729" spans="1:48" x14ac:dyDescent="0.3">
      <c r="A729" t="s">
        <v>1079</v>
      </c>
      <c r="B729" t="s">
        <v>1080</v>
      </c>
      <c r="C729" t="s">
        <v>3114</v>
      </c>
      <c r="D729" t="s">
        <v>630</v>
      </c>
      <c r="E729">
        <v>11483.97018552</v>
      </c>
      <c r="F729">
        <v>119.56</v>
      </c>
      <c r="G729">
        <v>-75.421333402557806</v>
      </c>
      <c r="H729">
        <f>(Table2[[#This Row],[1Y Return vs Nifty]]-AVERAGE(Table2[1Y Return vs Nifty]))/_xlfn.STDEV.P(Table2[1Y Return vs Nifty])</f>
        <v>-1.6958412932133864</v>
      </c>
      <c r="I729">
        <v>3.8850597767272701</v>
      </c>
      <c r="J729">
        <f>(Table2[[#This Row],[1M Return vs Nifty]]-AVERAGE(Table2[1M Return vs Nifty]))/_xlfn.STDEV.P(Table2[1M Return vs Nifty])</f>
        <v>0.53754030102386252</v>
      </c>
      <c r="K729">
        <v>-23.3510834408306</v>
      </c>
      <c r="L729">
        <f>(Table2[[#This Row],[6M Return vs Nifty]]-AVERAGE(Table2[6M Return vs Nifty]))/_xlfn.STDEV.P(Table2[6M Return vs Nifty])</f>
        <v>-0.91251194858116436</v>
      </c>
      <c r="M729">
        <v>1.4923077353993599</v>
      </c>
      <c r="N729">
        <f>(Table2[[#This Row],[1W Return vs Nifty]]-AVERAGE(Table2[1W Return vs Nifty]))/_xlfn.STDEV.P(Table2[1W Return vs Nifty])</f>
        <v>0.71852716379877957</v>
      </c>
      <c r="O729">
        <v>128.01</v>
      </c>
      <c r="P729">
        <v>132.64192284274901</v>
      </c>
      <c r="Q729">
        <v>157.845534659956</v>
      </c>
      <c r="R729">
        <v>29.660548974572698</v>
      </c>
      <c r="S729" s="1">
        <f>(Table2[[#This Row],[Close Price]]-Table2[[#This Row],[20D EMA]])/Table2[[#This Row],[20D EMA]]</f>
        <v>-6.6010467932192715E-2</v>
      </c>
      <c r="T729" s="1">
        <f>(Table2[[#This Row],[Close Price]]-Table2[[#This Row],[50D EMA]])/Table2[[#This Row],[50D EMA]]</f>
        <v>-9.8625853443469913E-2</v>
      </c>
      <c r="U729" s="1">
        <f>(Table2[[#This Row],[Close Price]]-Table2[[#This Row],[200D EMA]])/Table2[[#This Row],[200D EMA]]</f>
        <v>-0.242550634976364</v>
      </c>
      <c r="V729">
        <v>0.81889295899900405</v>
      </c>
      <c r="W729">
        <v>118.81</v>
      </c>
      <c r="X729">
        <v>124.86</v>
      </c>
      <c r="Y729">
        <v>118.81</v>
      </c>
      <c r="Z729">
        <v>136.4</v>
      </c>
      <c r="AA729">
        <v>118.81</v>
      </c>
      <c r="AB729">
        <v>143.55000000000001</v>
      </c>
      <c r="AC729" s="1">
        <f>(Table2[[#This Row],[Close Price]]/Table2[[#This Row],[Day Low]])-1</f>
        <v>6.3125999494992868E-3</v>
      </c>
      <c r="AD729" s="1">
        <f>(Table2[[#This Row],[Day High]]/Table2[[#This Row],[Close Price]])-1</f>
        <v>4.4329207092673073E-2</v>
      </c>
      <c r="AE729" s="1">
        <f>(Table2[[#This Row],[Close Price]]/Table2[[#This Row],[Current Week Low]])-1</f>
        <v>6.3125999494992868E-3</v>
      </c>
      <c r="AF729" s="1">
        <f>(Table2[[#This Row],[Current Week High]]/Table2[[#This Row],[Close Price]])-1</f>
        <v>0.14084978253596514</v>
      </c>
      <c r="AG729" s="1">
        <f>(Table2[[#This Row],[Close Price]]/Table2[[#This Row],[Current Month Low]])-1</f>
        <v>6.3125999494992868E-3</v>
      </c>
      <c r="AH729" s="1">
        <f>(Table2[[#This Row],[Current Month High]]/Table2[[#This Row],[Close Price]])-1</f>
        <v>0.20065239210438279</v>
      </c>
      <c r="AI729">
        <v>150.669120107059</v>
      </c>
      <c r="AJ729">
        <v>0.63125999494992802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-0.05</v>
      </c>
      <c r="AM729" t="s">
        <v>3143</v>
      </c>
      <c r="AN729">
        <v>-7.27</v>
      </c>
      <c r="AO729" t="s">
        <v>3143</v>
      </c>
      <c r="AP729">
        <v>-0.112472750953162</v>
      </c>
      <c r="AQ729">
        <f>(Table2[[#This Row],[Sharpe Ratio]]-AVERAGE(Table2[Sharpe Ratio]))/_xlfn.STDEV.P(Table2[Sharpe Ratio])</f>
        <v>-1.9976003345898745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730</v>
      </c>
      <c r="AT729">
        <f>_xlfn.RANK.AVG(Table2[[#This Row],[6M Return vs Nifty Z-Score]],Table2[6M Return vs Nifty Z-Score])</f>
        <v>618</v>
      </c>
      <c r="AU729">
        <f>_xlfn.RANK.AVG(Table2[[#This Row],[Sharpe Ratio Z-Score]],Table2[Sharpe Ratio Z-Score])</f>
        <v>719</v>
      </c>
      <c r="AV729">
        <f>(Table2[[#This Row],[Rank 1Y]]+Table2[[#This Row],[Rank 6M]]+Table2[[#This Row],[Rank Sharpe]])/3</f>
        <v>689</v>
      </c>
    </row>
    <row r="730" spans="1:48" x14ac:dyDescent="0.3">
      <c r="A730" t="s">
        <v>2385</v>
      </c>
      <c r="B730" t="s">
        <v>2386</v>
      </c>
      <c r="C730" t="s">
        <v>3111</v>
      </c>
      <c r="D730" t="s">
        <v>432</v>
      </c>
      <c r="E730">
        <v>2053.0198571159999</v>
      </c>
      <c r="F730">
        <v>178.27</v>
      </c>
      <c r="G730">
        <v>-60.010120948218301</v>
      </c>
      <c r="H730">
        <f>(Table2[[#This Row],[1Y Return vs Nifty]]-AVERAGE(Table2[1Y Return vs Nifty]))/_xlfn.STDEV.P(Table2[1Y Return vs Nifty])</f>
        <v>-1.4240513437152331</v>
      </c>
      <c r="I730">
        <v>-2.63239818847542</v>
      </c>
      <c r="J730">
        <f>(Table2[[#This Row],[1M Return vs Nifty]]-AVERAGE(Table2[1M Return vs Nifty]))/_xlfn.STDEV.P(Table2[1M Return vs Nifty])</f>
        <v>-0.22303060187461718</v>
      </c>
      <c r="K730">
        <v>-31.081491753455701</v>
      </c>
      <c r="L730">
        <f>(Table2[[#This Row],[6M Return vs Nifty]]-AVERAGE(Table2[6M Return vs Nifty]))/_xlfn.STDEV.P(Table2[6M Return vs Nifty])</f>
        <v>-1.195054774609559</v>
      </c>
      <c r="M730">
        <v>-1.3325582946988099</v>
      </c>
      <c r="N730">
        <f>(Table2[[#This Row],[1W Return vs Nifty]]-AVERAGE(Table2[1W Return vs Nifty]))/_xlfn.STDEV.P(Table2[1W Return vs Nifty])</f>
        <v>0.10228555844189303</v>
      </c>
      <c r="O730">
        <v>198.53</v>
      </c>
      <c r="P730">
        <v>206.55080448841201</v>
      </c>
      <c r="Q730">
        <v>237.70569665461699</v>
      </c>
      <c r="R730">
        <v>13.9299798732191</v>
      </c>
      <c r="S730" s="1">
        <f>(Table2[[#This Row],[Close Price]]-Table2[[#This Row],[20D EMA]])/Table2[[#This Row],[20D EMA]]</f>
        <v>-0.10205006799979847</v>
      </c>
      <c r="T730" s="1">
        <f>(Table2[[#This Row],[Close Price]]-Table2[[#This Row],[50D EMA]])/Table2[[#This Row],[50D EMA]]</f>
        <v>-0.13691936256776294</v>
      </c>
      <c r="U730" s="1">
        <f>(Table2[[#This Row],[Close Price]]-Table2[[#This Row],[200D EMA]])/Table2[[#This Row],[200D EMA]]</f>
        <v>-0.25003900828248221</v>
      </c>
      <c r="V730">
        <v>0.50928776122360697</v>
      </c>
      <c r="W730">
        <v>173.5</v>
      </c>
      <c r="X730">
        <v>190</v>
      </c>
      <c r="Y730">
        <v>173.5</v>
      </c>
      <c r="Z730">
        <v>203</v>
      </c>
      <c r="AA730">
        <v>173.5</v>
      </c>
      <c r="AB730">
        <v>210.51</v>
      </c>
      <c r="AC730" s="1">
        <f>(Table2[[#This Row],[Close Price]]/Table2[[#This Row],[Day Low]])-1</f>
        <v>2.7492795389049141E-2</v>
      </c>
      <c r="AD730" s="1">
        <f>(Table2[[#This Row],[Day High]]/Table2[[#This Row],[Close Price]])-1</f>
        <v>6.5799068828181984E-2</v>
      </c>
      <c r="AE730" s="1">
        <f>(Table2[[#This Row],[Close Price]]/Table2[[#This Row],[Current Week Low]])-1</f>
        <v>2.7492795389049141E-2</v>
      </c>
      <c r="AF730" s="1">
        <f>(Table2[[#This Row],[Current Week High]]/Table2[[#This Row],[Close Price]])-1</f>
        <v>0.1387221630111628</v>
      </c>
      <c r="AG730" s="1">
        <f>(Table2[[#This Row],[Close Price]]/Table2[[#This Row],[Current Month Low]])-1</f>
        <v>2.7492795389049141E-2</v>
      </c>
      <c r="AH730" s="1">
        <f>(Table2[[#This Row],[Current Month High]]/Table2[[#This Row],[Close Price]])-1</f>
        <v>0.18084927357379255</v>
      </c>
      <c r="AI730">
        <v>142.18881471924601</v>
      </c>
      <c r="AJ730">
        <v>2.7492795389049101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3143</v>
      </c>
      <c r="AN730">
        <v>-10.95</v>
      </c>
      <c r="AO730" t="s">
        <v>3143</v>
      </c>
      <c r="AP730">
        <v>-6.1439220836946001E-2</v>
      </c>
      <c r="AQ730">
        <f>(Table2[[#This Row],[Sharpe Ratio]]-AVERAGE(Table2[Sharpe Ratio]))/_xlfn.STDEV.P(Table2[Sharpe Ratio])</f>
        <v>-1.3950671005295621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721</v>
      </c>
      <c r="AT730">
        <f>_xlfn.RANK.AVG(Table2[[#This Row],[6M Return vs Nifty Z-Score]],Table2[6M Return vs Nifty Z-Score])</f>
        <v>671</v>
      </c>
      <c r="AU730">
        <f>_xlfn.RANK.AVG(Table2[[#This Row],[Sharpe Ratio Z-Score]],Table2[Sharpe Ratio Z-Score])</f>
        <v>675</v>
      </c>
      <c r="AV730">
        <f>(Table2[[#This Row],[Rank 1Y]]+Table2[[#This Row],[Rank 6M]]+Table2[[#This Row],[Rank Sharpe]])/3</f>
        <v>689</v>
      </c>
    </row>
    <row r="731" spans="1:48" x14ac:dyDescent="0.3">
      <c r="A731" t="s">
        <v>1427</v>
      </c>
      <c r="B731" t="s">
        <v>1428</v>
      </c>
      <c r="C731" t="s">
        <v>3106</v>
      </c>
      <c r="D731" t="s">
        <v>83</v>
      </c>
      <c r="E731">
        <v>7037.5211227649997</v>
      </c>
      <c r="F731">
        <v>238.35</v>
      </c>
      <c r="G731">
        <v>-69.541792290758195</v>
      </c>
      <c r="H731">
        <f>(Table2[[#This Row],[1Y Return vs Nifty]]-AVERAGE(Table2[1Y Return vs Nifty]))/_xlfn.STDEV.P(Table2[1Y Return vs Nifty])</f>
        <v>-1.5921505429506861</v>
      </c>
      <c r="I731">
        <v>-8.3453774273941299</v>
      </c>
      <c r="J731">
        <f>(Table2[[#This Row],[1M Return vs Nifty]]-AVERAGE(Table2[1M Return vs Nifty]))/_xlfn.STDEV.P(Table2[1M Return vs Nifty])</f>
        <v>-0.88972086688034491</v>
      </c>
      <c r="K731">
        <v>-32.499266686647204</v>
      </c>
      <c r="L731">
        <f>(Table2[[#This Row],[6M Return vs Nifty]]-AVERAGE(Table2[6M Return vs Nifty]))/_xlfn.STDEV.P(Table2[6M Return vs Nifty])</f>
        <v>-1.2468737885731456</v>
      </c>
      <c r="M731">
        <v>-8.2253305391002893</v>
      </c>
      <c r="N731">
        <f>(Table2[[#This Row],[1W Return vs Nifty]]-AVERAGE(Table2[1W Return vs Nifty]))/_xlfn.STDEV.P(Table2[1W Return vs Nifty])</f>
        <v>-1.4013655839458203</v>
      </c>
      <c r="O731">
        <v>271.58999999999997</v>
      </c>
      <c r="P731">
        <v>282.449666522435</v>
      </c>
      <c r="Q731">
        <v>321.781642197895</v>
      </c>
      <c r="R731">
        <v>19.758862875484098</v>
      </c>
      <c r="S731" s="1">
        <f>(Table2[[#This Row],[Close Price]]-Table2[[#This Row],[20D EMA]])/Table2[[#This Row],[20D EMA]]</f>
        <v>-0.12239036783386717</v>
      </c>
      <c r="T731" s="1">
        <f>(Table2[[#This Row],[Close Price]]-Table2[[#This Row],[50D EMA]])/Table2[[#This Row],[50D EMA]]</f>
        <v>-0.15613283267563058</v>
      </c>
      <c r="U731" s="1">
        <f>(Table2[[#This Row],[Close Price]]-Table2[[#This Row],[200D EMA]])/Table2[[#This Row],[200D EMA]]</f>
        <v>-0.25928030458177825</v>
      </c>
      <c r="V731">
        <v>1.8782757713790601</v>
      </c>
      <c r="W731">
        <v>236.95</v>
      </c>
      <c r="X731">
        <v>251.15</v>
      </c>
      <c r="Y731">
        <v>236.2</v>
      </c>
      <c r="Z731">
        <v>281.85000000000002</v>
      </c>
      <c r="AA731">
        <v>236.2</v>
      </c>
      <c r="AB731">
        <v>298.5</v>
      </c>
      <c r="AC731" s="1">
        <f>(Table2[[#This Row],[Close Price]]/Table2[[#This Row],[Day Low]])-1</f>
        <v>5.9084194977843119E-3</v>
      </c>
      <c r="AD731" s="1">
        <f>(Table2[[#This Row],[Day High]]/Table2[[#This Row],[Close Price]])-1</f>
        <v>5.370253828403615E-2</v>
      </c>
      <c r="AE731" s="1">
        <f>(Table2[[#This Row],[Close Price]]/Table2[[#This Row],[Current Week Low]])-1</f>
        <v>9.1024555461474144E-3</v>
      </c>
      <c r="AF731" s="1">
        <f>(Table2[[#This Row],[Current Week High]]/Table2[[#This Row],[Close Price]])-1</f>
        <v>0.18250471994965389</v>
      </c>
      <c r="AG731" s="1">
        <f>(Table2[[#This Row],[Close Price]]/Table2[[#This Row],[Current Month Low]])-1</f>
        <v>9.1024555461474144E-3</v>
      </c>
      <c r="AH731" s="1">
        <f>(Table2[[#This Row],[Current Month High]]/Table2[[#This Row],[Close Price]])-1</f>
        <v>0.25235997482693517</v>
      </c>
      <c r="AI731">
        <v>90.916719110551696</v>
      </c>
      <c r="AJ731">
        <v>0.91024555461474099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-0.19</v>
      </c>
      <c r="AM731" t="s">
        <v>3143</v>
      </c>
      <c r="AN731">
        <v>-14.23</v>
      </c>
      <c r="AO731" t="s">
        <v>3143</v>
      </c>
      <c r="AP731">
        <v>-0.116811710283998</v>
      </c>
      <c r="AQ731">
        <f>(Table2[[#This Row],[Sharpe Ratio]]-AVERAGE(Table2[Sharpe Ratio]))/_xlfn.STDEV.P(Table2[Sharpe Ratio])</f>
        <v>-2.0488287562199523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685</v>
      </c>
      <c r="AU731">
        <f>_xlfn.RANK.AVG(Table2[[#This Row],[Sharpe Ratio Z-Score]],Table2[Sharpe Ratio Z-Score])</f>
        <v>721</v>
      </c>
      <c r="AV731">
        <f>(Table2[[#This Row],[Rank 1Y]]+Table2[[#This Row],[Rank 6M]]+Table2[[#This Row],[Rank Sharpe]])/3</f>
        <v>711.33333333333337</v>
      </c>
    </row>
    <row r="732" spans="1:48" x14ac:dyDescent="0.3">
      <c r="A732" t="s">
        <v>1719</v>
      </c>
      <c r="B732" t="s">
        <v>1720</v>
      </c>
      <c r="C732" t="s">
        <v>3106</v>
      </c>
      <c r="D732" t="s">
        <v>449</v>
      </c>
      <c r="E732">
        <v>4564.7884409600001</v>
      </c>
      <c r="F732">
        <v>275.2</v>
      </c>
      <c r="G732">
        <v>-57.118127391851701</v>
      </c>
      <c r="H732">
        <f>(Table2[[#This Row],[1Y Return vs Nifty]]-AVERAGE(Table2[1Y Return vs Nifty]))/_xlfn.STDEV.P(Table2[1Y Return vs Nifty])</f>
        <v>-1.3730485569479574</v>
      </c>
      <c r="I732">
        <v>-1.53289617580772</v>
      </c>
      <c r="J732">
        <f>(Table2[[#This Row],[1M Return vs Nifty]]-AVERAGE(Table2[1M Return vs Nifty]))/_xlfn.STDEV.P(Table2[1M Return vs Nifty])</f>
        <v>-9.47214907183688E-2</v>
      </c>
      <c r="K732">
        <v>-38.6264085787911</v>
      </c>
      <c r="L732">
        <f>(Table2[[#This Row],[6M Return vs Nifty]]-AVERAGE(Table2[6M Return vs Nifty]))/_xlfn.STDEV.P(Table2[6M Return vs Nifty])</f>
        <v>-1.4708179731068374</v>
      </c>
      <c r="M732">
        <v>-0.239420431025509</v>
      </c>
      <c r="N732">
        <f>(Table2[[#This Row],[1W Return vs Nifty]]-AVERAGE(Table2[1W Return vs Nifty]))/_xlfn.STDEV.P(Table2[1W Return vs Nifty])</f>
        <v>0.34075245379516478</v>
      </c>
      <c r="O732">
        <v>293.04000000000002</v>
      </c>
      <c r="P732">
        <v>304.072168224785</v>
      </c>
      <c r="Q732">
        <v>342.714940000816</v>
      </c>
      <c r="R732">
        <v>23.549358967507001</v>
      </c>
      <c r="S732" s="1">
        <f>(Table2[[#This Row],[Close Price]]-Table2[[#This Row],[20D EMA]])/Table2[[#This Row],[20D EMA]]</f>
        <v>-6.0879060879060982E-2</v>
      </c>
      <c r="T732" s="1">
        <f>(Table2[[#This Row],[Close Price]]-Table2[[#This Row],[50D EMA]])/Table2[[#This Row],[50D EMA]]</f>
        <v>-9.495169647832187E-2</v>
      </c>
      <c r="U732" s="1">
        <f>(Table2[[#This Row],[Close Price]]-Table2[[#This Row],[200D EMA]])/Table2[[#This Row],[200D EMA]]</f>
        <v>-0.19700028251075152</v>
      </c>
      <c r="V732">
        <v>0.35625544817729199</v>
      </c>
      <c r="W732">
        <v>271.64999999999998</v>
      </c>
      <c r="X732">
        <v>285.60000000000002</v>
      </c>
      <c r="Y732">
        <v>271.45</v>
      </c>
      <c r="Z732">
        <v>294.95</v>
      </c>
      <c r="AA732">
        <v>271.45</v>
      </c>
      <c r="AB732">
        <v>311.7</v>
      </c>
      <c r="AC732" s="1">
        <f>(Table2[[#This Row],[Close Price]]/Table2[[#This Row],[Day Low]])-1</f>
        <v>1.3068286397938556E-2</v>
      </c>
      <c r="AD732" s="1">
        <f>(Table2[[#This Row],[Day High]]/Table2[[#This Row],[Close Price]])-1</f>
        <v>3.7790697674418672E-2</v>
      </c>
      <c r="AE732" s="1">
        <f>(Table2[[#This Row],[Close Price]]/Table2[[#This Row],[Current Week Low]])-1</f>
        <v>1.381469883956532E-2</v>
      </c>
      <c r="AF732" s="1">
        <f>(Table2[[#This Row],[Current Week High]]/Table2[[#This Row],[Close Price]])-1</f>
        <v>7.1765988372093137E-2</v>
      </c>
      <c r="AG732" s="1">
        <f>(Table2[[#This Row],[Close Price]]/Table2[[#This Row],[Current Month Low]])-1</f>
        <v>1.381469883956532E-2</v>
      </c>
      <c r="AH732" s="1">
        <f>(Table2[[#This Row],[Current Month High]]/Table2[[#This Row],[Close Price]])-1</f>
        <v>0.13263081395348841</v>
      </c>
      <c r="AI732">
        <v>97.093023255813904</v>
      </c>
      <c r="AJ732">
        <v>4.7782219683990101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-0.11</v>
      </c>
      <c r="AM732" t="s">
        <v>3143</v>
      </c>
      <c r="AN732">
        <v>-8.3000000000000007</v>
      </c>
      <c r="AO732" t="s">
        <v>3143</v>
      </c>
      <c r="AP732">
        <v>-9.7146970519758E-2</v>
      </c>
      <c r="AQ732">
        <f>(Table2[[#This Row],[Sharpe Ratio]]-AVERAGE(Table2[Sharpe Ratio]))/_xlfn.STDEV.P(Table2[Sharpe Ratio])</f>
        <v>-1.8166547478744663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717</v>
      </c>
      <c r="AT732">
        <f>_xlfn.RANK.AVG(Table2[[#This Row],[6M Return vs Nifty Z-Score]],Table2[6M Return vs Nifty Z-Score])</f>
        <v>711</v>
      </c>
      <c r="AU732">
        <f>_xlfn.RANK.AVG(Table2[[#This Row],[Sharpe Ratio Z-Score]],Table2[Sharpe Ratio Z-Score])</f>
        <v>708</v>
      </c>
      <c r="AV732">
        <f>(Table2[[#This Row],[Rank 1Y]]+Table2[[#This Row],[Rank 6M]]+Table2[[#This Row],[Rank Sharpe]])/3</f>
        <v>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FE8-AD75-4472-A4AB-42D85D3520CB}">
  <dimension ref="A1:R1459"/>
  <sheetViews>
    <sheetView topLeftCell="E898" workbookViewId="0">
      <selection sqref="A1:Q114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3094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3095</v>
      </c>
      <c r="D2" t="s">
        <v>18</v>
      </c>
      <c r="E2">
        <v>1796896.1352609301</v>
      </c>
      <c r="F2">
        <v>1327.85</v>
      </c>
      <c r="G2">
        <v>-11.6133186595338</v>
      </c>
      <c r="H2">
        <v>-4.4324307755265497</v>
      </c>
      <c r="I2">
        <v>-16.498567464693899</v>
      </c>
      <c r="J2">
        <v>-0.126690114473544</v>
      </c>
      <c r="K2">
        <v>1425.5318539360801</v>
      </c>
      <c r="L2">
        <v>1422.3830687377699</v>
      </c>
      <c r="M2">
        <v>25.298417313285299</v>
      </c>
      <c r="N2">
        <v>1.1638205286547501</v>
      </c>
      <c r="O2">
        <v>21.158263358060001</v>
      </c>
      <c r="P2">
        <v>19.609962617664198</v>
      </c>
      <c r="Q2">
        <v>-3.2524559464219997E-2</v>
      </c>
    </row>
    <row r="3" spans="1:17" x14ac:dyDescent="0.3">
      <c r="A3" t="s">
        <v>19</v>
      </c>
      <c r="B3" t="s">
        <v>20</v>
      </c>
      <c r="C3" t="s">
        <v>3096</v>
      </c>
      <c r="D3" t="s">
        <v>21</v>
      </c>
      <c r="E3">
        <v>1468057.10086609</v>
      </c>
      <c r="F3">
        <v>4057.55</v>
      </c>
      <c r="G3">
        <v>-6.7661899532930097</v>
      </c>
      <c r="H3">
        <v>2.0250859315854099</v>
      </c>
      <c r="I3">
        <v>-1.8045259116771399</v>
      </c>
      <c r="J3">
        <v>1.5622519113280999</v>
      </c>
      <c r="K3">
        <v>4230.85691502384</v>
      </c>
      <c r="L3">
        <v>4055.8315845065099</v>
      </c>
      <c r="M3">
        <v>33.299652025707502</v>
      </c>
      <c r="N3">
        <v>1.12841981469275</v>
      </c>
      <c r="O3">
        <v>13.1779029217138</v>
      </c>
      <c r="P3">
        <v>22.5475687103594</v>
      </c>
      <c r="Q3">
        <v>-1.6194057151075001E-2</v>
      </c>
    </row>
    <row r="4" spans="1:17" x14ac:dyDescent="0.3">
      <c r="A4" t="s">
        <v>22</v>
      </c>
      <c r="B4" t="s">
        <v>23</v>
      </c>
      <c r="C4" t="s">
        <v>3097</v>
      </c>
      <c r="D4" t="s">
        <v>24</v>
      </c>
      <c r="E4">
        <v>1330347.7787849801</v>
      </c>
      <c r="F4">
        <v>1743.4</v>
      </c>
      <c r="G4">
        <v>-9.9559032488006896</v>
      </c>
      <c r="H4">
        <v>6.1589292536281297</v>
      </c>
      <c r="I4">
        <v>8.2643899227453108</v>
      </c>
      <c r="J4">
        <v>8.0713336277009393</v>
      </c>
      <c r="K4">
        <v>1680.7282339604201</v>
      </c>
      <c r="L4">
        <v>1610.98767412042</v>
      </c>
      <c r="M4">
        <v>63.912222230681898</v>
      </c>
      <c r="N4">
        <v>0.69127361224334805</v>
      </c>
      <c r="O4">
        <v>2.9023746701846802</v>
      </c>
      <c r="P4">
        <v>27.857430970628101</v>
      </c>
      <c r="Q4">
        <v>-5.3718783656750001E-2</v>
      </c>
    </row>
    <row r="5" spans="1:17" x14ac:dyDescent="0.3">
      <c r="A5" t="s">
        <v>25</v>
      </c>
      <c r="B5" t="s">
        <v>26</v>
      </c>
      <c r="C5" t="s">
        <v>3098</v>
      </c>
      <c r="D5" t="s">
        <v>27</v>
      </c>
      <c r="E5">
        <v>997124.07746615994</v>
      </c>
      <c r="F5">
        <v>1666</v>
      </c>
      <c r="G5">
        <v>54.1222315188691</v>
      </c>
      <c r="H5">
        <v>2.4188991515051499</v>
      </c>
      <c r="I5">
        <v>17.313846383410201</v>
      </c>
      <c r="J5">
        <v>1.1198837993598101</v>
      </c>
      <c r="K5">
        <v>1633.2868218275801</v>
      </c>
      <c r="L5">
        <v>1400.2563296999999</v>
      </c>
      <c r="M5">
        <v>36.342893041292101</v>
      </c>
      <c r="N5">
        <v>0.57960419481476599</v>
      </c>
      <c r="O5">
        <v>6.7827130852341</v>
      </c>
      <c r="P5">
        <v>86.051705846222504</v>
      </c>
      <c r="Q5">
        <v>0.17386552143258499</v>
      </c>
    </row>
    <row r="6" spans="1:17" x14ac:dyDescent="0.3">
      <c r="A6" t="s">
        <v>28</v>
      </c>
      <c r="B6" t="s">
        <v>29</v>
      </c>
      <c r="C6" t="s">
        <v>3097</v>
      </c>
      <c r="D6" t="s">
        <v>24</v>
      </c>
      <c r="E6">
        <v>884923.15494604001</v>
      </c>
      <c r="F6">
        <v>1255.45</v>
      </c>
      <c r="G6">
        <v>10.5884995061921</v>
      </c>
      <c r="H6">
        <v>2.5868178806356101</v>
      </c>
      <c r="I6">
        <v>5.5875373697826598</v>
      </c>
      <c r="J6">
        <v>4.7076741769631596</v>
      </c>
      <c r="K6">
        <v>1244.68284663898</v>
      </c>
      <c r="L6">
        <v>1155.4142176340299</v>
      </c>
      <c r="M6">
        <v>51.045591127559298</v>
      </c>
      <c r="N6">
        <v>0.82241283622152705</v>
      </c>
      <c r="O6">
        <v>8.5148751443705208</v>
      </c>
      <c r="P6">
        <v>39.649610678531701</v>
      </c>
      <c r="Q6">
        <v>6.3566907794315994E-2</v>
      </c>
    </row>
    <row r="7" spans="1:17" x14ac:dyDescent="0.3">
      <c r="A7" t="s">
        <v>30</v>
      </c>
      <c r="B7" t="s">
        <v>31</v>
      </c>
      <c r="C7" t="s">
        <v>3096</v>
      </c>
      <c r="D7" t="s">
        <v>21</v>
      </c>
      <c r="E7">
        <v>771244.268874979</v>
      </c>
      <c r="F7">
        <v>1862.05</v>
      </c>
      <c r="G7">
        <v>9.4566983944896297</v>
      </c>
      <c r="H7">
        <v>5.4870851633920896</v>
      </c>
      <c r="I7">
        <v>22.313118539406599</v>
      </c>
      <c r="J7">
        <v>0.60211306615454196</v>
      </c>
      <c r="K7">
        <v>1878.75572377958</v>
      </c>
      <c r="L7">
        <v>1703.0910407352601</v>
      </c>
      <c r="M7">
        <v>38.462471802545998</v>
      </c>
      <c r="N7">
        <v>0.85787960689184695</v>
      </c>
      <c r="O7">
        <v>6.9493300394726196</v>
      </c>
      <c r="P7">
        <v>37.761254762697398</v>
      </c>
      <c r="Q7">
        <v>-2.6208609817764999E-2</v>
      </c>
    </row>
    <row r="8" spans="1:17" x14ac:dyDescent="0.3">
      <c r="A8" t="s">
        <v>32</v>
      </c>
      <c r="B8" t="s">
        <v>33</v>
      </c>
      <c r="C8" t="s">
        <v>3097</v>
      </c>
      <c r="D8" t="s">
        <v>34</v>
      </c>
      <c r="E8">
        <v>696968.20155522996</v>
      </c>
      <c r="F8">
        <v>780.95</v>
      </c>
      <c r="G8">
        <v>13.9537268325601</v>
      </c>
      <c r="H8">
        <v>6.6981088210039701</v>
      </c>
      <c r="I8">
        <v>-11.041976670584001</v>
      </c>
      <c r="J8">
        <v>0.451463828881352</v>
      </c>
      <c r="K8">
        <v>802.89168345269604</v>
      </c>
      <c r="L8">
        <v>772.27062350861297</v>
      </c>
      <c r="M8">
        <v>36.472359858659402</v>
      </c>
      <c r="N8">
        <v>0.777656445145404</v>
      </c>
      <c r="O8">
        <v>16.780843844036099</v>
      </c>
      <c r="P8">
        <v>43.768409425625897</v>
      </c>
      <c r="Q8">
        <v>4.9346019159953E-2</v>
      </c>
    </row>
    <row r="9" spans="1:17" x14ac:dyDescent="0.3">
      <c r="A9" t="s">
        <v>35</v>
      </c>
      <c r="B9" t="s">
        <v>36</v>
      </c>
      <c r="C9" t="s">
        <v>3099</v>
      </c>
      <c r="D9" t="s">
        <v>37</v>
      </c>
      <c r="E9">
        <v>603342.46160643001</v>
      </c>
      <c r="F9">
        <v>482.3</v>
      </c>
      <c r="G9">
        <v>-14.9914924145229</v>
      </c>
      <c r="H9">
        <v>-1.3248066650822199</v>
      </c>
      <c r="I9">
        <v>3.0921565628945902</v>
      </c>
      <c r="J9">
        <v>-0.69073540083922103</v>
      </c>
      <c r="K9">
        <v>495.025979293467</v>
      </c>
      <c r="L9">
        <v>465.89647595040998</v>
      </c>
      <c r="M9">
        <v>40.374843605569701</v>
      </c>
      <c r="N9">
        <v>0.99915060254546395</v>
      </c>
      <c r="O9">
        <v>9.5791001451378701</v>
      </c>
      <c r="P9">
        <v>20.771253286590699</v>
      </c>
      <c r="Q9">
        <v>0.12855741976818399</v>
      </c>
    </row>
    <row r="10" spans="1:17" x14ac:dyDescent="0.3">
      <c r="A10" t="s">
        <v>38</v>
      </c>
      <c r="B10" t="s">
        <v>39</v>
      </c>
      <c r="C10" t="s">
        <v>3099</v>
      </c>
      <c r="D10" t="s">
        <v>40</v>
      </c>
      <c r="E10">
        <v>593988.418989909</v>
      </c>
      <c r="F10">
        <v>2528.0500000000002</v>
      </c>
      <c r="G10">
        <v>-24.405798440812699</v>
      </c>
      <c r="H10">
        <v>-7.7648084191005502</v>
      </c>
      <c r="I10">
        <v>6.1870302427438002</v>
      </c>
      <c r="J10">
        <v>-5.6752625979535001</v>
      </c>
      <c r="K10">
        <v>2770.16917913421</v>
      </c>
      <c r="L10">
        <v>2624.1164546822001</v>
      </c>
      <c r="M10">
        <v>14.675416149443601</v>
      </c>
      <c r="N10">
        <v>1.10378933675332</v>
      </c>
      <c r="O10">
        <v>20.0530052807499</v>
      </c>
      <c r="P10">
        <v>16.390046269653102</v>
      </c>
      <c r="Q10">
        <v>-4.9108859672911002E-2</v>
      </c>
    </row>
    <row r="11" spans="1:17" x14ac:dyDescent="0.3">
      <c r="A11" t="s">
        <v>41</v>
      </c>
      <c r="B11" t="s">
        <v>42</v>
      </c>
      <c r="C11" t="s">
        <v>3097</v>
      </c>
      <c r="D11" t="s">
        <v>43</v>
      </c>
      <c r="E11">
        <v>571558.41725086502</v>
      </c>
      <c r="F11">
        <v>903.65</v>
      </c>
      <c r="G11">
        <v>21.430388738232899</v>
      </c>
      <c r="H11">
        <v>-3.9388494443484801</v>
      </c>
      <c r="I11">
        <v>-15.347536522460601</v>
      </c>
      <c r="J11">
        <v>0.81634093818205</v>
      </c>
      <c r="K11">
        <v>991.75467813855096</v>
      </c>
      <c r="L11">
        <v>965.43252651083696</v>
      </c>
      <c r="M11">
        <v>22.500562590291601</v>
      </c>
      <c r="N11">
        <v>0.49449878888204402</v>
      </c>
      <c r="O11">
        <v>35.229347645659203</v>
      </c>
      <c r="P11">
        <v>51.276471080606001</v>
      </c>
      <c r="Q11">
        <v>-4.0422187195582999E-2</v>
      </c>
    </row>
    <row r="12" spans="1:17" x14ac:dyDescent="0.3">
      <c r="A12" t="s">
        <v>44</v>
      </c>
      <c r="B12" t="s">
        <v>45</v>
      </c>
      <c r="C12" t="s">
        <v>3096</v>
      </c>
      <c r="D12" t="s">
        <v>21</v>
      </c>
      <c r="E12">
        <v>501270.59237851499</v>
      </c>
      <c r="F12">
        <v>1852.35</v>
      </c>
      <c r="G12">
        <v>24.265697899743</v>
      </c>
      <c r="H12">
        <v>10.422544275632999</v>
      </c>
      <c r="I12">
        <v>16.014040953041398</v>
      </c>
      <c r="J12">
        <v>1.78778615710339</v>
      </c>
      <c r="K12">
        <v>1769.6612269781999</v>
      </c>
      <c r="L12">
        <v>1583.41218867364</v>
      </c>
      <c r="M12">
        <v>59.739954037262301</v>
      </c>
      <c r="N12">
        <v>1.0037589789188901</v>
      </c>
      <c r="O12">
        <v>1.9515750263179299</v>
      </c>
      <c r="P12">
        <v>52.827853636401102</v>
      </c>
      <c r="Q12">
        <v>5.4284640905596003E-2</v>
      </c>
    </row>
    <row r="13" spans="1:17" x14ac:dyDescent="0.3">
      <c r="A13" t="s">
        <v>46</v>
      </c>
      <c r="B13" t="s">
        <v>47</v>
      </c>
      <c r="C13" t="s">
        <v>3100</v>
      </c>
      <c r="D13" t="s">
        <v>48</v>
      </c>
      <c r="E13">
        <v>457378.30353600002</v>
      </c>
      <c r="F13">
        <v>3326.4</v>
      </c>
      <c r="G13">
        <v>-12.3842375376726</v>
      </c>
      <c r="H13">
        <v>-2.1531422219663101</v>
      </c>
      <c r="I13">
        <v>-16.058390339684902</v>
      </c>
      <c r="J13">
        <v>-0.765131352967659</v>
      </c>
      <c r="K13">
        <v>3580.1082126869201</v>
      </c>
      <c r="L13">
        <v>3483.5779556724301</v>
      </c>
      <c r="M13">
        <v>19.862132556047101</v>
      </c>
      <c r="N13">
        <v>0.88634913409775895</v>
      </c>
      <c r="O13">
        <v>17.8421115921116</v>
      </c>
      <c r="P13">
        <v>16.464471403812801</v>
      </c>
      <c r="Q13">
        <v>9.8703608663053999E-2</v>
      </c>
    </row>
    <row r="14" spans="1:17" x14ac:dyDescent="0.3">
      <c r="A14" t="s">
        <v>49</v>
      </c>
      <c r="B14" t="s">
        <v>50</v>
      </c>
      <c r="C14" t="s">
        <v>3101</v>
      </c>
      <c r="D14" t="s">
        <v>51</v>
      </c>
      <c r="E14">
        <v>446372.27781880001</v>
      </c>
      <c r="F14">
        <v>1860.4</v>
      </c>
      <c r="G14">
        <v>39.608262046406402</v>
      </c>
      <c r="H14">
        <v>5.9230935025051696</v>
      </c>
      <c r="I14">
        <v>15.247413586292501</v>
      </c>
      <c r="J14">
        <v>0.28381999360705301</v>
      </c>
      <c r="K14">
        <v>1839.3690679604999</v>
      </c>
      <c r="L14">
        <v>1617.74464504092</v>
      </c>
      <c r="M14">
        <v>39.802015049375498</v>
      </c>
      <c r="N14">
        <v>0.642003379185629</v>
      </c>
      <c r="O14">
        <v>5.3725005375187997</v>
      </c>
      <c r="P14">
        <v>74.1376889596106</v>
      </c>
      <c r="Q14">
        <v>0.14479690028019901</v>
      </c>
    </row>
    <row r="15" spans="1:17" x14ac:dyDescent="0.3">
      <c r="A15" t="s">
        <v>52</v>
      </c>
      <c r="B15" t="s">
        <v>53</v>
      </c>
      <c r="C15" t="s">
        <v>3097</v>
      </c>
      <c r="D15" t="s">
        <v>54</v>
      </c>
      <c r="E15">
        <v>427506.67059230001</v>
      </c>
      <c r="F15">
        <v>6910.15</v>
      </c>
      <c r="G15">
        <v>-36.647460973061698</v>
      </c>
      <c r="H15">
        <v>0.43390922042495</v>
      </c>
      <c r="I15">
        <v>-12.409478702774701</v>
      </c>
      <c r="J15">
        <v>5.0392963580218098</v>
      </c>
      <c r="K15">
        <v>7147.5892144992104</v>
      </c>
      <c r="L15">
        <v>7058.9740919973001</v>
      </c>
      <c r="M15">
        <v>41.1477907553137</v>
      </c>
      <c r="N15">
        <v>1.0159328927329501</v>
      </c>
      <c r="O15">
        <v>13.7015839019413</v>
      </c>
      <c r="P15">
        <v>11.673777433013299</v>
      </c>
      <c r="Q15">
        <v>-6.2975322784721996E-2</v>
      </c>
    </row>
    <row r="16" spans="1:17" x14ac:dyDescent="0.3">
      <c r="A16" t="s">
        <v>55</v>
      </c>
      <c r="B16" t="s">
        <v>56</v>
      </c>
      <c r="C16" t="s">
        <v>3102</v>
      </c>
      <c r="D16" t="s">
        <v>57</v>
      </c>
      <c r="E16">
        <v>386800.01208526001</v>
      </c>
      <c r="F16">
        <v>398.9</v>
      </c>
      <c r="G16">
        <v>45.448207456109898</v>
      </c>
      <c r="H16">
        <v>3.7586826346811799</v>
      </c>
      <c r="I16">
        <v>3.9170925103994101</v>
      </c>
      <c r="J16">
        <v>1.19058333320997</v>
      </c>
      <c r="K16">
        <v>413.76463769114503</v>
      </c>
      <c r="L16">
        <v>366.81125694800301</v>
      </c>
      <c r="M16">
        <v>26.471798117395998</v>
      </c>
      <c r="N16">
        <v>0.66186244499151103</v>
      </c>
      <c r="O16">
        <v>12.4216595638004</v>
      </c>
      <c r="P16">
        <v>75.148188803512596</v>
      </c>
      <c r="Q16">
        <v>0.18629850284814101</v>
      </c>
    </row>
    <row r="17" spans="1:17" x14ac:dyDescent="0.3">
      <c r="A17" t="s">
        <v>58</v>
      </c>
      <c r="B17" t="s">
        <v>59</v>
      </c>
      <c r="C17" t="s">
        <v>3097</v>
      </c>
      <c r="D17" t="s">
        <v>24</v>
      </c>
      <c r="E17">
        <v>367942.06959407998</v>
      </c>
      <c r="F17">
        <v>1189.3499999999999</v>
      </c>
      <c r="G17">
        <v>-1.97378851030461</v>
      </c>
      <c r="H17">
        <v>1.6067980459311999</v>
      </c>
      <c r="I17">
        <v>-1.6028591518768101</v>
      </c>
      <c r="J17">
        <v>3.1605824068617601</v>
      </c>
      <c r="K17">
        <v>1189.62446164058</v>
      </c>
      <c r="L17">
        <v>1148.5903297294101</v>
      </c>
      <c r="M17">
        <v>55.621863963990101</v>
      </c>
      <c r="N17">
        <v>0.93352645452095995</v>
      </c>
      <c r="O17">
        <v>12.637154748392</v>
      </c>
      <c r="P17">
        <v>25.010510826150899</v>
      </c>
      <c r="Q17">
        <v>5.2912972175050997E-2</v>
      </c>
    </row>
    <row r="18" spans="1:17" x14ac:dyDescent="0.3">
      <c r="A18" t="s">
        <v>60</v>
      </c>
      <c r="B18" t="s">
        <v>61</v>
      </c>
      <c r="C18" t="s">
        <v>3103</v>
      </c>
      <c r="D18" t="s">
        <v>62</v>
      </c>
      <c r="E18">
        <v>361652.56483359</v>
      </c>
      <c r="F18">
        <v>11502.85</v>
      </c>
      <c r="G18">
        <v>-17.822678637756699</v>
      </c>
      <c r="H18">
        <v>-0.70691213042902701</v>
      </c>
      <c r="I18">
        <v>-18.1211233653822</v>
      </c>
      <c r="J18">
        <v>1.35371187873864</v>
      </c>
      <c r="K18">
        <v>12408.6555273797</v>
      </c>
      <c r="L18">
        <v>11981.045930287301</v>
      </c>
      <c r="M18">
        <v>17.824960949334301</v>
      </c>
      <c r="N18">
        <v>0.95008672315364795</v>
      </c>
      <c r="O18">
        <v>18.927048514063902</v>
      </c>
      <c r="P18">
        <v>18.127576982126001</v>
      </c>
      <c r="Q18">
        <v>4.0083673786036E-2</v>
      </c>
    </row>
    <row r="19" spans="1:17" x14ac:dyDescent="0.3">
      <c r="A19" t="s">
        <v>63</v>
      </c>
      <c r="B19" t="s">
        <v>64</v>
      </c>
      <c r="C19" t="s">
        <v>3097</v>
      </c>
      <c r="D19" t="s">
        <v>24</v>
      </c>
      <c r="E19">
        <v>351676.41567274998</v>
      </c>
      <c r="F19">
        <v>1768.85</v>
      </c>
      <c r="G19">
        <v>-24.093356946714199</v>
      </c>
      <c r="H19">
        <v>-1.1232534676838299</v>
      </c>
      <c r="I19">
        <v>0.56057424883391604</v>
      </c>
      <c r="J19">
        <v>-2.9474217226426802</v>
      </c>
      <c r="K19">
        <v>1822.57818244909</v>
      </c>
      <c r="L19">
        <v>1791.9174443023201</v>
      </c>
      <c r="M19">
        <v>31.978373284274198</v>
      </c>
      <c r="N19">
        <v>1.02014327405202</v>
      </c>
      <c r="O19">
        <v>9.7888458603047201</v>
      </c>
      <c r="P19">
        <v>14.5739547235806</v>
      </c>
      <c r="Q19">
        <v>-0.114017845384975</v>
      </c>
    </row>
    <row r="20" spans="1:17" x14ac:dyDescent="0.3">
      <c r="A20" t="s">
        <v>65</v>
      </c>
      <c r="B20" t="s">
        <v>66</v>
      </c>
      <c r="C20" t="s">
        <v>3095</v>
      </c>
      <c r="D20" t="s">
        <v>67</v>
      </c>
      <c r="E20">
        <v>332182.27243442897</v>
      </c>
      <c r="F20">
        <v>264.05</v>
      </c>
      <c r="G20">
        <v>19.517935491280902</v>
      </c>
      <c r="H20">
        <v>-3.2732820781692502</v>
      </c>
      <c r="I20">
        <v>-13.483889396152501</v>
      </c>
      <c r="J20">
        <v>-1.8487316076632001</v>
      </c>
      <c r="K20">
        <v>292.97769777268098</v>
      </c>
      <c r="L20">
        <v>275.70394571081999</v>
      </c>
      <c r="M20">
        <v>17.103682663112899</v>
      </c>
      <c r="N20">
        <v>0.63634137428742998</v>
      </c>
      <c r="O20">
        <v>30.6570725241431</v>
      </c>
      <c r="P20">
        <v>46.775986659255103</v>
      </c>
      <c r="Q20">
        <v>6.2355690343677002E-2</v>
      </c>
    </row>
    <row r="21" spans="1:17" x14ac:dyDescent="0.3">
      <c r="A21" t="s">
        <v>68</v>
      </c>
      <c r="B21" t="s">
        <v>69</v>
      </c>
      <c r="C21" t="s">
        <v>3103</v>
      </c>
      <c r="D21" t="s">
        <v>62</v>
      </c>
      <c r="E21">
        <v>326144.22917554498</v>
      </c>
      <c r="F21">
        <v>2720.85</v>
      </c>
      <c r="G21">
        <v>46.947550421898598</v>
      </c>
      <c r="H21">
        <v>-0.38022985195641501</v>
      </c>
      <c r="I21">
        <v>22.623678080768901</v>
      </c>
      <c r="J21">
        <v>-1.3542534406955899</v>
      </c>
      <c r="K21">
        <v>2919.6098672457101</v>
      </c>
      <c r="L21">
        <v>2496.6824307964898</v>
      </c>
      <c r="M21">
        <v>23.032814490168501</v>
      </c>
      <c r="N21">
        <v>1.18236120359549</v>
      </c>
      <c r="O21">
        <v>18.422551776099301</v>
      </c>
      <c r="P21">
        <v>87.644827586206802</v>
      </c>
      <c r="Q21">
        <v>0.172909909527559</v>
      </c>
    </row>
    <row r="22" spans="1:17" x14ac:dyDescent="0.3">
      <c r="A22" t="s">
        <v>70</v>
      </c>
      <c r="B22" t="s">
        <v>71</v>
      </c>
      <c r="C22" t="s">
        <v>3103</v>
      </c>
      <c r="D22" t="s">
        <v>62</v>
      </c>
      <c r="E22">
        <v>318148.11894039001</v>
      </c>
      <c r="F22">
        <v>864.3</v>
      </c>
      <c r="G22">
        <v>9.0476775502841704</v>
      </c>
      <c r="H22">
        <v>-3.3295488850755199</v>
      </c>
      <c r="I22">
        <v>-20.8131486413902</v>
      </c>
      <c r="J22">
        <v>1.10979806630172</v>
      </c>
      <c r="K22">
        <v>962.93631687102197</v>
      </c>
      <c r="L22">
        <v>935.10972741205296</v>
      </c>
      <c r="M22">
        <v>22.434190565891299</v>
      </c>
      <c r="N22">
        <v>0.68489900574038198</v>
      </c>
      <c r="O22">
        <v>36.410968413745202</v>
      </c>
      <c r="P22">
        <v>38.988502050333601</v>
      </c>
      <c r="Q22">
        <v>7.5360081472874998E-2</v>
      </c>
    </row>
    <row r="23" spans="1:17" x14ac:dyDescent="0.3">
      <c r="A23" t="s">
        <v>72</v>
      </c>
      <c r="B23" t="s">
        <v>73</v>
      </c>
      <c r="C23" t="s">
        <v>3104</v>
      </c>
      <c r="D23" t="s">
        <v>74</v>
      </c>
      <c r="E23">
        <v>316885.80369279999</v>
      </c>
      <c r="F23">
        <v>10995.2</v>
      </c>
      <c r="G23">
        <v>6.7182491902080104</v>
      </c>
      <c r="H23">
        <v>0.60238907910168804</v>
      </c>
      <c r="I23">
        <v>6.4075447380452699</v>
      </c>
      <c r="J23">
        <v>3.0613874789681699</v>
      </c>
      <c r="K23">
        <v>11346.426551803799</v>
      </c>
      <c r="L23">
        <v>10623.4422817634</v>
      </c>
      <c r="M23">
        <v>41.478975537123397</v>
      </c>
      <c r="N23">
        <v>1.15616421268309</v>
      </c>
      <c r="O23">
        <v>10.3936263096623</v>
      </c>
      <c r="P23">
        <v>34.818620448651501</v>
      </c>
      <c r="Q23">
        <v>3.1836446785211997E-2</v>
      </c>
    </row>
    <row r="24" spans="1:17" x14ac:dyDescent="0.3">
      <c r="A24" t="s">
        <v>75</v>
      </c>
      <c r="B24" t="s">
        <v>76</v>
      </c>
      <c r="C24" t="s">
        <v>3105</v>
      </c>
      <c r="D24" t="s">
        <v>77</v>
      </c>
      <c r="E24">
        <v>310872.80845250498</v>
      </c>
      <c r="F24">
        <v>2693.45</v>
      </c>
      <c r="G24">
        <v>-7.1167834357855098</v>
      </c>
      <c r="H24">
        <v>-1.84287927340572</v>
      </c>
      <c r="I24">
        <v>-20.675090333927798</v>
      </c>
      <c r="J24">
        <v>-2.6673143286938399</v>
      </c>
      <c r="K24">
        <v>3030.4064842623202</v>
      </c>
      <c r="L24">
        <v>3008.20350124373</v>
      </c>
      <c r="M24">
        <v>12.986676269303601</v>
      </c>
      <c r="N24">
        <v>0.68591760657085898</v>
      </c>
      <c r="O24">
        <v>39.0001670719709</v>
      </c>
      <c r="P24">
        <v>25.744631185807599</v>
      </c>
      <c r="Q24">
        <v>6.9436040095075993E-2</v>
      </c>
    </row>
    <row r="25" spans="1:17" x14ac:dyDescent="0.3">
      <c r="A25" t="s">
        <v>78</v>
      </c>
      <c r="B25" t="s">
        <v>79</v>
      </c>
      <c r="C25" t="s">
        <v>3102</v>
      </c>
      <c r="D25" t="s">
        <v>80</v>
      </c>
      <c r="E25">
        <v>293713.06860401999</v>
      </c>
      <c r="F25">
        <v>315.8</v>
      </c>
      <c r="G25">
        <v>31.841339607756002</v>
      </c>
      <c r="H25">
        <v>-2.52621642966171</v>
      </c>
      <c r="I25">
        <v>0.53608026741067705</v>
      </c>
      <c r="J25">
        <v>-0.82753171956982396</v>
      </c>
      <c r="K25">
        <v>333.7414174191</v>
      </c>
      <c r="L25">
        <v>305.58803771512999</v>
      </c>
      <c r="M25">
        <v>26.4063206629646</v>
      </c>
      <c r="N25">
        <v>0.78820241840650895</v>
      </c>
      <c r="O25">
        <v>15.975300823305799</v>
      </c>
      <c r="P25">
        <v>60.876209882832399</v>
      </c>
      <c r="Q25">
        <v>0.112650684527654</v>
      </c>
    </row>
    <row r="26" spans="1:17" x14ac:dyDescent="0.3">
      <c r="A26" t="s">
        <v>81</v>
      </c>
      <c r="B26" t="s">
        <v>82</v>
      </c>
      <c r="C26" t="s">
        <v>3106</v>
      </c>
      <c r="D26" t="s">
        <v>83</v>
      </c>
      <c r="E26">
        <v>289757.76940529997</v>
      </c>
      <c r="F26">
        <v>3266.55</v>
      </c>
      <c r="G26">
        <v>-21.9670493320323</v>
      </c>
      <c r="H26">
        <v>-5.2394496810930802</v>
      </c>
      <c r="I26">
        <v>-15.663430612649901</v>
      </c>
      <c r="J26">
        <v>1.16876084924909</v>
      </c>
      <c r="K26">
        <v>3526.6567534749702</v>
      </c>
      <c r="L26">
        <v>3467.0630138533302</v>
      </c>
      <c r="M26">
        <v>21.5108439774644</v>
      </c>
      <c r="N26">
        <v>0.65284162336024598</v>
      </c>
      <c r="O26">
        <v>18.992515038802299</v>
      </c>
      <c r="P26">
        <v>6.9019684846104798</v>
      </c>
      <c r="Q26">
        <v>1.9177237172674E-2</v>
      </c>
    </row>
    <row r="27" spans="1:17" x14ac:dyDescent="0.3">
      <c r="A27" t="s">
        <v>84</v>
      </c>
      <c r="B27" t="s">
        <v>85</v>
      </c>
      <c r="C27" t="s">
        <v>3103</v>
      </c>
      <c r="D27" t="s">
        <v>86</v>
      </c>
      <c r="E27">
        <v>285013.10730087903</v>
      </c>
      <c r="F27">
        <v>10206.1</v>
      </c>
      <c r="G27">
        <v>64.410148723095702</v>
      </c>
      <c r="H27">
        <v>-9.9668274974156592</v>
      </c>
      <c r="I27">
        <v>9.7075340922972497</v>
      </c>
      <c r="J27">
        <v>5.4389784845529903</v>
      </c>
      <c r="K27">
        <v>11017.7053488775</v>
      </c>
      <c r="L27">
        <v>9403.6267518933801</v>
      </c>
      <c r="M27">
        <v>29.868299074503</v>
      </c>
      <c r="N27">
        <v>2.1010100972735302</v>
      </c>
      <c r="O27">
        <v>25.1604432643223</v>
      </c>
      <c r="P27">
        <v>94.921695951107694</v>
      </c>
      <c r="Q27">
        <v>0.15303358708839099</v>
      </c>
    </row>
    <row r="28" spans="1:17" x14ac:dyDescent="0.3">
      <c r="A28" t="s">
        <v>87</v>
      </c>
      <c r="B28" t="s">
        <v>88</v>
      </c>
      <c r="C28" t="s">
        <v>3107</v>
      </c>
      <c r="D28" t="s">
        <v>89</v>
      </c>
      <c r="E28">
        <v>284857.52267714997</v>
      </c>
      <c r="F28">
        <v>1318.7</v>
      </c>
      <c r="G28">
        <v>45.0057484845833</v>
      </c>
      <c r="H28">
        <v>-0.40184498827088599</v>
      </c>
      <c r="I28">
        <v>-8.0258551662609001</v>
      </c>
      <c r="J28">
        <v>0.249413962838788</v>
      </c>
      <c r="K28">
        <v>1424.9707461078499</v>
      </c>
      <c r="L28">
        <v>1335.6392644206801</v>
      </c>
      <c r="M28">
        <v>25.9924468939627</v>
      </c>
      <c r="N28">
        <v>0.64617854176953604</v>
      </c>
      <c r="O28">
        <v>22.9544248123151</v>
      </c>
      <c r="P28">
        <v>74.7779986746189</v>
      </c>
      <c r="Q28">
        <v>7.2071749922099998E-2</v>
      </c>
    </row>
    <row r="29" spans="1:17" x14ac:dyDescent="0.3">
      <c r="A29" t="s">
        <v>90</v>
      </c>
      <c r="B29" t="s">
        <v>91</v>
      </c>
      <c r="C29" t="s">
        <v>3095</v>
      </c>
      <c r="D29" t="s">
        <v>92</v>
      </c>
      <c r="E29">
        <v>284163.40315796999</v>
      </c>
      <c r="F29">
        <v>461.1</v>
      </c>
      <c r="G29">
        <v>22.1437311005065</v>
      </c>
      <c r="H29">
        <v>1.27406051171593</v>
      </c>
      <c r="I29">
        <v>-5.2234325596165503</v>
      </c>
      <c r="J29">
        <v>0.55607187296598004</v>
      </c>
      <c r="K29">
        <v>494.25623481830797</v>
      </c>
      <c r="L29">
        <v>457.72506337891201</v>
      </c>
      <c r="M29">
        <v>27.404649747566999</v>
      </c>
      <c r="N29">
        <v>0.67127878569723898</v>
      </c>
      <c r="O29">
        <v>17.881153762741199</v>
      </c>
      <c r="P29">
        <v>52.228458237041899</v>
      </c>
      <c r="Q29">
        <v>0.13282222959037099</v>
      </c>
    </row>
    <row r="30" spans="1:17" x14ac:dyDescent="0.3">
      <c r="A30" t="s">
        <v>93</v>
      </c>
      <c r="B30" t="s">
        <v>94</v>
      </c>
      <c r="C30" t="s">
        <v>3096</v>
      </c>
      <c r="D30" t="s">
        <v>21</v>
      </c>
      <c r="E30">
        <v>283988.95588243502</v>
      </c>
      <c r="F30">
        <v>543.45000000000005</v>
      </c>
      <c r="G30">
        <v>15.8658830929584</v>
      </c>
      <c r="H30">
        <v>8.4492132643031095</v>
      </c>
      <c r="I30">
        <v>10.749786518293501</v>
      </c>
      <c r="J30">
        <v>5.7031643389474898</v>
      </c>
      <c r="K30">
        <v>532.00633591447104</v>
      </c>
      <c r="L30">
        <v>498.29219258135703</v>
      </c>
      <c r="M30">
        <v>53.811418538726599</v>
      </c>
      <c r="N30">
        <v>1.46154885235864</v>
      </c>
      <c r="O30">
        <v>6.7071487717361196</v>
      </c>
      <c r="P30">
        <v>44.900679909345399</v>
      </c>
      <c r="Q30">
        <v>-9.2630874082633E-2</v>
      </c>
    </row>
    <row r="31" spans="1:17" x14ac:dyDescent="0.3">
      <c r="A31" t="s">
        <v>95</v>
      </c>
      <c r="B31" t="s">
        <v>96</v>
      </c>
      <c r="C31" t="s">
        <v>3106</v>
      </c>
      <c r="D31" t="s">
        <v>97</v>
      </c>
      <c r="E31">
        <v>283584.1157886</v>
      </c>
      <c r="F31">
        <v>2958</v>
      </c>
      <c r="G31">
        <v>-29.812998799684401</v>
      </c>
      <c r="H31">
        <v>-1.2017647359425201</v>
      </c>
      <c r="I31">
        <v>-3.76108257106615</v>
      </c>
      <c r="J31">
        <v>1.58452425138455E-2</v>
      </c>
      <c r="K31">
        <v>3109.3817668429001</v>
      </c>
      <c r="L31">
        <v>3056.3136215476002</v>
      </c>
      <c r="M31">
        <v>27.814940818848001</v>
      </c>
      <c r="N31">
        <v>0.70408026309501304</v>
      </c>
      <c r="O31">
        <v>15.7183908045976</v>
      </c>
      <c r="P31">
        <v>10.782367701584199</v>
      </c>
      <c r="Q31">
        <v>-6.6510474451729001E-2</v>
      </c>
    </row>
    <row r="32" spans="1:17" x14ac:dyDescent="0.3">
      <c r="A32" t="s">
        <v>98</v>
      </c>
      <c r="B32" t="s">
        <v>99</v>
      </c>
      <c r="C32" t="s">
        <v>3108</v>
      </c>
      <c r="D32" t="s">
        <v>100</v>
      </c>
      <c r="E32">
        <v>278584.91399999999</v>
      </c>
      <c r="F32">
        <v>4165.6000000000004</v>
      </c>
      <c r="G32">
        <v>103.708320926843</v>
      </c>
      <c r="H32">
        <v>2.55244900949398</v>
      </c>
      <c r="I32">
        <v>-3.01476860918185</v>
      </c>
      <c r="J32">
        <v>-3.8498768769162401</v>
      </c>
      <c r="K32">
        <v>4512.8862172934696</v>
      </c>
      <c r="L32">
        <v>4107.11671908681</v>
      </c>
      <c r="M32">
        <v>27.544438551085499</v>
      </c>
      <c r="N32">
        <v>0.82034318705444298</v>
      </c>
      <c r="O32">
        <v>36.228874591895497</v>
      </c>
      <c r="P32">
        <v>135.63751555605799</v>
      </c>
      <c r="Q32">
        <v>0.24515146165566401</v>
      </c>
    </row>
    <row r="33" spans="1:17" x14ac:dyDescent="0.3">
      <c r="A33" t="s">
        <v>101</v>
      </c>
      <c r="B33" t="s">
        <v>102</v>
      </c>
      <c r="C33" t="s">
        <v>3097</v>
      </c>
      <c r="D33" t="s">
        <v>43</v>
      </c>
      <c r="E33">
        <v>272243.70767233998</v>
      </c>
      <c r="F33">
        <v>1707.4</v>
      </c>
      <c r="G33">
        <v>-20.500134948036798</v>
      </c>
      <c r="H33">
        <v>-1.7716468801185401</v>
      </c>
      <c r="I33">
        <v>-4.00335631533952</v>
      </c>
      <c r="J33">
        <v>-1.1885794065090001</v>
      </c>
      <c r="K33">
        <v>1799.24782348703</v>
      </c>
      <c r="L33">
        <v>1681.9038043933699</v>
      </c>
      <c r="M33">
        <v>20.990238469586401</v>
      </c>
      <c r="N33">
        <v>0.71320723195548696</v>
      </c>
      <c r="O33">
        <v>18.888368279254902</v>
      </c>
      <c r="P33">
        <v>20.3199323491068</v>
      </c>
      <c r="Q33">
        <v>-5.5071553153995E-2</v>
      </c>
    </row>
    <row r="34" spans="1:17" x14ac:dyDescent="0.3">
      <c r="A34" t="s">
        <v>103</v>
      </c>
      <c r="B34" t="s">
        <v>104</v>
      </c>
      <c r="C34" t="s">
        <v>3109</v>
      </c>
      <c r="D34" t="s">
        <v>105</v>
      </c>
      <c r="E34">
        <v>263690.05381496</v>
      </c>
      <c r="F34">
        <v>4052.2</v>
      </c>
      <c r="G34">
        <v>-18.122737284559001</v>
      </c>
      <c r="H34">
        <v>-17.731515385821201</v>
      </c>
      <c r="I34">
        <v>-20.124015854972601</v>
      </c>
      <c r="J34">
        <v>1.7356433247542999</v>
      </c>
      <c r="K34">
        <v>4685.0195911040701</v>
      </c>
      <c r="L34">
        <v>4578.8973407713202</v>
      </c>
      <c r="M34">
        <v>30.470113977036501</v>
      </c>
      <c r="N34">
        <v>1.7314602481540999</v>
      </c>
      <c r="O34">
        <v>35.354868960071002</v>
      </c>
      <c r="P34">
        <v>11.939226519337</v>
      </c>
      <c r="Q34">
        <v>-5.7479640056766999E-2</v>
      </c>
    </row>
    <row r="35" spans="1:17" x14ac:dyDescent="0.3">
      <c r="A35" t="s">
        <v>106</v>
      </c>
      <c r="B35" t="s">
        <v>107</v>
      </c>
      <c r="C35" t="s">
        <v>3109</v>
      </c>
      <c r="D35" t="s">
        <v>108</v>
      </c>
      <c r="E35">
        <v>261690.31697784501</v>
      </c>
      <c r="F35">
        <v>7361.45</v>
      </c>
      <c r="G35">
        <v>242.864551720566</v>
      </c>
      <c r="H35">
        <v>5.6548954521436601</v>
      </c>
      <c r="I35">
        <v>63.144526831147402</v>
      </c>
      <c r="J35">
        <v>-0.35914710858692001</v>
      </c>
      <c r="K35">
        <v>7270.6834070816503</v>
      </c>
      <c r="L35">
        <v>5465.9941177750898</v>
      </c>
      <c r="M35">
        <v>30.292847676846801</v>
      </c>
      <c r="N35">
        <v>0.59808918403989697</v>
      </c>
      <c r="O35">
        <v>13.3608188604147</v>
      </c>
      <c r="P35">
        <v>278.480719794344</v>
      </c>
      <c r="Q35">
        <v>0.28689124664056698</v>
      </c>
    </row>
    <row r="36" spans="1:17" x14ac:dyDescent="0.3">
      <c r="A36" t="s">
        <v>109</v>
      </c>
      <c r="B36" t="s">
        <v>110</v>
      </c>
      <c r="C36" t="s">
        <v>3102</v>
      </c>
      <c r="D36" t="s">
        <v>111</v>
      </c>
      <c r="E36">
        <v>260414.93938319999</v>
      </c>
      <c r="F36">
        <v>1644</v>
      </c>
      <c r="G36">
        <v>61.184703152725199</v>
      </c>
      <c r="H36">
        <v>-11.4798183591115</v>
      </c>
      <c r="I36">
        <v>-16.439303614900901</v>
      </c>
      <c r="J36">
        <v>0.28160160330509898</v>
      </c>
      <c r="K36">
        <v>1817.1472966864701</v>
      </c>
      <c r="L36">
        <v>1739.9792762658001</v>
      </c>
      <c r="M36">
        <v>19.514387440559101</v>
      </c>
      <c r="N36">
        <v>0.29493491593406401</v>
      </c>
      <c r="O36">
        <v>32.2445255474452</v>
      </c>
      <c r="P36">
        <v>101.581754644105</v>
      </c>
      <c r="Q36">
        <v>4.7234818844269999E-2</v>
      </c>
    </row>
    <row r="37" spans="1:17" x14ac:dyDescent="0.3">
      <c r="A37" t="s">
        <v>112</v>
      </c>
      <c r="B37" t="s">
        <v>113</v>
      </c>
      <c r="C37" t="s">
        <v>3108</v>
      </c>
      <c r="D37" t="s">
        <v>114</v>
      </c>
      <c r="E37">
        <v>241323.279610725</v>
      </c>
      <c r="F37">
        <v>6776.45</v>
      </c>
      <c r="G37">
        <v>70.945719693674306</v>
      </c>
      <c r="H37">
        <v>3.3674710720731902</v>
      </c>
      <c r="I37">
        <v>11.1366950577296</v>
      </c>
      <c r="J37">
        <v>-8.7241916341746908</v>
      </c>
      <c r="K37">
        <v>7179.1932777883303</v>
      </c>
      <c r="L37">
        <v>6293.78692569137</v>
      </c>
      <c r="M37">
        <v>26.156138610112102</v>
      </c>
      <c r="N37">
        <v>1.12935166460318</v>
      </c>
      <c r="O37">
        <v>19.9728471397265</v>
      </c>
      <c r="P37">
        <v>108.763093037584</v>
      </c>
      <c r="Q37">
        <v>0.16019674557183899</v>
      </c>
    </row>
    <row r="38" spans="1:17" x14ac:dyDescent="0.3">
      <c r="A38" t="s">
        <v>115</v>
      </c>
      <c r="B38" t="s">
        <v>116</v>
      </c>
      <c r="C38" t="s">
        <v>3105</v>
      </c>
      <c r="D38" t="s">
        <v>117</v>
      </c>
      <c r="E38">
        <v>230259.41436105999</v>
      </c>
      <c r="F38">
        <v>943.85</v>
      </c>
      <c r="G38">
        <v>-0.32183258840323598</v>
      </c>
      <c r="H38">
        <v>3.3758589675913102</v>
      </c>
      <c r="I38">
        <v>-2.9345394619283698</v>
      </c>
      <c r="J38">
        <v>0.42426535681858601</v>
      </c>
      <c r="K38">
        <v>968.14842223305402</v>
      </c>
      <c r="L38">
        <v>902.90869975945395</v>
      </c>
      <c r="M38">
        <v>25.680941512753101</v>
      </c>
      <c r="N38">
        <v>0.63619378095704104</v>
      </c>
      <c r="O38">
        <v>12.6238279387614</v>
      </c>
      <c r="P38">
        <v>30.546334716459199</v>
      </c>
      <c r="Q38">
        <v>2.4783820743378999E-2</v>
      </c>
    </row>
    <row r="39" spans="1:17" x14ac:dyDescent="0.3">
      <c r="A39" t="s">
        <v>118</v>
      </c>
      <c r="B39" t="s">
        <v>119</v>
      </c>
      <c r="C39" t="s">
        <v>3102</v>
      </c>
      <c r="D39" t="s">
        <v>57</v>
      </c>
      <c r="E39">
        <v>228446.49347542899</v>
      </c>
      <c r="F39">
        <v>592.29999999999995</v>
      </c>
      <c r="G39">
        <v>62.9603748036767</v>
      </c>
      <c r="H39">
        <v>-3.2212413972028799</v>
      </c>
      <c r="I39">
        <v>-7.1436869751835701</v>
      </c>
      <c r="J39">
        <v>2.1907219511984599</v>
      </c>
      <c r="K39">
        <v>643.760331978105</v>
      </c>
      <c r="L39">
        <v>611.80213313817296</v>
      </c>
      <c r="M39">
        <v>32.287851843803097</v>
      </c>
      <c r="N39">
        <v>0.383766712826075</v>
      </c>
      <c r="O39">
        <v>51.249366874894498</v>
      </c>
      <c r="P39">
        <v>104.70019008121599</v>
      </c>
      <c r="Q39">
        <v>0.16599024662155901</v>
      </c>
    </row>
    <row r="40" spans="1:17" x14ac:dyDescent="0.3">
      <c r="A40" t="s">
        <v>120</v>
      </c>
      <c r="B40" t="s">
        <v>121</v>
      </c>
      <c r="C40" t="s">
        <v>3109</v>
      </c>
      <c r="D40" t="s">
        <v>122</v>
      </c>
      <c r="E40">
        <v>221013.83009430001</v>
      </c>
      <c r="F40">
        <v>253.8</v>
      </c>
      <c r="G40">
        <v>108.464768850609</v>
      </c>
      <c r="H40">
        <v>-4.9494601198444901</v>
      </c>
      <c r="I40">
        <v>30.276773471399199</v>
      </c>
      <c r="J40">
        <v>1.25560731358233</v>
      </c>
      <c r="K40">
        <v>263.15823438035301</v>
      </c>
      <c r="L40">
        <v>211.066248540065</v>
      </c>
      <c r="M40">
        <v>35.092572953602001</v>
      </c>
      <c r="N40">
        <v>0.94366944858993396</v>
      </c>
      <c r="O40">
        <v>17.5137903861308</v>
      </c>
      <c r="P40">
        <v>150.666666666666</v>
      </c>
      <c r="Q40">
        <v>7.0138313555998005E-2</v>
      </c>
    </row>
    <row r="41" spans="1:17" x14ac:dyDescent="0.3">
      <c r="A41" t="s">
        <v>123</v>
      </c>
      <c r="B41" t="s">
        <v>124</v>
      </c>
      <c r="C41" t="s">
        <v>3099</v>
      </c>
      <c r="D41" t="s">
        <v>125</v>
      </c>
      <c r="E41">
        <v>217967.0091612</v>
      </c>
      <c r="F41">
        <v>2260.6999999999998</v>
      </c>
      <c r="G41">
        <v>-33.2784547715884</v>
      </c>
      <c r="H41">
        <v>-8.9298050950000594</v>
      </c>
      <c r="I41">
        <v>-18.917970933330999</v>
      </c>
      <c r="J41">
        <v>-1.7718592075153601</v>
      </c>
      <c r="K41">
        <v>2506.2421342719199</v>
      </c>
      <c r="L41">
        <v>2493.2859363269299</v>
      </c>
      <c r="M41">
        <v>8.6272929494020598</v>
      </c>
      <c r="N41">
        <v>1.19880321296457</v>
      </c>
      <c r="O41">
        <v>22.882293095059001</v>
      </c>
      <c r="P41">
        <v>2.0171480144404099</v>
      </c>
      <c r="Q41">
        <v>-2.6564856996763999E-2</v>
      </c>
    </row>
    <row r="42" spans="1:17" x14ac:dyDescent="0.3">
      <c r="A42" t="s">
        <v>126</v>
      </c>
      <c r="B42" t="s">
        <v>127</v>
      </c>
      <c r="C42" t="s">
        <v>3105</v>
      </c>
      <c r="D42" t="s">
        <v>128</v>
      </c>
      <c r="E42">
        <v>215512.39559500001</v>
      </c>
      <c r="F42">
        <v>510.05</v>
      </c>
      <c r="G42">
        <v>43.732453779571898</v>
      </c>
      <c r="H42">
        <v>12.075056568989201</v>
      </c>
      <c r="I42">
        <v>16.813721173528201</v>
      </c>
      <c r="J42">
        <v>9.5404972247784503</v>
      </c>
      <c r="K42">
        <v>523.73804880699697</v>
      </c>
      <c r="L42">
        <v>494.461454324746</v>
      </c>
      <c r="M42">
        <v>47.007382047015298</v>
      </c>
      <c r="N42">
        <v>0.82300428524858804</v>
      </c>
      <c r="O42">
        <v>58.357023821193998</v>
      </c>
      <c r="P42">
        <v>79.2164441321152</v>
      </c>
      <c r="Q42">
        <v>4.6597647353552998E-2</v>
      </c>
    </row>
    <row r="43" spans="1:17" x14ac:dyDescent="0.3">
      <c r="A43" t="s">
        <v>129</v>
      </c>
      <c r="B43" t="s">
        <v>130</v>
      </c>
      <c r="C43" t="s">
        <v>3095</v>
      </c>
      <c r="D43" t="s">
        <v>18</v>
      </c>
      <c r="E43">
        <v>206607.838781673</v>
      </c>
      <c r="F43">
        <v>146.31</v>
      </c>
      <c r="G43">
        <v>40.566148204590498</v>
      </c>
      <c r="H43">
        <v>-2.6434069840443701</v>
      </c>
      <c r="I43">
        <v>-21.171673751747299</v>
      </c>
      <c r="J43">
        <v>-3.46772854882731</v>
      </c>
      <c r="K43">
        <v>166.92915782789899</v>
      </c>
      <c r="L43">
        <v>158.81415684021701</v>
      </c>
      <c r="M43">
        <v>16.056237302886199</v>
      </c>
      <c r="N43">
        <v>0.76559324452979904</v>
      </c>
      <c r="O43">
        <v>34.508919417674797</v>
      </c>
      <c r="P43">
        <v>71.122807017543806</v>
      </c>
      <c r="Q43">
        <v>6.1000960899392997E-2</v>
      </c>
    </row>
    <row r="44" spans="1:17" x14ac:dyDescent="0.3">
      <c r="A44" t="s">
        <v>131</v>
      </c>
      <c r="B44" t="s">
        <v>132</v>
      </c>
      <c r="C44" t="s">
        <v>3108</v>
      </c>
      <c r="D44" t="s">
        <v>133</v>
      </c>
      <c r="E44">
        <v>199081.82640781399</v>
      </c>
      <c r="F44">
        <v>272.35000000000002</v>
      </c>
      <c r="G44">
        <v>81.129441722799697</v>
      </c>
      <c r="H44">
        <v>-0.50357199356414695</v>
      </c>
      <c r="I44">
        <v>7.4901748557534802</v>
      </c>
      <c r="J44">
        <v>-0.81118594353836804</v>
      </c>
      <c r="K44">
        <v>286.09743849188402</v>
      </c>
      <c r="L44">
        <v>256.45251708496897</v>
      </c>
      <c r="M44">
        <v>36.669684586754201</v>
      </c>
      <c r="N44">
        <v>0.59848784526794796</v>
      </c>
      <c r="O44">
        <v>25.0229484119698</v>
      </c>
      <c r="P44">
        <v>114.448818897637</v>
      </c>
      <c r="Q44">
        <v>0.19571011164857199</v>
      </c>
    </row>
    <row r="45" spans="1:17" x14ac:dyDescent="0.3">
      <c r="A45" t="s">
        <v>134</v>
      </c>
      <c r="B45" t="s">
        <v>135</v>
      </c>
      <c r="C45" t="s">
        <v>3099</v>
      </c>
      <c r="D45" t="s">
        <v>136</v>
      </c>
      <c r="E45">
        <v>198562.0967536</v>
      </c>
      <c r="F45">
        <v>611.20000000000005</v>
      </c>
      <c r="G45">
        <v>46.3571813496361</v>
      </c>
      <c r="H45">
        <v>0.96704684840715605</v>
      </c>
      <c r="I45">
        <v>-1.1676327182353099</v>
      </c>
      <c r="J45">
        <v>7.28274351668645</v>
      </c>
      <c r="K45">
        <v>609.05685458475102</v>
      </c>
      <c r="L45">
        <v>570.65719212804299</v>
      </c>
      <c r="M45">
        <v>55.069264164598998</v>
      </c>
      <c r="N45">
        <v>0.89686042062559401</v>
      </c>
      <c r="O45">
        <v>11.4397905759162</v>
      </c>
      <c r="P45">
        <v>84.507637505282801</v>
      </c>
      <c r="Q45">
        <v>0.21878968520869699</v>
      </c>
    </row>
    <row r="46" spans="1:17" x14ac:dyDescent="0.3">
      <c r="A46" t="s">
        <v>137</v>
      </c>
      <c r="B46" t="s">
        <v>138</v>
      </c>
      <c r="C46" t="s">
        <v>3097</v>
      </c>
      <c r="D46" t="s">
        <v>54</v>
      </c>
      <c r="E46">
        <v>197709.76730775999</v>
      </c>
      <c r="F46">
        <v>311.2</v>
      </c>
      <c r="G46">
        <v>21.630301663144198</v>
      </c>
      <c r="H46">
        <v>-3.2890291218971202</v>
      </c>
      <c r="I46">
        <v>-25.733205737166699</v>
      </c>
      <c r="J46">
        <v>-1.0952029855347201</v>
      </c>
      <c r="K46">
        <v>336.89712187959998</v>
      </c>
      <c r="L46">
        <v>316.12266206043103</v>
      </c>
      <c r="M46">
        <v>18.203413819759</v>
      </c>
      <c r="N46">
        <v>0.55980235511045795</v>
      </c>
      <c r="O46">
        <v>26.831619537274999</v>
      </c>
      <c r="P46">
        <v>50.738677645919097</v>
      </c>
    </row>
    <row r="47" spans="1:17" x14ac:dyDescent="0.3">
      <c r="A47" t="s">
        <v>139</v>
      </c>
      <c r="B47" t="s">
        <v>140</v>
      </c>
      <c r="C47" t="s">
        <v>3110</v>
      </c>
      <c r="D47" t="s">
        <v>141</v>
      </c>
      <c r="E47">
        <v>192331.7195562</v>
      </c>
      <c r="F47">
        <v>777</v>
      </c>
      <c r="G47">
        <v>20.107893949849998</v>
      </c>
      <c r="H47">
        <v>-5.4274588259191301</v>
      </c>
      <c r="I47">
        <v>-20.203046422442</v>
      </c>
      <c r="J47">
        <v>-3.6696906164355698</v>
      </c>
      <c r="K47">
        <v>851.72373585946298</v>
      </c>
      <c r="L47">
        <v>809.21193438883904</v>
      </c>
      <c r="M47">
        <v>23.427766232314799</v>
      </c>
      <c r="N47">
        <v>0.96612686214578503</v>
      </c>
      <c r="O47">
        <v>24.530244530244499</v>
      </c>
      <c r="P47">
        <v>51.314508276533502</v>
      </c>
      <c r="Q47">
        <v>9.2569174472177995E-2</v>
      </c>
    </row>
    <row r="48" spans="1:17" x14ac:dyDescent="0.3">
      <c r="A48" t="s">
        <v>142</v>
      </c>
      <c r="B48" t="s">
        <v>143</v>
      </c>
      <c r="C48" t="s">
        <v>3105</v>
      </c>
      <c r="D48" t="s">
        <v>117</v>
      </c>
      <c r="E48">
        <v>182084.79105702601</v>
      </c>
      <c r="F48">
        <v>145.86000000000001</v>
      </c>
      <c r="G48">
        <v>-6.2566247097125602</v>
      </c>
      <c r="H48">
        <v>-0.87174412320991301</v>
      </c>
      <c r="I48">
        <v>-20.1585018336208</v>
      </c>
      <c r="J48">
        <v>0.85110654658018603</v>
      </c>
      <c r="K48">
        <v>156.639658828824</v>
      </c>
      <c r="L48">
        <v>153.71361496813901</v>
      </c>
      <c r="M48">
        <v>20.335356950791599</v>
      </c>
      <c r="N48">
        <v>0.74490294341155505</v>
      </c>
      <c r="O48">
        <v>26.559714795008802</v>
      </c>
      <c r="P48">
        <v>27.2774869109947</v>
      </c>
      <c r="Q48">
        <v>-1.3292875861982001E-2</v>
      </c>
    </row>
    <row r="49" spans="1:17" x14ac:dyDescent="0.3">
      <c r="A49" t="s">
        <v>144</v>
      </c>
      <c r="B49" t="s">
        <v>145</v>
      </c>
      <c r="C49" t="s">
        <v>3105</v>
      </c>
      <c r="D49" t="s">
        <v>146</v>
      </c>
      <c r="E49">
        <v>177789.26261447999</v>
      </c>
      <c r="F49">
        <v>455.4</v>
      </c>
      <c r="G49">
        <v>83.600950812890503</v>
      </c>
      <c r="H49">
        <v>5.4482816941768402</v>
      </c>
      <c r="I49">
        <v>12.376629062342801</v>
      </c>
      <c r="J49">
        <v>2.3053742008506202</v>
      </c>
      <c r="K49">
        <v>470.07214103888703</v>
      </c>
      <c r="L49">
        <v>405.783932676679</v>
      </c>
      <c r="M49">
        <v>29.7217172943622</v>
      </c>
      <c r="N49">
        <v>0.60230940452720705</v>
      </c>
      <c r="O49">
        <v>14.986824769433399</v>
      </c>
      <c r="P49">
        <v>115.625</v>
      </c>
      <c r="Q49">
        <v>3.7801408707825002E-2</v>
      </c>
    </row>
    <row r="50" spans="1:17" x14ac:dyDescent="0.3">
      <c r="A50" t="s">
        <v>147</v>
      </c>
      <c r="B50" t="s">
        <v>148</v>
      </c>
      <c r="C50" t="s">
        <v>3097</v>
      </c>
      <c r="D50" t="s">
        <v>149</v>
      </c>
      <c r="E50">
        <v>175679.92615799999</v>
      </c>
      <c r="F50">
        <v>134.43</v>
      </c>
      <c r="G50">
        <v>64.768928851134703</v>
      </c>
      <c r="H50">
        <v>-5.2776800311054703</v>
      </c>
      <c r="I50">
        <v>-17.6643641561066</v>
      </c>
      <c r="J50">
        <v>-3.0718853200631799</v>
      </c>
      <c r="K50">
        <v>158.728479316945</v>
      </c>
      <c r="L50">
        <v>151.37175598084301</v>
      </c>
      <c r="M50">
        <v>17.893009056754298</v>
      </c>
      <c r="N50">
        <v>0.58032600867134598</v>
      </c>
      <c r="O50">
        <v>70.348880458230994</v>
      </c>
      <c r="P50">
        <v>104.456273764258</v>
      </c>
      <c r="Q50">
        <v>0.15191271695448899</v>
      </c>
    </row>
    <row r="51" spans="1:17" x14ac:dyDescent="0.3">
      <c r="A51" t="s">
        <v>150</v>
      </c>
      <c r="B51" t="s">
        <v>151</v>
      </c>
      <c r="C51" t="s">
        <v>3104</v>
      </c>
      <c r="D51" t="s">
        <v>74</v>
      </c>
      <c r="E51">
        <v>175405.24415468</v>
      </c>
      <c r="F51">
        <v>2615.1999999999998</v>
      </c>
      <c r="G51">
        <v>13.394788640044901</v>
      </c>
      <c r="H51">
        <v>8.8214092277099905</v>
      </c>
      <c r="I51">
        <v>3.3296001228065699</v>
      </c>
      <c r="J51">
        <v>1.88873037445324</v>
      </c>
      <c r="K51">
        <v>2700.1888258630202</v>
      </c>
      <c r="L51">
        <v>2480.3257721159298</v>
      </c>
      <c r="M51">
        <v>33.100053616436099</v>
      </c>
      <c r="N51">
        <v>0.66233568838680601</v>
      </c>
      <c r="O51">
        <v>10.039385133068199</v>
      </c>
      <c r="P51">
        <v>43.628379270408203</v>
      </c>
      <c r="Q51">
        <v>4.7978261060778002E-2</v>
      </c>
    </row>
    <row r="52" spans="1:17" x14ac:dyDescent="0.3">
      <c r="A52" t="s">
        <v>152</v>
      </c>
      <c r="B52" t="s">
        <v>153</v>
      </c>
      <c r="C52" t="s">
        <v>3096</v>
      </c>
      <c r="D52" t="s">
        <v>21</v>
      </c>
      <c r="E52">
        <v>174808.76501824</v>
      </c>
      <c r="F52">
        <v>5903.2</v>
      </c>
      <c r="G52">
        <v>-13.019671019714799</v>
      </c>
      <c r="H52">
        <v>1.30997987058677</v>
      </c>
      <c r="I52">
        <v>20.234378767265898</v>
      </c>
      <c r="J52">
        <v>-1.04179048972569</v>
      </c>
      <c r="K52">
        <v>6068.2077540965201</v>
      </c>
      <c r="L52">
        <v>5594.5524161372005</v>
      </c>
      <c r="M52">
        <v>30.835779413439798</v>
      </c>
      <c r="N52">
        <v>0.63921909782717601</v>
      </c>
      <c r="O52">
        <v>11.3794213308036</v>
      </c>
      <c r="P52">
        <v>30.788403806316499</v>
      </c>
      <c r="Q52">
        <v>-5.5050347710272E-2</v>
      </c>
    </row>
    <row r="53" spans="1:17" x14ac:dyDescent="0.3">
      <c r="A53" t="s">
        <v>154</v>
      </c>
      <c r="B53" t="s">
        <v>155</v>
      </c>
      <c r="C53" t="s">
        <v>3107</v>
      </c>
      <c r="D53" t="s">
        <v>156</v>
      </c>
      <c r="E53">
        <v>168650.30917148999</v>
      </c>
      <c r="F53">
        <v>4366.1000000000004</v>
      </c>
      <c r="G53">
        <v>53.298168241434901</v>
      </c>
      <c r="H53">
        <v>0.97270382300492997</v>
      </c>
      <c r="I53">
        <v>7.3839078274952596</v>
      </c>
      <c r="J53">
        <v>1.03054562052515</v>
      </c>
      <c r="K53">
        <v>4635.8531281058904</v>
      </c>
      <c r="L53">
        <v>4059.9684667553802</v>
      </c>
      <c r="M53">
        <v>23.2620756081709</v>
      </c>
      <c r="N53">
        <v>0.76219295999499903</v>
      </c>
      <c r="O53">
        <v>15.320308742355801</v>
      </c>
      <c r="P53">
        <v>82.452987881320496</v>
      </c>
      <c r="Q53">
        <v>8.8403413656936006E-2</v>
      </c>
    </row>
    <row r="54" spans="1:17" x14ac:dyDescent="0.3">
      <c r="A54" t="s">
        <v>157</v>
      </c>
      <c r="B54" t="s">
        <v>158</v>
      </c>
      <c r="C54" t="s">
        <v>3096</v>
      </c>
      <c r="D54" t="s">
        <v>21</v>
      </c>
      <c r="E54">
        <v>167943.97368878999</v>
      </c>
      <c r="F54">
        <v>1716.45</v>
      </c>
      <c r="G54">
        <v>23.827962471003499</v>
      </c>
      <c r="H54">
        <v>13.2128178037085</v>
      </c>
      <c r="I54">
        <v>37.067896045358196</v>
      </c>
      <c r="J54">
        <v>5.5589310830962804</v>
      </c>
      <c r="K54">
        <v>1625.7823786153299</v>
      </c>
      <c r="L54">
        <v>1451.63285104377</v>
      </c>
      <c r="M54">
        <v>61.436668395345698</v>
      </c>
      <c r="N54">
        <v>1.1579265747127701</v>
      </c>
      <c r="O54">
        <v>2.6449940283725</v>
      </c>
      <c r="P54">
        <v>56.303783636115199</v>
      </c>
      <c r="Q54">
        <v>-3.358533818088E-3</v>
      </c>
    </row>
    <row r="55" spans="1:17" x14ac:dyDescent="0.3">
      <c r="A55" t="s">
        <v>159</v>
      </c>
      <c r="B55" t="s">
        <v>160</v>
      </c>
      <c r="C55" t="s">
        <v>3097</v>
      </c>
      <c r="D55" t="s">
        <v>43</v>
      </c>
      <c r="E55">
        <v>161986.05526294999</v>
      </c>
      <c r="F55">
        <v>1616.75</v>
      </c>
      <c r="G55">
        <v>-3.4281089823301101</v>
      </c>
      <c r="H55">
        <v>-5.7047353308394602</v>
      </c>
      <c r="I55">
        <v>4.7931696402723603</v>
      </c>
      <c r="J55">
        <v>-0.34717788117361098</v>
      </c>
      <c r="K55">
        <v>1751.7699357689801</v>
      </c>
      <c r="L55">
        <v>1602.6387102040501</v>
      </c>
      <c r="M55">
        <v>18.397379475956502</v>
      </c>
      <c r="N55">
        <v>1.1613350052054201</v>
      </c>
      <c r="O55">
        <v>19.746404824493499</v>
      </c>
      <c r="P55">
        <v>25.2566337400736</v>
      </c>
      <c r="Q55">
        <v>2.2015710890560002E-2</v>
      </c>
    </row>
    <row r="56" spans="1:17" x14ac:dyDescent="0.3">
      <c r="A56" t="s">
        <v>161</v>
      </c>
      <c r="B56" t="s">
        <v>162</v>
      </c>
      <c r="C56" t="s">
        <v>3111</v>
      </c>
      <c r="D56" t="s">
        <v>163</v>
      </c>
      <c r="E56">
        <v>161685.690171975</v>
      </c>
      <c r="F56">
        <v>3178.95</v>
      </c>
      <c r="G56">
        <v>10.198224598464201</v>
      </c>
      <c r="H56">
        <v>2.7663015422657899</v>
      </c>
      <c r="I56">
        <v>1.7534145157074099</v>
      </c>
      <c r="J56">
        <v>1.61567548134399</v>
      </c>
      <c r="K56">
        <v>3178.6826152385402</v>
      </c>
      <c r="L56">
        <v>3011.7031486978499</v>
      </c>
      <c r="M56">
        <v>53.8994758701105</v>
      </c>
      <c r="N56">
        <v>1.2478633779873101</v>
      </c>
      <c r="O56">
        <v>7.42540776042404</v>
      </c>
      <c r="P56">
        <v>38.6643693703517</v>
      </c>
      <c r="Q56">
        <v>1.6214025485289999E-2</v>
      </c>
    </row>
    <row r="57" spans="1:17" x14ac:dyDescent="0.3">
      <c r="A57" t="s">
        <v>164</v>
      </c>
      <c r="B57" t="s">
        <v>165</v>
      </c>
      <c r="C57" t="s">
        <v>3108</v>
      </c>
      <c r="D57" t="s">
        <v>166</v>
      </c>
      <c r="E57">
        <v>159390.062881875</v>
      </c>
      <c r="F57">
        <v>7521.65</v>
      </c>
      <c r="G57">
        <v>64.911838651447098</v>
      </c>
      <c r="H57">
        <v>2.05522910232032</v>
      </c>
      <c r="I57">
        <v>9.8112844466167797</v>
      </c>
      <c r="J57">
        <v>-8.6417165236122102</v>
      </c>
      <c r="K57">
        <v>8044.2940950720404</v>
      </c>
      <c r="L57">
        <v>7120.99214224567</v>
      </c>
      <c r="M57">
        <v>23.8729141490134</v>
      </c>
      <c r="N57">
        <v>1.1187028815897899</v>
      </c>
      <c r="O57">
        <v>21.648175599768599</v>
      </c>
      <c r="P57">
        <v>95.367532467532399</v>
      </c>
      <c r="Q57">
        <v>0.15740817363974099</v>
      </c>
    </row>
    <row r="58" spans="1:17" x14ac:dyDescent="0.3">
      <c r="A58" t="s">
        <v>167</v>
      </c>
      <c r="B58" t="s">
        <v>168</v>
      </c>
      <c r="C58" t="s">
        <v>3101</v>
      </c>
      <c r="D58" t="s">
        <v>169</v>
      </c>
      <c r="E58">
        <v>153460.74938349999</v>
      </c>
      <c r="F58">
        <v>5780.75</v>
      </c>
      <c r="G58">
        <v>41.422293691843798</v>
      </c>
      <c r="H58">
        <v>13.680601428261101</v>
      </c>
      <c r="I58">
        <v>43.256293602581401</v>
      </c>
      <c r="J58">
        <v>-2.7362164363684398</v>
      </c>
      <c r="K58">
        <v>5473.5860099950496</v>
      </c>
      <c r="L58">
        <v>4631.1777202283401</v>
      </c>
      <c r="M58">
        <v>44.933495294259302</v>
      </c>
      <c r="N58">
        <v>0.89893484107578603</v>
      </c>
      <c r="O58">
        <v>8.5646326168749898</v>
      </c>
      <c r="P58">
        <v>75.424088853822099</v>
      </c>
      <c r="Q58">
        <v>-1.0579235750712001E-2</v>
      </c>
    </row>
    <row r="59" spans="1:17" x14ac:dyDescent="0.3">
      <c r="A59" t="s">
        <v>170</v>
      </c>
      <c r="B59" t="s">
        <v>171</v>
      </c>
      <c r="C59" t="s">
        <v>3097</v>
      </c>
      <c r="D59" t="s">
        <v>43</v>
      </c>
      <c r="E59">
        <v>152651.03500748501</v>
      </c>
      <c r="F59">
        <v>709.45</v>
      </c>
      <c r="G59">
        <v>-11.368018038935899</v>
      </c>
      <c r="H59">
        <v>6.0488948284741397</v>
      </c>
      <c r="I59">
        <v>12.160197060877399</v>
      </c>
      <c r="J59">
        <v>1.6568381411733599</v>
      </c>
      <c r="K59">
        <v>711.64833164389597</v>
      </c>
      <c r="L59">
        <v>658.25746339146804</v>
      </c>
      <c r="M59">
        <v>38.391033271388601</v>
      </c>
      <c r="N59">
        <v>0.90327949458503298</v>
      </c>
      <c r="O59">
        <v>7.2943829727253497</v>
      </c>
      <c r="P59">
        <v>38.727023856081303</v>
      </c>
      <c r="Q59">
        <v>-3.6828697001443998E-2</v>
      </c>
    </row>
    <row r="60" spans="1:17" hidden="1" x14ac:dyDescent="0.3">
      <c r="A60" t="s">
        <v>172</v>
      </c>
      <c r="B60" t="s">
        <v>173</v>
      </c>
      <c r="C60" t="s">
        <v>3112</v>
      </c>
      <c r="D60" t="s">
        <v>62</v>
      </c>
      <c r="E60">
        <v>149812.26531250001</v>
      </c>
      <c r="F60">
        <v>1843.75</v>
      </c>
      <c r="G60">
        <v>-25.127184968137399</v>
      </c>
      <c r="H60">
        <v>3.86476750014209</v>
      </c>
      <c r="I60">
        <v>-5.8080312471899198</v>
      </c>
      <c r="J60">
        <v>-0.43818387314499901</v>
      </c>
      <c r="O60">
        <v>6.84745762711864</v>
      </c>
      <c r="P60">
        <v>3.4071789119461502</v>
      </c>
    </row>
    <row r="61" spans="1:17" x14ac:dyDescent="0.3">
      <c r="A61" t="s">
        <v>174</v>
      </c>
      <c r="B61" t="s">
        <v>175</v>
      </c>
      <c r="C61" t="s">
        <v>3105</v>
      </c>
      <c r="D61" t="s">
        <v>176</v>
      </c>
      <c r="E61">
        <v>145154.97251662501</v>
      </c>
      <c r="F61">
        <v>678.75</v>
      </c>
      <c r="G61">
        <v>20.7160252377025</v>
      </c>
      <c r="H61">
        <v>2.3991428638047898</v>
      </c>
      <c r="I61">
        <v>-2.1955428656785201</v>
      </c>
      <c r="J61">
        <v>-3.2864224185298601</v>
      </c>
      <c r="K61">
        <v>706.05328994905096</v>
      </c>
      <c r="L61">
        <v>641.15986671666201</v>
      </c>
      <c r="M61">
        <v>24.916754169770599</v>
      </c>
      <c r="N61">
        <v>0.84992154569779799</v>
      </c>
      <c r="O61">
        <v>13.834254143646399</v>
      </c>
      <c r="P61">
        <v>51.253481894150397</v>
      </c>
      <c r="Q61">
        <v>3.5685223366218002E-2</v>
      </c>
    </row>
    <row r="62" spans="1:17" x14ac:dyDescent="0.3">
      <c r="A62" t="s">
        <v>177</v>
      </c>
      <c r="B62" t="s">
        <v>178</v>
      </c>
      <c r="C62" t="s">
        <v>3097</v>
      </c>
      <c r="D62" t="s">
        <v>149</v>
      </c>
      <c r="E62">
        <v>144577.4581056</v>
      </c>
      <c r="F62">
        <v>438.1</v>
      </c>
      <c r="G62">
        <v>58.2420589440393</v>
      </c>
      <c r="H62">
        <v>-0.67897512235477198</v>
      </c>
      <c r="I62">
        <v>0.49280950176731497</v>
      </c>
      <c r="J62">
        <v>0.14967427151539101</v>
      </c>
      <c r="K62">
        <v>484.01897176358199</v>
      </c>
      <c r="L62">
        <v>449.09778952514898</v>
      </c>
      <c r="M62">
        <v>33.388534219884399</v>
      </c>
      <c r="N62">
        <v>0.67863846521753102</v>
      </c>
      <c r="O62">
        <v>32.389865327550702</v>
      </c>
      <c r="P62">
        <v>94.279379157427897</v>
      </c>
      <c r="Q62">
        <v>0.17715877854421</v>
      </c>
    </row>
    <row r="63" spans="1:17" x14ac:dyDescent="0.3">
      <c r="A63" t="s">
        <v>179</v>
      </c>
      <c r="B63" t="s">
        <v>180</v>
      </c>
      <c r="C63" t="s">
        <v>3099</v>
      </c>
      <c r="D63" t="s">
        <v>125</v>
      </c>
      <c r="E63">
        <v>136557.87173423899</v>
      </c>
      <c r="F63">
        <v>5669.4</v>
      </c>
      <c r="G63">
        <v>-1.40559907891104</v>
      </c>
      <c r="H63">
        <v>-1.8822819380742799</v>
      </c>
      <c r="I63">
        <v>9.9007664902672605</v>
      </c>
      <c r="J63">
        <v>-3.51596643460346</v>
      </c>
      <c r="K63">
        <v>5937.9783381501602</v>
      </c>
      <c r="L63">
        <v>5494.34428791562</v>
      </c>
      <c r="M63">
        <v>27.909130809018599</v>
      </c>
      <c r="N63">
        <v>0.77063477682774595</v>
      </c>
      <c r="O63">
        <v>14.1196599287402</v>
      </c>
      <c r="P63">
        <v>30.399981599466301</v>
      </c>
      <c r="Q63">
        <v>4.0771977477969998E-2</v>
      </c>
    </row>
    <row r="64" spans="1:17" x14ac:dyDescent="0.3">
      <c r="A64" t="s">
        <v>181</v>
      </c>
      <c r="B64" t="s">
        <v>182</v>
      </c>
      <c r="C64" t="s">
        <v>3104</v>
      </c>
      <c r="D64" t="s">
        <v>74</v>
      </c>
      <c r="E64">
        <v>136136.83462906</v>
      </c>
      <c r="F64">
        <v>552.70000000000005</v>
      </c>
      <c r="G64">
        <v>5.7862989075487397</v>
      </c>
      <c r="H64">
        <v>-2.1397300188858801</v>
      </c>
      <c r="I64">
        <v>-20.5526502649873</v>
      </c>
      <c r="J64">
        <v>1.6641964927222499</v>
      </c>
      <c r="K64">
        <v>606.35580686244305</v>
      </c>
      <c r="L64">
        <v>597.59632350671302</v>
      </c>
      <c r="M64">
        <v>21.432726768493598</v>
      </c>
      <c r="N64">
        <v>1.5178665346857001</v>
      </c>
      <c r="O64">
        <v>27.908449430070501</v>
      </c>
      <c r="P64">
        <v>36.790001237470598</v>
      </c>
      <c r="Q64">
        <v>2.4399039737334999E-2</v>
      </c>
    </row>
    <row r="65" spans="1:17" x14ac:dyDescent="0.3">
      <c r="A65" t="s">
        <v>183</v>
      </c>
      <c r="B65" t="s">
        <v>184</v>
      </c>
      <c r="C65" t="s">
        <v>3095</v>
      </c>
      <c r="D65" t="s">
        <v>185</v>
      </c>
      <c r="E65">
        <v>135499.241282943</v>
      </c>
      <c r="F65">
        <v>206.08</v>
      </c>
      <c r="G65">
        <v>45.709342949443503</v>
      </c>
      <c r="H65">
        <v>1.5320672623035201</v>
      </c>
      <c r="I65">
        <v>-8.0583229427443097</v>
      </c>
      <c r="J65">
        <v>-2.4684941037690802</v>
      </c>
      <c r="K65">
        <v>223.789406034455</v>
      </c>
      <c r="L65">
        <v>202.92017359883201</v>
      </c>
      <c r="M65">
        <v>18.034210655219098</v>
      </c>
      <c r="N65">
        <v>0.75239727103999099</v>
      </c>
      <c r="O65">
        <v>19.516692546583801</v>
      </c>
      <c r="P65">
        <v>77.425742574257399</v>
      </c>
      <c r="Q65">
        <v>8.9610864404179993E-2</v>
      </c>
    </row>
    <row r="66" spans="1:17" x14ac:dyDescent="0.3">
      <c r="A66" t="s">
        <v>186</v>
      </c>
      <c r="B66" t="s">
        <v>187</v>
      </c>
      <c r="C66" t="s">
        <v>3102</v>
      </c>
      <c r="D66" t="s">
        <v>80</v>
      </c>
      <c r="E66">
        <v>134875.28227887</v>
      </c>
      <c r="F66">
        <v>422.1</v>
      </c>
      <c r="G66">
        <v>51.872596457103697</v>
      </c>
      <c r="H66">
        <v>0.42187419494386302</v>
      </c>
      <c r="I66">
        <v>-9.3023569247548803</v>
      </c>
      <c r="J66">
        <v>0.16125592986244799</v>
      </c>
      <c r="K66">
        <v>446.71791729515701</v>
      </c>
      <c r="L66">
        <v>408.76130629351201</v>
      </c>
      <c r="M66">
        <v>21.6257493858039</v>
      </c>
      <c r="N66">
        <v>0.71592279666757097</v>
      </c>
      <c r="O66">
        <v>17.235252309879101</v>
      </c>
      <c r="P66">
        <v>82.885615251299797</v>
      </c>
      <c r="Q66">
        <v>8.7230109968709002E-2</v>
      </c>
    </row>
    <row r="67" spans="1:17" x14ac:dyDescent="0.3">
      <c r="A67" t="s">
        <v>188</v>
      </c>
      <c r="B67" t="s">
        <v>189</v>
      </c>
      <c r="C67" t="s">
        <v>3097</v>
      </c>
      <c r="D67" t="s">
        <v>149</v>
      </c>
      <c r="E67">
        <v>133767.77919999999</v>
      </c>
      <c r="F67">
        <v>508</v>
      </c>
      <c r="G67">
        <v>59.421926640651002</v>
      </c>
      <c r="H67">
        <v>2.1395026560260799</v>
      </c>
      <c r="I67">
        <v>5.4409312656511597</v>
      </c>
      <c r="J67">
        <v>2.0742374550088899E-2</v>
      </c>
      <c r="K67">
        <v>551.22101091706395</v>
      </c>
      <c r="L67">
        <v>505.16072544666702</v>
      </c>
      <c r="M67">
        <v>35.993747302117001</v>
      </c>
      <c r="N67">
        <v>0.68683073192614497</v>
      </c>
      <c r="O67">
        <v>28.740157480314899</v>
      </c>
      <c r="P67">
        <v>95.798805164771593</v>
      </c>
      <c r="Q67">
        <v>0.18530489030880601</v>
      </c>
    </row>
    <row r="68" spans="1:17" x14ac:dyDescent="0.3">
      <c r="A68" t="s">
        <v>190</v>
      </c>
      <c r="B68" t="s">
        <v>191</v>
      </c>
      <c r="C68" t="s">
        <v>3103</v>
      </c>
      <c r="D68" t="s">
        <v>192</v>
      </c>
      <c r="E68">
        <v>133457.408535789</v>
      </c>
      <c r="F68">
        <v>189.67</v>
      </c>
      <c r="G68">
        <v>79.820749797177299</v>
      </c>
      <c r="H68">
        <v>0.19369366566950699</v>
      </c>
      <c r="I68">
        <v>41.9763892004583</v>
      </c>
      <c r="J68">
        <v>-1.8255908649056301</v>
      </c>
      <c r="K68">
        <v>198.273631518911</v>
      </c>
      <c r="L68">
        <v>164.36906302035601</v>
      </c>
      <c r="M68">
        <v>29.189981433210701</v>
      </c>
      <c r="N68">
        <v>0.62272030265695899</v>
      </c>
      <c r="O68">
        <v>14.403964780935301</v>
      </c>
      <c r="P68">
        <v>118.513824884792</v>
      </c>
      <c r="Q68">
        <v>4.3237020711557002E-2</v>
      </c>
    </row>
    <row r="69" spans="1:17" x14ac:dyDescent="0.3">
      <c r="A69" t="s">
        <v>193</v>
      </c>
      <c r="B69" t="s">
        <v>194</v>
      </c>
      <c r="C69" t="s">
        <v>3095</v>
      </c>
      <c r="D69" t="s">
        <v>18</v>
      </c>
      <c r="E69">
        <v>132888.42309743899</v>
      </c>
      <c r="F69">
        <v>306.3</v>
      </c>
      <c r="G69">
        <v>53.748571284535799</v>
      </c>
      <c r="H69">
        <v>1.2786275998366901</v>
      </c>
      <c r="I69">
        <v>-5.6105526156236296</v>
      </c>
      <c r="J69">
        <v>-3.4508706610978601</v>
      </c>
      <c r="K69">
        <v>337.36278589796802</v>
      </c>
      <c r="L69">
        <v>305.91566544984101</v>
      </c>
      <c r="M69">
        <v>17.880551750502502</v>
      </c>
      <c r="N69">
        <v>0.69244583571059304</v>
      </c>
      <c r="O69">
        <v>22.7554684949395</v>
      </c>
      <c r="P69">
        <v>84.8242570523457</v>
      </c>
      <c r="Q69">
        <v>3.1965046164020003E-2</v>
      </c>
    </row>
    <row r="70" spans="1:17" x14ac:dyDescent="0.3">
      <c r="A70" t="s">
        <v>195</v>
      </c>
      <c r="B70" t="s">
        <v>196</v>
      </c>
      <c r="C70" t="s">
        <v>3099</v>
      </c>
      <c r="D70" t="s">
        <v>197</v>
      </c>
      <c r="E70">
        <v>132085.07389599999</v>
      </c>
      <c r="F70">
        <v>1291.25</v>
      </c>
      <c r="G70">
        <v>5.9814976952825099</v>
      </c>
      <c r="H70">
        <v>-6.2471585137185803</v>
      </c>
      <c r="I70">
        <v>0.30775614375413801</v>
      </c>
      <c r="J70">
        <v>-4.59546954767427</v>
      </c>
      <c r="K70">
        <v>1377.4813251363901</v>
      </c>
      <c r="L70">
        <v>1314.25751758709</v>
      </c>
      <c r="M70">
        <v>39.366123683318399</v>
      </c>
      <c r="N70">
        <v>0.991787851459912</v>
      </c>
      <c r="O70">
        <v>19.407550822846002</v>
      </c>
      <c r="P70">
        <v>34.533236090852199</v>
      </c>
      <c r="Q70">
        <v>1.3736115192641001E-2</v>
      </c>
    </row>
    <row r="71" spans="1:17" x14ac:dyDescent="0.3">
      <c r="A71" t="s">
        <v>198</v>
      </c>
      <c r="B71" t="s">
        <v>199</v>
      </c>
      <c r="C71" t="s">
        <v>3103</v>
      </c>
      <c r="D71" t="s">
        <v>200</v>
      </c>
      <c r="E71">
        <v>125837.71560359999</v>
      </c>
      <c r="F71">
        <v>4591.6000000000004</v>
      </c>
      <c r="G71">
        <v>9.2151428666418997</v>
      </c>
      <c r="H71">
        <v>2.8358194532916601</v>
      </c>
      <c r="I71">
        <v>-7.6465998071522199</v>
      </c>
      <c r="J71">
        <v>1.48587010453304</v>
      </c>
      <c r="K71">
        <v>4782.8360342012302</v>
      </c>
      <c r="L71">
        <v>4502.6298722670399</v>
      </c>
      <c r="M71">
        <v>32.987669082021903</v>
      </c>
      <c r="N71">
        <v>0.92409490396115301</v>
      </c>
      <c r="O71">
        <v>11.1812875686035</v>
      </c>
      <c r="P71">
        <v>40.201526717557201</v>
      </c>
      <c r="Q71">
        <v>7.9198560303453E-2</v>
      </c>
    </row>
    <row r="72" spans="1:17" x14ac:dyDescent="0.3">
      <c r="A72" t="s">
        <v>201</v>
      </c>
      <c r="B72" t="s">
        <v>202</v>
      </c>
      <c r="C72" t="s">
        <v>3097</v>
      </c>
      <c r="D72" t="s">
        <v>34</v>
      </c>
      <c r="E72">
        <v>123864.466911408</v>
      </c>
      <c r="F72">
        <v>239.52</v>
      </c>
      <c r="G72">
        <v>-3.4975208905122499</v>
      </c>
      <c r="H72">
        <v>7.40963253393247</v>
      </c>
      <c r="I72">
        <v>-17.978350430610899</v>
      </c>
      <c r="J72">
        <v>4.50121196047892</v>
      </c>
      <c r="K72">
        <v>245.283643862004</v>
      </c>
      <c r="L72">
        <v>245.45514879982099</v>
      </c>
      <c r="M72">
        <v>44.889208094574698</v>
      </c>
      <c r="N72">
        <v>0.70192012101451295</v>
      </c>
      <c r="O72">
        <v>25.125250501001901</v>
      </c>
      <c r="P72">
        <v>27.505988820867699</v>
      </c>
      <c r="Q72">
        <v>0.118383262709432</v>
      </c>
    </row>
    <row r="73" spans="1:17" x14ac:dyDescent="0.3">
      <c r="A73" t="s">
        <v>203</v>
      </c>
      <c r="B73" t="s">
        <v>204</v>
      </c>
      <c r="C73" t="s">
        <v>3101</v>
      </c>
      <c r="D73" t="s">
        <v>51</v>
      </c>
      <c r="E73">
        <v>120242.88565716</v>
      </c>
      <c r="F73">
        <v>1488.9</v>
      </c>
      <c r="G73">
        <v>2.1818264462613999</v>
      </c>
      <c r="H73">
        <v>-1.8860093634505</v>
      </c>
      <c r="I73">
        <v>-1.25414802507203</v>
      </c>
      <c r="J73">
        <v>-1.00444851733583</v>
      </c>
      <c r="K73">
        <v>1584.9481397811701</v>
      </c>
      <c r="L73">
        <v>1482.73790833527</v>
      </c>
      <c r="M73">
        <v>20.112062659054899</v>
      </c>
      <c r="N73">
        <v>1.0603710446955199</v>
      </c>
      <c r="O73">
        <v>14.3159379407616</v>
      </c>
      <c r="P73">
        <v>31.5282685512367</v>
      </c>
      <c r="Q73">
        <v>4.8771573548788999E-2</v>
      </c>
    </row>
    <row r="74" spans="1:17" x14ac:dyDescent="0.3">
      <c r="A74" t="s">
        <v>205</v>
      </c>
      <c r="B74" t="s">
        <v>206</v>
      </c>
      <c r="C74" t="s">
        <v>3102</v>
      </c>
      <c r="D74" t="s">
        <v>57</v>
      </c>
      <c r="E74">
        <v>116728.17303821001</v>
      </c>
      <c r="F74">
        <v>668.9</v>
      </c>
      <c r="G74">
        <v>56.205349030548298</v>
      </c>
      <c r="H74">
        <v>-8.0461496281663401</v>
      </c>
      <c r="I74">
        <v>3.48158877444537</v>
      </c>
      <c r="J74">
        <v>1.7420957330906599</v>
      </c>
      <c r="K74">
        <v>708.70921792230502</v>
      </c>
      <c r="L74">
        <v>626.62129823499299</v>
      </c>
      <c r="M74">
        <v>35.160692623384001</v>
      </c>
      <c r="N74">
        <v>0.71962885446456004</v>
      </c>
      <c r="O74">
        <v>20.331888174614999</v>
      </c>
      <c r="P74">
        <v>92.489208633093497</v>
      </c>
      <c r="Q74">
        <v>6.7503928076020001E-2</v>
      </c>
    </row>
    <row r="75" spans="1:17" x14ac:dyDescent="0.3">
      <c r="A75" t="s">
        <v>207</v>
      </c>
      <c r="B75" t="s">
        <v>208</v>
      </c>
      <c r="C75" t="s">
        <v>3103</v>
      </c>
      <c r="D75" t="s">
        <v>86</v>
      </c>
      <c r="E75">
        <v>116300.853207719</v>
      </c>
      <c r="F75">
        <v>2449.8000000000002</v>
      </c>
      <c r="G75">
        <v>29.103272418638301</v>
      </c>
      <c r="H75">
        <v>-6.4952032113662597</v>
      </c>
      <c r="I75">
        <v>15.0036047842712</v>
      </c>
      <c r="J75">
        <v>-4.3018621001220003</v>
      </c>
      <c r="K75">
        <v>2694.9591707890499</v>
      </c>
      <c r="L75">
        <v>2359.0692758534401</v>
      </c>
      <c r="M75">
        <v>19.506886640517799</v>
      </c>
      <c r="N75">
        <v>1.1951317416964</v>
      </c>
      <c r="O75">
        <v>20.744550575557099</v>
      </c>
      <c r="P75">
        <v>58.2047142395867</v>
      </c>
      <c r="Q75">
        <v>0.21355833992637799</v>
      </c>
    </row>
    <row r="76" spans="1:17" x14ac:dyDescent="0.3">
      <c r="A76" t="s">
        <v>209</v>
      </c>
      <c r="B76" t="s">
        <v>210</v>
      </c>
      <c r="C76" t="s">
        <v>3097</v>
      </c>
      <c r="D76" t="s">
        <v>54</v>
      </c>
      <c r="E76">
        <v>116286.43513707</v>
      </c>
      <c r="F76">
        <v>3092.65</v>
      </c>
      <c r="G76">
        <v>43.831644914286898</v>
      </c>
      <c r="H76">
        <v>-0.82276786382261402</v>
      </c>
      <c r="I76">
        <v>16.975354538150999</v>
      </c>
      <c r="J76">
        <v>4.5590094333271098</v>
      </c>
      <c r="K76">
        <v>3267.9497764234902</v>
      </c>
      <c r="L76">
        <v>2782.5553612663198</v>
      </c>
      <c r="M76">
        <v>26.8081506827228</v>
      </c>
      <c r="N76">
        <v>1.1450604312438499</v>
      </c>
      <c r="O76">
        <v>18.094514413205498</v>
      </c>
      <c r="P76">
        <v>75.633926796717503</v>
      </c>
      <c r="Q76">
        <v>9.9536215288968E-2</v>
      </c>
    </row>
    <row r="77" spans="1:17" x14ac:dyDescent="0.3">
      <c r="A77" t="s">
        <v>211</v>
      </c>
      <c r="B77" t="s">
        <v>212</v>
      </c>
      <c r="C77" t="s">
        <v>3101</v>
      </c>
      <c r="D77" t="s">
        <v>51</v>
      </c>
      <c r="E77">
        <v>116183.2428704</v>
      </c>
      <c r="F77">
        <v>3432.85</v>
      </c>
      <c r="G77">
        <v>46.327496474757602</v>
      </c>
      <c r="H77">
        <v>2.1234492785459702</v>
      </c>
      <c r="I77">
        <v>20.276326559481099</v>
      </c>
      <c r="J77">
        <v>0.30799125305287101</v>
      </c>
      <c r="K77">
        <v>3372.4140718733702</v>
      </c>
      <c r="L77">
        <v>2932.8158513268199</v>
      </c>
      <c r="M77">
        <v>53.227783933599497</v>
      </c>
      <c r="N77">
        <v>0.90218270381864796</v>
      </c>
      <c r="O77">
        <v>4.5982201377863898</v>
      </c>
      <c r="P77">
        <v>88.354228964911798</v>
      </c>
      <c r="Q77">
        <v>0.126110129475243</v>
      </c>
    </row>
    <row r="78" spans="1:17" x14ac:dyDescent="0.3">
      <c r="A78" t="s">
        <v>213</v>
      </c>
      <c r="B78" t="s">
        <v>214</v>
      </c>
      <c r="C78" t="s">
        <v>3097</v>
      </c>
      <c r="D78" t="s">
        <v>54</v>
      </c>
      <c r="E78">
        <v>115325.49309210001</v>
      </c>
      <c r="F78">
        <v>1372.2</v>
      </c>
      <c r="G78">
        <v>-6.8257872128262402</v>
      </c>
      <c r="H78">
        <v>-7.1212953396249903</v>
      </c>
      <c r="I78">
        <v>11.633958117606999</v>
      </c>
      <c r="J78">
        <v>-1.80658168646046</v>
      </c>
      <c r="K78">
        <v>1479.5778456844901</v>
      </c>
      <c r="L78">
        <v>1344.9338067164899</v>
      </c>
      <c r="M78">
        <v>17.196274157585801</v>
      </c>
      <c r="N78">
        <v>0.76292140424010801</v>
      </c>
      <c r="O78">
        <v>20.390613613175901</v>
      </c>
      <c r="P78">
        <v>35.700158227848</v>
      </c>
      <c r="Q78">
        <v>0.104207412657521</v>
      </c>
    </row>
    <row r="79" spans="1:17" x14ac:dyDescent="0.3">
      <c r="A79" t="s">
        <v>215</v>
      </c>
      <c r="B79" t="s">
        <v>216</v>
      </c>
      <c r="C79" t="s">
        <v>3108</v>
      </c>
      <c r="D79" t="s">
        <v>166</v>
      </c>
      <c r="E79">
        <v>113643.0897889</v>
      </c>
      <c r="F79">
        <v>743.5</v>
      </c>
      <c r="G79">
        <v>73.223322832233194</v>
      </c>
      <c r="H79">
        <v>0.608704205258919</v>
      </c>
      <c r="I79">
        <v>29.978631343172601</v>
      </c>
      <c r="J79">
        <v>-8.2917923716766406</v>
      </c>
      <c r="K79">
        <v>753.54082861674704</v>
      </c>
      <c r="L79">
        <v>639.19626524289799</v>
      </c>
      <c r="M79">
        <v>33.640877080571599</v>
      </c>
      <c r="N79">
        <v>1.5306352756845401</v>
      </c>
      <c r="O79">
        <v>17.646267652992599</v>
      </c>
      <c r="P79">
        <v>106.98775055679199</v>
      </c>
      <c r="Q79">
        <v>0.19700375105721099</v>
      </c>
    </row>
    <row r="80" spans="1:17" x14ac:dyDescent="0.3">
      <c r="A80" t="s">
        <v>217</v>
      </c>
      <c r="B80" t="s">
        <v>218</v>
      </c>
      <c r="C80" t="s">
        <v>3097</v>
      </c>
      <c r="D80" t="s">
        <v>219</v>
      </c>
      <c r="E80">
        <v>113034.69696395</v>
      </c>
      <c r="F80">
        <v>10156.450000000001</v>
      </c>
      <c r="G80">
        <v>21.685186023679101</v>
      </c>
      <c r="H80">
        <v>2.4093930534121299</v>
      </c>
      <c r="I80">
        <v>16.715593253308199</v>
      </c>
      <c r="J80">
        <v>0.70431009733625505</v>
      </c>
      <c r="K80">
        <v>10273.209494106401</v>
      </c>
      <c r="L80">
        <v>9176.3452682592397</v>
      </c>
      <c r="M80">
        <v>33.493649936327103</v>
      </c>
      <c r="N80">
        <v>0.57106293062091695</v>
      </c>
      <c r="O80">
        <v>11.751645506057701</v>
      </c>
      <c r="P80">
        <v>53.237827969643398</v>
      </c>
      <c r="Q80">
        <v>9.0352196832174006E-2</v>
      </c>
    </row>
    <row r="81" spans="1:17" x14ac:dyDescent="0.3">
      <c r="A81" t="s">
        <v>220</v>
      </c>
      <c r="B81" t="s">
        <v>221</v>
      </c>
      <c r="C81" t="s">
        <v>3102</v>
      </c>
      <c r="D81" t="s">
        <v>222</v>
      </c>
      <c r="E81">
        <v>110439.919692269</v>
      </c>
      <c r="F81">
        <v>919.35</v>
      </c>
      <c r="G81">
        <v>1.42847687643891</v>
      </c>
      <c r="H81">
        <v>8.6121959777321899E-2</v>
      </c>
      <c r="I81">
        <v>-19.5906095391646</v>
      </c>
      <c r="J81">
        <v>-1.0990677169373799</v>
      </c>
      <c r="K81">
        <v>1013.00786961592</v>
      </c>
      <c r="L81">
        <v>1040.93407151479</v>
      </c>
      <c r="M81">
        <v>26.976700523526301</v>
      </c>
      <c r="N81">
        <v>0.61092079522984399</v>
      </c>
      <c r="O81">
        <v>46.625333115788301</v>
      </c>
      <c r="P81">
        <v>34.016034985422699</v>
      </c>
      <c r="Q81">
        <v>-3.6256322023683001E-2</v>
      </c>
    </row>
    <row r="82" spans="1:17" x14ac:dyDescent="0.3">
      <c r="A82" t="s">
        <v>223</v>
      </c>
      <c r="B82" t="s">
        <v>224</v>
      </c>
      <c r="C82" t="s">
        <v>3097</v>
      </c>
      <c r="D82" t="s">
        <v>34</v>
      </c>
      <c r="E82">
        <v>110010.452961296</v>
      </c>
      <c r="F82">
        <v>95.72</v>
      </c>
      <c r="G82">
        <v>11.272218964421</v>
      </c>
      <c r="H82">
        <v>0.96990053916832597</v>
      </c>
      <c r="I82">
        <v>-36.701103267643802</v>
      </c>
      <c r="J82">
        <v>-1.41739953577138</v>
      </c>
      <c r="K82">
        <v>107.478916660869</v>
      </c>
      <c r="L82">
        <v>109.507822508076</v>
      </c>
      <c r="M82">
        <v>30.493161205516</v>
      </c>
      <c r="N82">
        <v>0.83721988922266599</v>
      </c>
      <c r="O82">
        <v>49.289594651065599</v>
      </c>
      <c r="P82">
        <v>42.1232368225686</v>
      </c>
      <c r="Q82">
        <v>9.9237939062850999E-2</v>
      </c>
    </row>
    <row r="83" spans="1:17" hidden="1" x14ac:dyDescent="0.3">
      <c r="A83" t="s">
        <v>225</v>
      </c>
      <c r="B83" t="s">
        <v>226</v>
      </c>
      <c r="C83" t="s">
        <v>3112</v>
      </c>
      <c r="D83" t="s">
        <v>54</v>
      </c>
      <c r="E83">
        <v>109381.878770934</v>
      </c>
      <c r="F83">
        <v>131.34</v>
      </c>
      <c r="G83">
        <v>-46.854399740614902</v>
      </c>
      <c r="H83">
        <v>-9.6125678189177606</v>
      </c>
      <c r="I83">
        <v>-27.535246019667301</v>
      </c>
      <c r="J83">
        <v>-1.9528182409534101</v>
      </c>
      <c r="M83">
        <v>25.054891953542601</v>
      </c>
      <c r="O83">
        <v>43.520633470382201</v>
      </c>
      <c r="P83">
        <v>2.40137221269298</v>
      </c>
    </row>
    <row r="84" spans="1:17" x14ac:dyDescent="0.3">
      <c r="A84" t="s">
        <v>227</v>
      </c>
      <c r="B84" t="s">
        <v>228</v>
      </c>
      <c r="C84" t="s">
        <v>3101</v>
      </c>
      <c r="D84" t="s">
        <v>51</v>
      </c>
      <c r="E84">
        <v>108540.91637104</v>
      </c>
      <c r="F84">
        <v>1302.94</v>
      </c>
      <c r="G84">
        <v>-5.7514556759900302</v>
      </c>
      <c r="H84">
        <v>3.31326286503971</v>
      </c>
      <c r="I84">
        <v>-3.6796871115986001</v>
      </c>
      <c r="J84">
        <v>-0.88351737033398703</v>
      </c>
      <c r="K84">
        <v>1333.7194453557099</v>
      </c>
      <c r="L84">
        <v>1266.59938746238</v>
      </c>
      <c r="M84">
        <v>28.948562210125601</v>
      </c>
      <c r="N84">
        <v>0.80807376977018597</v>
      </c>
      <c r="O84">
        <v>9.0986538136828798</v>
      </c>
      <c r="P84">
        <v>25.149119689561999</v>
      </c>
      <c r="Q84">
        <v>1.7276142675428E-2</v>
      </c>
    </row>
    <row r="85" spans="1:17" x14ac:dyDescent="0.3">
      <c r="A85" t="s">
        <v>229</v>
      </c>
      <c r="B85" t="s">
        <v>230</v>
      </c>
      <c r="C85" t="s">
        <v>3110</v>
      </c>
      <c r="D85" t="s">
        <v>141</v>
      </c>
      <c r="E85">
        <v>107845.06393020001</v>
      </c>
      <c r="F85">
        <v>1082.3499999999999</v>
      </c>
      <c r="G85">
        <v>16.2134971815494</v>
      </c>
      <c r="H85">
        <v>-13.089509889080899</v>
      </c>
      <c r="I85">
        <v>-17.9281249449126</v>
      </c>
      <c r="J85">
        <v>-6.1014946040118598</v>
      </c>
      <c r="K85">
        <v>1224.6750706984201</v>
      </c>
      <c r="L85">
        <v>1192.52638949841</v>
      </c>
      <c r="M85">
        <v>29.287750707568101</v>
      </c>
      <c r="N85">
        <v>0.69028670936276804</v>
      </c>
      <c r="O85">
        <v>52.441446851757703</v>
      </c>
      <c r="P85">
        <v>54.246829129257399</v>
      </c>
      <c r="Q85">
        <v>7.4425820328289996E-2</v>
      </c>
    </row>
    <row r="86" spans="1:17" x14ac:dyDescent="0.3">
      <c r="A86" t="s">
        <v>231</v>
      </c>
      <c r="B86" t="s">
        <v>232</v>
      </c>
      <c r="C86" t="s">
        <v>3099</v>
      </c>
      <c r="D86" t="s">
        <v>233</v>
      </c>
      <c r="E86">
        <v>107662.47326106</v>
      </c>
      <c r="F86">
        <v>1480.2</v>
      </c>
      <c r="G86">
        <v>17.927400457209</v>
      </c>
      <c r="H86">
        <v>-3.5239050777285899</v>
      </c>
      <c r="I86">
        <v>16.746412765954201</v>
      </c>
      <c r="J86">
        <v>-1.2582912066962599</v>
      </c>
      <c r="K86">
        <v>1495.7364709713399</v>
      </c>
      <c r="L86">
        <v>1314.71829695048</v>
      </c>
      <c r="M86">
        <v>37.5187063195973</v>
      </c>
      <c r="N86">
        <v>0.78430995994896502</v>
      </c>
      <c r="O86">
        <v>11.302526685583</v>
      </c>
      <c r="P86">
        <v>48.935956130200701</v>
      </c>
      <c r="Q86">
        <v>4.5847673397441002E-2</v>
      </c>
    </row>
    <row r="87" spans="1:17" x14ac:dyDescent="0.3">
      <c r="A87" t="s">
        <v>234</v>
      </c>
      <c r="B87" t="s">
        <v>235</v>
      </c>
      <c r="C87" t="s">
        <v>3097</v>
      </c>
      <c r="D87" t="s">
        <v>43</v>
      </c>
      <c r="E87">
        <v>107303.704983684</v>
      </c>
      <c r="F87">
        <v>742.85</v>
      </c>
      <c r="G87">
        <v>16.731799179970999</v>
      </c>
      <c r="H87">
        <v>6.4936307147228103</v>
      </c>
      <c r="I87">
        <v>24.540726682628001</v>
      </c>
      <c r="J87">
        <v>7.4908592164316001</v>
      </c>
      <c r="K87">
        <v>740.00189412184295</v>
      </c>
      <c r="L87">
        <v>655.28288252851996</v>
      </c>
      <c r="M87">
        <v>46.9930362364723</v>
      </c>
      <c r="N87">
        <v>0.80692391912321004</v>
      </c>
      <c r="O87">
        <v>7.2625698324022299</v>
      </c>
      <c r="P87">
        <v>60.2869780990398</v>
      </c>
      <c r="Q87">
        <v>-5.2932351774319999E-3</v>
      </c>
    </row>
    <row r="88" spans="1:17" x14ac:dyDescent="0.3">
      <c r="A88" t="s">
        <v>236</v>
      </c>
      <c r="B88" t="s">
        <v>237</v>
      </c>
      <c r="C88" t="s">
        <v>3106</v>
      </c>
      <c r="D88" t="s">
        <v>238</v>
      </c>
      <c r="E88">
        <v>106263.48886534</v>
      </c>
      <c r="F88">
        <v>1694.95</v>
      </c>
      <c r="G88">
        <v>7.3064020586984801</v>
      </c>
      <c r="H88">
        <v>-9.68269714246021</v>
      </c>
      <c r="I88">
        <v>1.4736223642874999</v>
      </c>
      <c r="J88">
        <v>-1.98119202727268</v>
      </c>
      <c r="K88">
        <v>1892.3718589928401</v>
      </c>
      <c r="L88">
        <v>1736.7015613348899</v>
      </c>
      <c r="M88">
        <v>16.022900589777102</v>
      </c>
      <c r="N88">
        <v>1.29945588119017</v>
      </c>
      <c r="O88">
        <v>24.251452845216601</v>
      </c>
      <c r="P88">
        <v>37.482256560003201</v>
      </c>
      <c r="Q88">
        <v>1.3355046591694E-2</v>
      </c>
    </row>
    <row r="89" spans="1:17" x14ac:dyDescent="0.3">
      <c r="A89" t="s">
        <v>239</v>
      </c>
      <c r="B89" t="s">
        <v>240</v>
      </c>
      <c r="C89" t="s">
        <v>3103</v>
      </c>
      <c r="D89" t="s">
        <v>192</v>
      </c>
      <c r="E89">
        <v>105976.39977980001</v>
      </c>
      <c r="F89">
        <v>35931.949999999997</v>
      </c>
      <c r="G89">
        <v>55.9783277167368</v>
      </c>
      <c r="H89">
        <v>5.1046880051535899</v>
      </c>
      <c r="I89">
        <v>17.192243812016901</v>
      </c>
      <c r="J89">
        <v>1.5143473044628399</v>
      </c>
      <c r="K89">
        <v>35676.9036646776</v>
      </c>
      <c r="L89">
        <v>31280.791961795301</v>
      </c>
      <c r="M89">
        <v>33.415429075633099</v>
      </c>
      <c r="N89">
        <v>0.56620924325699595</v>
      </c>
      <c r="O89">
        <v>8.7856350685114606</v>
      </c>
      <c r="P89">
        <v>86.175906735751198</v>
      </c>
      <c r="Q89">
        <v>0.12563881166048399</v>
      </c>
    </row>
    <row r="90" spans="1:17" x14ac:dyDescent="0.3">
      <c r="A90" t="s">
        <v>241</v>
      </c>
      <c r="B90" t="s">
        <v>242</v>
      </c>
      <c r="C90" t="s">
        <v>3101</v>
      </c>
      <c r="D90" t="s">
        <v>243</v>
      </c>
      <c r="E90">
        <v>99856.287516644996</v>
      </c>
      <c r="F90">
        <v>6944.85</v>
      </c>
      <c r="G90">
        <v>16.446688759148401</v>
      </c>
      <c r="H90">
        <v>5.0583485363230798</v>
      </c>
      <c r="I90">
        <v>1.64829433840969</v>
      </c>
      <c r="J90">
        <v>2.5100482700092601</v>
      </c>
      <c r="K90">
        <v>6900.5333288400498</v>
      </c>
      <c r="L90">
        <v>6372.9338715881404</v>
      </c>
      <c r="M90">
        <v>45.089919991629301</v>
      </c>
      <c r="N90">
        <v>0.48811905952596402</v>
      </c>
      <c r="O90">
        <v>5.3579270970575097</v>
      </c>
      <c r="P90">
        <v>46.949851883199301</v>
      </c>
      <c r="Q90">
        <v>4.7645013326239001E-2</v>
      </c>
    </row>
    <row r="91" spans="1:17" x14ac:dyDescent="0.3">
      <c r="A91" t="s">
        <v>244</v>
      </c>
      <c r="B91" t="s">
        <v>245</v>
      </c>
      <c r="C91" t="s">
        <v>3101</v>
      </c>
      <c r="D91" t="s">
        <v>51</v>
      </c>
      <c r="E91">
        <v>99677.539049400002</v>
      </c>
      <c r="F91">
        <v>990.6</v>
      </c>
      <c r="G91">
        <v>45.9137923596112</v>
      </c>
      <c r="H91">
        <v>2.2575273390204198</v>
      </c>
      <c r="I91">
        <v>-2.9985837332022101</v>
      </c>
      <c r="J91">
        <v>0.89773277747700397</v>
      </c>
      <c r="K91">
        <v>1073.39167020482</v>
      </c>
      <c r="L91">
        <v>998.49571061727295</v>
      </c>
      <c r="M91">
        <v>26.888776824104401</v>
      </c>
      <c r="N91">
        <v>0.50160230376289405</v>
      </c>
      <c r="O91">
        <v>33.686654552796199</v>
      </c>
      <c r="P91">
        <v>74.478203434610293</v>
      </c>
      <c r="Q91">
        <v>8.0995110046039001E-2</v>
      </c>
    </row>
    <row r="92" spans="1:17" x14ac:dyDescent="0.3">
      <c r="A92" t="s">
        <v>246</v>
      </c>
      <c r="B92" t="s">
        <v>247</v>
      </c>
      <c r="C92" t="s">
        <v>3103</v>
      </c>
      <c r="D92" t="s">
        <v>86</v>
      </c>
      <c r="E92">
        <v>99456.112084940003</v>
      </c>
      <c r="F92">
        <v>4973.3</v>
      </c>
      <c r="G92">
        <v>31.888087165795699</v>
      </c>
      <c r="H92">
        <v>-9.5254154803511604</v>
      </c>
      <c r="I92">
        <v>3.4242986972256499</v>
      </c>
      <c r="J92">
        <v>0.68833140157232697</v>
      </c>
      <c r="K92">
        <v>5490.9580979519897</v>
      </c>
      <c r="L92">
        <v>5009.6721036618401</v>
      </c>
      <c r="M92">
        <v>13.5059021213157</v>
      </c>
      <c r="N92">
        <v>0.84004348944257801</v>
      </c>
      <c r="O92">
        <v>25.595680936199301</v>
      </c>
      <c r="P92">
        <v>63.5147131349663</v>
      </c>
      <c r="Q92">
        <v>7.8074939035181007E-2</v>
      </c>
    </row>
    <row r="93" spans="1:17" x14ac:dyDescent="0.3">
      <c r="A93" t="s">
        <v>248</v>
      </c>
      <c r="B93" t="s">
        <v>249</v>
      </c>
      <c r="C93" t="s">
        <v>3109</v>
      </c>
      <c r="D93" t="s">
        <v>250</v>
      </c>
      <c r="E93">
        <v>98394.752691375004</v>
      </c>
      <c r="F93">
        <v>691.25</v>
      </c>
      <c r="G93">
        <v>50.993938085081297</v>
      </c>
      <c r="H93">
        <v>0.49459654397436997</v>
      </c>
      <c r="I93">
        <v>12.613562988561201</v>
      </c>
      <c r="J93">
        <v>2.4250298072364802E-2</v>
      </c>
      <c r="K93">
        <v>672.48947304332705</v>
      </c>
      <c r="L93">
        <v>596.38420182975199</v>
      </c>
      <c r="M93">
        <v>55.998227964365398</v>
      </c>
      <c r="N93">
        <v>0.90184484928654196</v>
      </c>
      <c r="O93">
        <v>4.2242314647377999</v>
      </c>
      <c r="P93">
        <v>86.019913885898802</v>
      </c>
      <c r="Q93">
        <v>0.19385853809933601</v>
      </c>
    </row>
    <row r="94" spans="1:17" x14ac:dyDescent="0.3">
      <c r="A94" t="s">
        <v>251</v>
      </c>
      <c r="B94" t="s">
        <v>252</v>
      </c>
      <c r="C94" t="s">
        <v>3101</v>
      </c>
      <c r="D94" t="s">
        <v>51</v>
      </c>
      <c r="E94">
        <v>98394.193851420001</v>
      </c>
      <c r="F94">
        <v>2455.9</v>
      </c>
      <c r="G94">
        <v>15.574921023922499</v>
      </c>
      <c r="H94">
        <v>-1.59224916879142</v>
      </c>
      <c r="I94">
        <v>-4.7442181069701403</v>
      </c>
      <c r="J94">
        <v>-3.06497531028405</v>
      </c>
      <c r="K94">
        <v>2507.5955969007</v>
      </c>
      <c r="L94">
        <v>2244.3193761052498</v>
      </c>
      <c r="M94">
        <v>24.456233681968801</v>
      </c>
      <c r="N94">
        <v>0.37006148201912697</v>
      </c>
      <c r="O94">
        <v>15.436296266134599</v>
      </c>
      <c r="P94">
        <v>45.919610231425096</v>
      </c>
    </row>
    <row r="95" spans="1:17" x14ac:dyDescent="0.3">
      <c r="A95" t="s">
        <v>253</v>
      </c>
      <c r="B95" t="s">
        <v>254</v>
      </c>
      <c r="C95" t="s">
        <v>3101</v>
      </c>
      <c r="D95" t="s">
        <v>51</v>
      </c>
      <c r="E95">
        <v>98387.558612069901</v>
      </c>
      <c r="F95">
        <v>2156.6999999999998</v>
      </c>
      <c r="G95">
        <v>62.117778278096203</v>
      </c>
      <c r="H95">
        <v>3.16179474997065</v>
      </c>
      <c r="I95">
        <v>28.131939128350599</v>
      </c>
      <c r="J95">
        <v>0.57612351468017997</v>
      </c>
      <c r="K95">
        <v>2139.4592680473202</v>
      </c>
      <c r="L95">
        <v>1803.5964778310699</v>
      </c>
      <c r="M95">
        <v>47.841628722886298</v>
      </c>
      <c r="N95">
        <v>0.59331644366899805</v>
      </c>
      <c r="O95">
        <v>7.2008160615755603</v>
      </c>
      <c r="P95">
        <v>92.048085485307197</v>
      </c>
      <c r="Q95">
        <v>0.114775162641073</v>
      </c>
    </row>
    <row r="96" spans="1:17" x14ac:dyDescent="0.3">
      <c r="A96" t="s">
        <v>255</v>
      </c>
      <c r="B96" t="s">
        <v>256</v>
      </c>
      <c r="C96" t="s">
        <v>3109</v>
      </c>
      <c r="D96" t="s">
        <v>122</v>
      </c>
      <c r="E96">
        <v>98237.888775165004</v>
      </c>
      <c r="F96">
        <v>7597.65</v>
      </c>
      <c r="G96">
        <v>59.732849839721503</v>
      </c>
      <c r="H96">
        <v>1.81025927799103</v>
      </c>
      <c r="I96">
        <v>21.505481363885099</v>
      </c>
      <c r="J96">
        <v>-0.21850613097744001</v>
      </c>
      <c r="K96">
        <v>7767.0785711490998</v>
      </c>
      <c r="L96">
        <v>6613.5965339457298</v>
      </c>
      <c r="M96">
        <v>31.3810278633342</v>
      </c>
      <c r="N96">
        <v>0.760564786386001</v>
      </c>
      <c r="O96">
        <v>11.508163708515101</v>
      </c>
      <c r="P96">
        <v>91.277803653025401</v>
      </c>
      <c r="Q96">
        <v>1.0747477703259E-2</v>
      </c>
    </row>
    <row r="97" spans="1:17" x14ac:dyDescent="0.3">
      <c r="A97" t="s">
        <v>257</v>
      </c>
      <c r="B97" t="s">
        <v>258</v>
      </c>
      <c r="C97" t="s">
        <v>3108</v>
      </c>
      <c r="D97" t="s">
        <v>238</v>
      </c>
      <c r="E97">
        <v>97084.5455181</v>
      </c>
      <c r="F97">
        <v>6455.4</v>
      </c>
      <c r="G97">
        <v>2.0585851393906398</v>
      </c>
      <c r="H97">
        <v>4.86430228048724</v>
      </c>
      <c r="I97">
        <v>7.46240003667811</v>
      </c>
      <c r="J97">
        <v>-1.3013719488527999</v>
      </c>
      <c r="K97">
        <v>6871.9096979108699</v>
      </c>
      <c r="L97">
        <v>6174.5137166857303</v>
      </c>
      <c r="M97">
        <v>18.9008543273508</v>
      </c>
      <c r="N97">
        <v>1.34734080197302</v>
      </c>
      <c r="O97">
        <v>17.808346500604099</v>
      </c>
      <c r="P97">
        <v>69.834254143646305</v>
      </c>
      <c r="Q97">
        <v>0.13729873251500399</v>
      </c>
    </row>
    <row r="98" spans="1:17" x14ac:dyDescent="0.3">
      <c r="A98" t="s">
        <v>259</v>
      </c>
      <c r="B98" t="s">
        <v>260</v>
      </c>
      <c r="C98" t="s">
        <v>3099</v>
      </c>
      <c r="D98" t="s">
        <v>261</v>
      </c>
      <c r="E98">
        <v>96273.912140835004</v>
      </c>
      <c r="F98">
        <v>973.05</v>
      </c>
      <c r="G98">
        <v>-15.7639851552354</v>
      </c>
      <c r="H98">
        <v>-10.8440525497245</v>
      </c>
      <c r="I98">
        <v>-18.082618692220802</v>
      </c>
      <c r="J98">
        <v>-5.3210904153644796</v>
      </c>
      <c r="K98">
        <v>1131.3866032978101</v>
      </c>
      <c r="L98">
        <v>1104.5735806134301</v>
      </c>
      <c r="M98">
        <v>13.325184634814899</v>
      </c>
      <c r="N98">
        <v>1.3281932169003201</v>
      </c>
      <c r="O98">
        <v>28.813565471778901</v>
      </c>
      <c r="P98">
        <v>12.9753084644354</v>
      </c>
      <c r="Q98">
        <v>-1.2800106221903E-2</v>
      </c>
    </row>
    <row r="99" spans="1:17" x14ac:dyDescent="0.3">
      <c r="A99" t="s">
        <v>262</v>
      </c>
      <c r="B99" t="s">
        <v>263</v>
      </c>
      <c r="C99" t="s">
        <v>3099</v>
      </c>
      <c r="D99" t="s">
        <v>197</v>
      </c>
      <c r="E99">
        <v>95474.414094469903</v>
      </c>
      <c r="F99">
        <v>538.70000000000005</v>
      </c>
      <c r="G99">
        <v>-22.438180393250502</v>
      </c>
      <c r="H99">
        <v>-9.0667267753237901</v>
      </c>
      <c r="I99">
        <v>-0.76739134497097095</v>
      </c>
      <c r="J99">
        <v>-2.5617164986075398</v>
      </c>
      <c r="K99">
        <v>601.14257639726998</v>
      </c>
      <c r="L99">
        <v>587.94310449817397</v>
      </c>
      <c r="M99">
        <v>14.136257171940599</v>
      </c>
      <c r="N99">
        <v>0.67032796577565401</v>
      </c>
      <c r="O99">
        <v>24.7447558938184</v>
      </c>
      <c r="P99">
        <v>10.118560915780799</v>
      </c>
      <c r="Q99">
        <v>-8.7042133282472997E-2</v>
      </c>
    </row>
    <row r="100" spans="1:17" x14ac:dyDescent="0.3">
      <c r="A100" t="s">
        <v>264</v>
      </c>
      <c r="B100" t="s">
        <v>265</v>
      </c>
      <c r="C100" t="s">
        <v>3097</v>
      </c>
      <c r="D100" t="s">
        <v>43</v>
      </c>
      <c r="E100">
        <v>95452.924267665003</v>
      </c>
      <c r="F100">
        <v>1929.15</v>
      </c>
      <c r="G100">
        <v>13.511500281150999</v>
      </c>
      <c r="H100">
        <v>-5.3512843316385901</v>
      </c>
      <c r="I100">
        <v>5.89205653482054</v>
      </c>
      <c r="J100">
        <v>-0.12554603892788099</v>
      </c>
      <c r="K100">
        <v>2066.6990037667401</v>
      </c>
      <c r="L100">
        <v>1837.04254506443</v>
      </c>
      <c r="M100">
        <v>13.3722411113528</v>
      </c>
      <c r="N100">
        <v>0.85649057529865202</v>
      </c>
      <c r="O100">
        <v>19.3219811834227</v>
      </c>
      <c r="P100">
        <v>44.803903171326702</v>
      </c>
      <c r="Q100">
        <v>2.6613245024010002E-3</v>
      </c>
    </row>
    <row r="101" spans="1:17" x14ac:dyDescent="0.3">
      <c r="A101" t="s">
        <v>266</v>
      </c>
      <c r="B101" t="s">
        <v>267</v>
      </c>
      <c r="C101" t="s">
        <v>3097</v>
      </c>
      <c r="D101" t="s">
        <v>34</v>
      </c>
      <c r="E101">
        <v>94927.914349631901</v>
      </c>
      <c r="F101">
        <v>50.22</v>
      </c>
      <c r="G101">
        <v>2.6458573287938099</v>
      </c>
      <c r="H101">
        <v>-6.7444950043080398</v>
      </c>
      <c r="I101">
        <v>-32.067981445676303</v>
      </c>
      <c r="J101">
        <v>-4.9422406450042304</v>
      </c>
      <c r="K101">
        <v>57.125667573489999</v>
      </c>
      <c r="L101">
        <v>57.236262129507303</v>
      </c>
      <c r="M101">
        <v>31.0317416519006</v>
      </c>
      <c r="N101">
        <v>0.77309647855964103</v>
      </c>
      <c r="O101">
        <v>66.766228594185506</v>
      </c>
      <c r="P101">
        <v>37.0259208731241</v>
      </c>
      <c r="Q101">
        <v>8.7529469615725997E-2</v>
      </c>
    </row>
    <row r="102" spans="1:17" x14ac:dyDescent="0.3">
      <c r="A102" t="s">
        <v>268</v>
      </c>
      <c r="B102" t="s">
        <v>269</v>
      </c>
      <c r="C102" t="s">
        <v>3111</v>
      </c>
      <c r="D102" t="s">
        <v>270</v>
      </c>
      <c r="E102">
        <v>94696.485206675003</v>
      </c>
      <c r="F102">
        <v>10464.85</v>
      </c>
      <c r="G102">
        <v>78.829303854108204</v>
      </c>
      <c r="H102">
        <v>-2.62989535054587</v>
      </c>
      <c r="I102">
        <v>11.7618863199072</v>
      </c>
      <c r="J102">
        <v>-4.0440145290220304</v>
      </c>
      <c r="K102">
        <v>10969.2211018039</v>
      </c>
      <c r="L102">
        <v>9453.0473213677597</v>
      </c>
      <c r="M102">
        <v>29.350816598826999</v>
      </c>
      <c r="N102">
        <v>0.72881539583738397</v>
      </c>
      <c r="O102">
        <v>27.0730110799485</v>
      </c>
      <c r="P102">
        <v>109.470860814476</v>
      </c>
      <c r="Q102">
        <v>0.16050308854739601</v>
      </c>
    </row>
    <row r="103" spans="1:17" x14ac:dyDescent="0.3">
      <c r="A103" t="s">
        <v>271</v>
      </c>
      <c r="B103" t="s">
        <v>272</v>
      </c>
      <c r="C103" t="s">
        <v>3096</v>
      </c>
      <c r="D103" t="s">
        <v>273</v>
      </c>
      <c r="E103">
        <v>94504.286796090004</v>
      </c>
      <c r="F103">
        <v>10888.05</v>
      </c>
      <c r="G103">
        <v>148.52760579031599</v>
      </c>
      <c r="H103">
        <v>-0.99057705535239005</v>
      </c>
      <c r="I103">
        <v>45.293338408552998</v>
      </c>
      <c r="J103">
        <v>-3.1760264991159599</v>
      </c>
      <c r="K103">
        <v>11130.544393763799</v>
      </c>
      <c r="L103">
        <v>9167.9704897521497</v>
      </c>
      <c r="M103">
        <v>40.087890157037002</v>
      </c>
      <c r="N103">
        <v>0.49534752130072701</v>
      </c>
      <c r="O103">
        <v>15.897704363958599</v>
      </c>
      <c r="P103">
        <v>181.432227047146</v>
      </c>
      <c r="Q103">
        <v>9.9011646791946004E-2</v>
      </c>
    </row>
    <row r="104" spans="1:17" x14ac:dyDescent="0.3">
      <c r="A104" t="s">
        <v>274</v>
      </c>
      <c r="B104" t="s">
        <v>275</v>
      </c>
      <c r="C104" t="s">
        <v>3108</v>
      </c>
      <c r="D104" t="s">
        <v>276</v>
      </c>
      <c r="E104">
        <v>93420.558000000005</v>
      </c>
      <c r="F104">
        <v>3370.15</v>
      </c>
      <c r="G104">
        <v>71.772227321703099</v>
      </c>
      <c r="H104">
        <v>-4.3639960197118999</v>
      </c>
      <c r="I104">
        <v>-2.9059517783115498</v>
      </c>
      <c r="J104">
        <v>-5.4255324645367802</v>
      </c>
      <c r="K104">
        <v>3693.5853224929901</v>
      </c>
      <c r="L104">
        <v>3310.15764170695</v>
      </c>
      <c r="M104">
        <v>25.354351123345999</v>
      </c>
      <c r="N104">
        <v>0.866683840288479</v>
      </c>
      <c r="O104">
        <v>23.7897422963369</v>
      </c>
      <c r="P104">
        <v>103.137337632982</v>
      </c>
      <c r="Q104">
        <v>0.20620799115416699</v>
      </c>
    </row>
    <row r="105" spans="1:17" x14ac:dyDescent="0.3">
      <c r="A105" t="s">
        <v>277</v>
      </c>
      <c r="B105" t="s">
        <v>278</v>
      </c>
      <c r="C105" t="s">
        <v>3097</v>
      </c>
      <c r="D105" t="s">
        <v>219</v>
      </c>
      <c r="E105">
        <v>92757.542209749998</v>
      </c>
      <c r="F105">
        <v>4342.25</v>
      </c>
      <c r="G105">
        <v>27.898294699879798</v>
      </c>
      <c r="H105">
        <v>5.8968014988318798</v>
      </c>
      <c r="I105">
        <v>10.617492889107901</v>
      </c>
      <c r="J105">
        <v>-2.7127891768784602</v>
      </c>
      <c r="K105">
        <v>4392.0566579117303</v>
      </c>
      <c r="L105">
        <v>3926.2407586609102</v>
      </c>
      <c r="M105">
        <v>35.564091453685997</v>
      </c>
      <c r="N105">
        <v>1.6142713871552199</v>
      </c>
      <c r="O105">
        <v>12.015660084057799</v>
      </c>
      <c r="P105">
        <v>61.385936222403899</v>
      </c>
      <c r="Q105">
        <v>5.5967747783467997E-2</v>
      </c>
    </row>
    <row r="106" spans="1:17" x14ac:dyDescent="0.3">
      <c r="A106" t="s">
        <v>279</v>
      </c>
      <c r="B106" t="s">
        <v>280</v>
      </c>
      <c r="C106" t="s">
        <v>3102</v>
      </c>
      <c r="D106" t="s">
        <v>80</v>
      </c>
      <c r="E106">
        <v>92461.056905919904</v>
      </c>
      <c r="F106">
        <v>1923.8</v>
      </c>
      <c r="G106">
        <v>150.16061476444401</v>
      </c>
      <c r="H106">
        <v>9.2236457895060902</v>
      </c>
      <c r="I106">
        <v>20.285604424099901</v>
      </c>
      <c r="J106">
        <v>4.1357546957310296</v>
      </c>
      <c r="K106">
        <v>1830.3291925650101</v>
      </c>
      <c r="L106">
        <v>1500.73769230731</v>
      </c>
      <c r="M106">
        <v>48.142775508620602</v>
      </c>
      <c r="N106">
        <v>0.72334885890870604</v>
      </c>
      <c r="O106">
        <v>5.8841875454828996</v>
      </c>
      <c r="P106">
        <v>178.025868921164</v>
      </c>
      <c r="Q106">
        <v>0.16828845634589501</v>
      </c>
    </row>
    <row r="107" spans="1:17" x14ac:dyDescent="0.3">
      <c r="A107" t="s">
        <v>281</v>
      </c>
      <c r="B107" t="s">
        <v>282</v>
      </c>
      <c r="C107" t="s">
        <v>3108</v>
      </c>
      <c r="D107" t="s">
        <v>283</v>
      </c>
      <c r="E107">
        <v>92074.080438912002</v>
      </c>
      <c r="F107">
        <v>67.47</v>
      </c>
      <c r="G107">
        <v>85.050302453742404</v>
      </c>
      <c r="H107">
        <v>-9.7652233775686401</v>
      </c>
      <c r="I107">
        <v>52.935928357556797</v>
      </c>
      <c r="J107">
        <v>-2.4091881389280401</v>
      </c>
      <c r="K107">
        <v>73.4437117667471</v>
      </c>
      <c r="L107">
        <v>57.706302707914404</v>
      </c>
      <c r="M107">
        <v>23.354223480666899</v>
      </c>
      <c r="N107">
        <v>0.51376299200966602</v>
      </c>
      <c r="O107">
        <v>27.523343708314801</v>
      </c>
      <c r="P107">
        <v>124.9</v>
      </c>
      <c r="Q107">
        <v>0.209241784330914</v>
      </c>
    </row>
    <row r="108" spans="1:17" x14ac:dyDescent="0.3">
      <c r="A108" t="s">
        <v>284</v>
      </c>
      <c r="B108" t="s">
        <v>285</v>
      </c>
      <c r="C108" t="s">
        <v>3101</v>
      </c>
      <c r="D108" t="s">
        <v>243</v>
      </c>
      <c r="E108">
        <v>91185.986571400004</v>
      </c>
      <c r="F108">
        <v>938</v>
      </c>
      <c r="G108">
        <v>38.3672484758672</v>
      </c>
      <c r="H108">
        <v>-4.4105219602806001</v>
      </c>
      <c r="I108">
        <v>9.6112845671768294</v>
      </c>
      <c r="J108">
        <v>-0.241812483112122</v>
      </c>
      <c r="K108">
        <v>932.19326795854204</v>
      </c>
      <c r="L108">
        <v>844.17426241160297</v>
      </c>
      <c r="M108">
        <v>49.663121267734702</v>
      </c>
      <c r="N108">
        <v>0.75761199921260902</v>
      </c>
      <c r="O108">
        <v>19.189765458422102</v>
      </c>
      <c r="P108">
        <v>74.139051332033802</v>
      </c>
      <c r="Q108">
        <v>0.121068356080501</v>
      </c>
    </row>
    <row r="109" spans="1:17" x14ac:dyDescent="0.3">
      <c r="A109" t="s">
        <v>286</v>
      </c>
      <c r="B109" t="s">
        <v>287</v>
      </c>
      <c r="C109" t="s">
        <v>3105</v>
      </c>
      <c r="D109" t="s">
        <v>117</v>
      </c>
      <c r="E109">
        <v>90964.028575289994</v>
      </c>
      <c r="F109">
        <v>899.05</v>
      </c>
      <c r="G109">
        <v>11.5531219417858</v>
      </c>
      <c r="H109">
        <v>-4.7116479698023896</v>
      </c>
      <c r="I109">
        <v>-11.7200165158202</v>
      </c>
      <c r="J109">
        <v>2.40142043083469</v>
      </c>
      <c r="K109">
        <v>976.86642013259996</v>
      </c>
      <c r="L109">
        <v>915.04880140319494</v>
      </c>
      <c r="M109">
        <v>29.155550529992901</v>
      </c>
      <c r="N109">
        <v>1.4606478075199101</v>
      </c>
      <c r="O109">
        <v>22.017685334519701</v>
      </c>
      <c r="P109">
        <v>54.582187070151299</v>
      </c>
      <c r="Q109">
        <v>9.2842293742822005E-2</v>
      </c>
    </row>
    <row r="110" spans="1:17" x14ac:dyDescent="0.3">
      <c r="A110" t="s">
        <v>288</v>
      </c>
      <c r="B110" t="s">
        <v>289</v>
      </c>
      <c r="C110" t="s">
        <v>3104</v>
      </c>
      <c r="D110" t="s">
        <v>74</v>
      </c>
      <c r="E110">
        <v>90046.001168639996</v>
      </c>
      <c r="F110">
        <v>24956.799999999999</v>
      </c>
      <c r="G110">
        <v>-29.373803956538001</v>
      </c>
      <c r="H110">
        <v>3.9696116103747801</v>
      </c>
      <c r="I110">
        <v>-3.0253826813837499</v>
      </c>
      <c r="J110">
        <v>5.8626540372015201</v>
      </c>
      <c r="K110">
        <v>25338.567256882001</v>
      </c>
      <c r="L110">
        <v>25847.045182305399</v>
      </c>
      <c r="M110">
        <v>54.5770153187826</v>
      </c>
      <c r="N110">
        <v>0.655724821891013</v>
      </c>
      <c r="O110">
        <v>23.163827093217002</v>
      </c>
      <c r="P110">
        <v>5.3029535864978801</v>
      </c>
      <c r="Q110">
        <v>-6.8564814460020995E-2</v>
      </c>
    </row>
    <row r="111" spans="1:17" x14ac:dyDescent="0.3">
      <c r="A111" t="s">
        <v>290</v>
      </c>
      <c r="B111" t="s">
        <v>291</v>
      </c>
      <c r="C111" t="s">
        <v>3103</v>
      </c>
      <c r="D111" t="s">
        <v>292</v>
      </c>
      <c r="E111">
        <v>89509.605450899995</v>
      </c>
      <c r="F111">
        <v>4627.75</v>
      </c>
      <c r="G111">
        <v>30.532896085156398</v>
      </c>
      <c r="H111">
        <v>17.390647271970899</v>
      </c>
      <c r="I111">
        <v>22.3539602984489</v>
      </c>
      <c r="J111">
        <v>9.4856548510736598</v>
      </c>
      <c r="K111">
        <v>4234.0179638694599</v>
      </c>
      <c r="L111">
        <v>3912.93403788658</v>
      </c>
      <c r="M111">
        <v>65.829953005431605</v>
      </c>
      <c r="N111">
        <v>0.98927291302853204</v>
      </c>
      <c r="O111">
        <v>3.9554859272864702</v>
      </c>
      <c r="P111">
        <v>60.727620039940902</v>
      </c>
      <c r="Q111">
        <v>0.14170609115204</v>
      </c>
    </row>
    <row r="112" spans="1:17" x14ac:dyDescent="0.3">
      <c r="A112" t="s">
        <v>293</v>
      </c>
      <c r="B112" t="s">
        <v>294</v>
      </c>
      <c r="C112" t="s">
        <v>3097</v>
      </c>
      <c r="D112" t="s">
        <v>295</v>
      </c>
      <c r="E112">
        <v>88879.356378550001</v>
      </c>
      <c r="F112">
        <v>82.66</v>
      </c>
      <c r="G112">
        <v>2.5003584497126901</v>
      </c>
      <c r="H112">
        <v>-3.0037281514819001</v>
      </c>
      <c r="I112">
        <v>-13.2567678822454</v>
      </c>
      <c r="J112">
        <v>2.9306801972233698</v>
      </c>
      <c r="K112">
        <v>86.597605805818901</v>
      </c>
      <c r="L112">
        <v>84.230727742370206</v>
      </c>
      <c r="M112">
        <v>52.4990634585115</v>
      </c>
      <c r="N112">
        <v>0.51975297063943804</v>
      </c>
      <c r="O112">
        <v>30.534720541979201</v>
      </c>
      <c r="P112">
        <v>38.9243697478991</v>
      </c>
      <c r="Q112">
        <v>4.8762564171409999E-2</v>
      </c>
    </row>
    <row r="113" spans="1:17" x14ac:dyDescent="0.3">
      <c r="A113" t="s">
        <v>296</v>
      </c>
      <c r="B113" t="s">
        <v>297</v>
      </c>
      <c r="C113" t="s">
        <v>3098</v>
      </c>
      <c r="D113" t="s">
        <v>298</v>
      </c>
      <c r="E113">
        <v>88290.082709680006</v>
      </c>
      <c r="F113">
        <v>334.7</v>
      </c>
      <c r="G113">
        <v>65.625944592240103</v>
      </c>
      <c r="H113">
        <v>-5.4585581988905298</v>
      </c>
      <c r="I113">
        <v>-11.9553796752908</v>
      </c>
      <c r="J113">
        <v>-5.9613293594445</v>
      </c>
      <c r="K113">
        <v>390.52187200166202</v>
      </c>
      <c r="L113">
        <v>344.12329495188101</v>
      </c>
      <c r="M113">
        <v>13.5744071428407</v>
      </c>
      <c r="N113">
        <v>0.57266676956389095</v>
      </c>
      <c r="O113">
        <v>37.541081565581102</v>
      </c>
      <c r="P113">
        <v>100.77984403119299</v>
      </c>
      <c r="Q113">
        <v>1.3127822194984E-2</v>
      </c>
    </row>
    <row r="114" spans="1:17" x14ac:dyDescent="0.3">
      <c r="A114" t="s">
        <v>299</v>
      </c>
      <c r="B114" t="s">
        <v>300</v>
      </c>
      <c r="C114" t="s">
        <v>3100</v>
      </c>
      <c r="D114" t="s">
        <v>149</v>
      </c>
      <c r="E114">
        <v>87518.718697499993</v>
      </c>
      <c r="F114">
        <v>419.75</v>
      </c>
      <c r="G114">
        <v>151.24986754353901</v>
      </c>
      <c r="H114">
        <v>-8.0794929756307194</v>
      </c>
      <c r="I114">
        <v>39.042709752576997</v>
      </c>
      <c r="J114">
        <v>-5.9414546496152703</v>
      </c>
      <c r="K114">
        <v>502.849616730001</v>
      </c>
      <c r="L114">
        <v>410.75928501338899</v>
      </c>
      <c r="M114">
        <v>18.436350224411299</v>
      </c>
      <c r="N114">
        <v>0.39993235091905299</v>
      </c>
      <c r="O114">
        <v>54.1393686718284</v>
      </c>
      <c r="P114">
        <v>195.28666901160699</v>
      </c>
      <c r="Q114">
        <v>0.201471467149717</v>
      </c>
    </row>
    <row r="115" spans="1:17" x14ac:dyDescent="0.3">
      <c r="A115" t="s">
        <v>301</v>
      </c>
      <c r="B115" t="s">
        <v>302</v>
      </c>
      <c r="C115" t="s">
        <v>3096</v>
      </c>
      <c r="D115" t="s">
        <v>273</v>
      </c>
      <c r="E115">
        <v>86905.682224470002</v>
      </c>
      <c r="F115">
        <v>5670.9</v>
      </c>
      <c r="G115">
        <v>65.826754102278599</v>
      </c>
      <c r="H115">
        <v>12.5519187923204</v>
      </c>
      <c r="I115">
        <v>58.180246568552398</v>
      </c>
      <c r="J115">
        <v>6.3802685207717298</v>
      </c>
      <c r="K115">
        <v>5243.39472040482</v>
      </c>
      <c r="L115">
        <v>4420.4297781545001</v>
      </c>
      <c r="M115">
        <v>61.107043783184103</v>
      </c>
      <c r="N115">
        <v>1.3783100573681399</v>
      </c>
      <c r="O115">
        <v>2.2536105380098501</v>
      </c>
      <c r="P115">
        <v>99.679577464788693</v>
      </c>
      <c r="Q115">
        <v>0.137836402441812</v>
      </c>
    </row>
    <row r="116" spans="1:17" x14ac:dyDescent="0.3">
      <c r="A116" t="s">
        <v>303</v>
      </c>
      <c r="B116" t="s">
        <v>304</v>
      </c>
      <c r="C116" t="s">
        <v>3097</v>
      </c>
      <c r="D116" t="s">
        <v>34</v>
      </c>
      <c r="E116">
        <v>85481.817474240001</v>
      </c>
      <c r="F116">
        <v>94.24</v>
      </c>
      <c r="G116">
        <v>6.7470136869469002</v>
      </c>
      <c r="H116">
        <v>-3.0459427318341299</v>
      </c>
      <c r="I116">
        <v>-30.7471451847804</v>
      </c>
      <c r="J116">
        <v>-1.1113446270529199</v>
      </c>
      <c r="K116">
        <v>105.975213384428</v>
      </c>
      <c r="L116">
        <v>105.304577244662</v>
      </c>
      <c r="M116">
        <v>21.6026082252978</v>
      </c>
      <c r="N116">
        <v>0.70183582141602097</v>
      </c>
      <c r="O116">
        <v>36.778438030560203</v>
      </c>
      <c r="P116">
        <v>37.737503653902301</v>
      </c>
      <c r="Q116">
        <v>9.9228369877086997E-2</v>
      </c>
    </row>
    <row r="117" spans="1:17" x14ac:dyDescent="0.3">
      <c r="A117" t="s">
        <v>305</v>
      </c>
      <c r="B117" t="s">
        <v>306</v>
      </c>
      <c r="C117" t="s">
        <v>3099</v>
      </c>
      <c r="D117" t="s">
        <v>197</v>
      </c>
      <c r="E117">
        <v>83831.412111479993</v>
      </c>
      <c r="F117">
        <v>3082.2</v>
      </c>
      <c r="G117">
        <v>22.128322974386901</v>
      </c>
      <c r="H117">
        <v>-5.8405334987742696</v>
      </c>
      <c r="I117">
        <v>2.9570869505252899</v>
      </c>
      <c r="J117">
        <v>-1.9588417298885299</v>
      </c>
      <c r="K117">
        <v>3494.90382946606</v>
      </c>
      <c r="L117">
        <v>3040.82077050816</v>
      </c>
      <c r="M117">
        <v>10.793388493148001</v>
      </c>
      <c r="N117">
        <v>1.02243493657838</v>
      </c>
      <c r="O117">
        <v>26.208552332749299</v>
      </c>
      <c r="P117">
        <v>53.725685785536101</v>
      </c>
      <c r="Q117">
        <v>9.5192962948504004E-2</v>
      </c>
    </row>
    <row r="118" spans="1:17" x14ac:dyDescent="0.3">
      <c r="A118" t="s">
        <v>307</v>
      </c>
      <c r="B118" t="s">
        <v>308</v>
      </c>
      <c r="C118" t="s">
        <v>3106</v>
      </c>
      <c r="D118" t="s">
        <v>309</v>
      </c>
      <c r="E118">
        <v>83395.459183400002</v>
      </c>
      <c r="F118">
        <v>13937.2</v>
      </c>
      <c r="G118">
        <v>129.48066710233999</v>
      </c>
      <c r="H118">
        <v>12.128190634845501</v>
      </c>
      <c r="I118">
        <v>65.069266299012</v>
      </c>
      <c r="J118">
        <v>3.1521435980875498</v>
      </c>
      <c r="K118">
        <v>13835.271592495899</v>
      </c>
      <c r="L118">
        <v>10673.962305078499</v>
      </c>
      <c r="M118">
        <v>31.655348579482201</v>
      </c>
      <c r="N118">
        <v>1.0046117491916</v>
      </c>
      <c r="O118">
        <v>14.0831730907212</v>
      </c>
      <c r="P118">
        <v>174.570527974783</v>
      </c>
      <c r="Q118">
        <v>0.122457304927215</v>
      </c>
    </row>
    <row r="119" spans="1:17" x14ac:dyDescent="0.3">
      <c r="A119" t="s">
        <v>310</v>
      </c>
      <c r="B119" t="s">
        <v>311</v>
      </c>
      <c r="C119" t="s">
        <v>3107</v>
      </c>
      <c r="D119" t="s">
        <v>48</v>
      </c>
      <c r="E119">
        <v>83225.848453664003</v>
      </c>
      <c r="F119">
        <v>78.819999999999993</v>
      </c>
      <c r="G119">
        <v>19.373537354667199</v>
      </c>
      <c r="H119">
        <v>-6.2528971727318297</v>
      </c>
      <c r="I119">
        <v>-14.569186125363199</v>
      </c>
      <c r="J119">
        <v>-0.97932786697442997</v>
      </c>
      <c r="K119">
        <v>90.0429979443674</v>
      </c>
      <c r="L119">
        <v>85.700165852003195</v>
      </c>
      <c r="M119">
        <v>22.8880166860156</v>
      </c>
      <c r="N119">
        <v>0.62244339129508497</v>
      </c>
      <c r="O119">
        <v>31.6290281654402</v>
      </c>
      <c r="P119">
        <v>51.576923076923002</v>
      </c>
      <c r="Q119">
        <v>9.2857292760485002E-2</v>
      </c>
    </row>
    <row r="120" spans="1:17" x14ac:dyDescent="0.3">
      <c r="A120" t="s">
        <v>312</v>
      </c>
      <c r="B120" t="s">
        <v>313</v>
      </c>
      <c r="C120" t="s">
        <v>3101</v>
      </c>
      <c r="D120" t="s">
        <v>51</v>
      </c>
      <c r="E120">
        <v>82947.183788744995</v>
      </c>
      <c r="F120">
        <v>1428.15</v>
      </c>
      <c r="G120">
        <v>39.397417702190701</v>
      </c>
      <c r="H120">
        <v>2.83264111907169</v>
      </c>
      <c r="I120">
        <v>22.2965103696746</v>
      </c>
      <c r="J120">
        <v>1.4524380337304601</v>
      </c>
      <c r="K120">
        <v>1469.6718931487901</v>
      </c>
      <c r="L120">
        <v>1282.1743936520099</v>
      </c>
      <c r="M120">
        <v>30.5933027528759</v>
      </c>
      <c r="N120">
        <v>0.49036759688938802</v>
      </c>
      <c r="O120">
        <v>11.4728845009277</v>
      </c>
      <c r="P120">
        <v>71.107649913137195</v>
      </c>
      <c r="Q120">
        <v>8.5455178394676007E-2</v>
      </c>
    </row>
    <row r="121" spans="1:17" x14ac:dyDescent="0.3">
      <c r="A121" t="s">
        <v>314</v>
      </c>
      <c r="B121" t="s">
        <v>315</v>
      </c>
      <c r="C121" t="s">
        <v>3099</v>
      </c>
      <c r="D121" t="s">
        <v>197</v>
      </c>
      <c r="E121">
        <v>82876.481699230004</v>
      </c>
      <c r="F121">
        <v>640.1</v>
      </c>
      <c r="G121">
        <v>-8.4962314922043394</v>
      </c>
      <c r="H121">
        <v>-3.3289187658973001</v>
      </c>
      <c r="I121">
        <v>18.337654107746101</v>
      </c>
      <c r="J121">
        <v>-1.5408840111712201</v>
      </c>
      <c r="K121">
        <v>671.25776887410404</v>
      </c>
      <c r="L121">
        <v>618.25303128058397</v>
      </c>
      <c r="M121">
        <v>24.544504740240001</v>
      </c>
      <c r="N121">
        <v>0.64014889679932396</v>
      </c>
      <c r="O121">
        <v>12.458990782690099</v>
      </c>
      <c r="P121">
        <v>31.6265679621632</v>
      </c>
      <c r="Q121">
        <v>-2.8256797876724998E-2</v>
      </c>
    </row>
    <row r="122" spans="1:17" x14ac:dyDescent="0.3">
      <c r="A122" t="s">
        <v>316</v>
      </c>
      <c r="B122" t="s">
        <v>317</v>
      </c>
      <c r="C122" t="s">
        <v>3097</v>
      </c>
      <c r="D122" t="s">
        <v>34</v>
      </c>
      <c r="E122">
        <v>82626.147090168</v>
      </c>
      <c r="F122">
        <v>108.24</v>
      </c>
      <c r="G122">
        <v>-12.6373650402994</v>
      </c>
      <c r="H122">
        <v>-6.3728862079859399</v>
      </c>
      <c r="I122">
        <v>-34.975246019667402</v>
      </c>
      <c r="J122">
        <v>1.51705778406019</v>
      </c>
      <c r="K122">
        <v>119.476125846934</v>
      </c>
      <c r="L122">
        <v>125.981333652372</v>
      </c>
      <c r="M122">
        <v>20.701943806073199</v>
      </c>
      <c r="N122">
        <v>0.95035874986393598</v>
      </c>
      <c r="O122">
        <v>59.368070953436799</v>
      </c>
      <c r="P122">
        <v>18.619178082191699</v>
      </c>
      <c r="Q122">
        <v>9.7088540272435006E-2</v>
      </c>
    </row>
    <row r="123" spans="1:17" x14ac:dyDescent="0.3">
      <c r="A123" t="s">
        <v>318</v>
      </c>
      <c r="B123" t="s">
        <v>319</v>
      </c>
      <c r="C123" t="s">
        <v>3108</v>
      </c>
      <c r="D123" t="s">
        <v>320</v>
      </c>
      <c r="E123">
        <v>81932.528699999995</v>
      </c>
      <c r="F123">
        <v>4062.3</v>
      </c>
      <c r="G123">
        <v>92.525709148393702</v>
      </c>
      <c r="H123">
        <v>6.0378805807654796</v>
      </c>
      <c r="I123">
        <v>58.277951040413598</v>
      </c>
      <c r="J123">
        <v>0.38436446202361102</v>
      </c>
      <c r="K123">
        <v>4314.20719446771</v>
      </c>
      <c r="L123">
        <v>3577.10067431589</v>
      </c>
      <c r="M123">
        <v>39.386370711765899</v>
      </c>
      <c r="N123">
        <v>1.3906290765015501</v>
      </c>
      <c r="O123">
        <v>44.253255544888297</v>
      </c>
      <c r="P123">
        <v>133.197474167623</v>
      </c>
      <c r="Q123">
        <v>0.250173072578251</v>
      </c>
    </row>
    <row r="124" spans="1:17" x14ac:dyDescent="0.3">
      <c r="A124" t="s">
        <v>321</v>
      </c>
      <c r="B124" t="s">
        <v>322</v>
      </c>
      <c r="C124" t="s">
        <v>3110</v>
      </c>
      <c r="D124" t="s">
        <v>141</v>
      </c>
      <c r="E124">
        <v>81451.344157600004</v>
      </c>
      <c r="F124">
        <v>2929.25</v>
      </c>
      <c r="G124">
        <v>58.706788628538</v>
      </c>
      <c r="H124">
        <v>-1.2754407546866899</v>
      </c>
      <c r="I124">
        <v>6.7835126090684801</v>
      </c>
      <c r="J124">
        <v>-2.3431339954864199</v>
      </c>
      <c r="K124">
        <v>3012.3469727254901</v>
      </c>
      <c r="L124">
        <v>2724.11673140826</v>
      </c>
      <c r="M124">
        <v>40.128636553750098</v>
      </c>
      <c r="N124">
        <v>0.84821095743530295</v>
      </c>
      <c r="O124">
        <v>16.162840317487401</v>
      </c>
      <c r="P124">
        <v>89.130294421487605</v>
      </c>
      <c r="Q124">
        <v>2.0273227815441001E-2</v>
      </c>
    </row>
    <row r="125" spans="1:17" x14ac:dyDescent="0.3">
      <c r="A125" t="s">
        <v>323</v>
      </c>
      <c r="B125" t="s">
        <v>324</v>
      </c>
      <c r="C125" t="s">
        <v>3097</v>
      </c>
      <c r="D125" t="s">
        <v>24</v>
      </c>
      <c r="E125">
        <v>81139.920046080006</v>
      </c>
      <c r="F125">
        <v>1041.5999999999999</v>
      </c>
      <c r="G125">
        <v>-52.723246629550999</v>
      </c>
      <c r="H125">
        <v>-4.70892422542369</v>
      </c>
      <c r="I125">
        <v>-37.514231381608397</v>
      </c>
      <c r="J125">
        <v>-1.9749046225658899</v>
      </c>
      <c r="K125">
        <v>1372.9231202600199</v>
      </c>
      <c r="L125">
        <v>1423.1277213186499</v>
      </c>
      <c r="M125">
        <v>5.8668963670907699</v>
      </c>
      <c r="N125">
        <v>1.8411580557502001</v>
      </c>
      <c r="O125">
        <v>62.682411674347101</v>
      </c>
      <c r="P125">
        <v>1.56996587030715</v>
      </c>
      <c r="Q125">
        <v>-4.5258122955285002E-2</v>
      </c>
    </row>
    <row r="126" spans="1:17" x14ac:dyDescent="0.3">
      <c r="A126" t="s">
        <v>325</v>
      </c>
      <c r="B126" t="s">
        <v>326</v>
      </c>
      <c r="C126" t="s">
        <v>3095</v>
      </c>
      <c r="D126" t="s">
        <v>185</v>
      </c>
      <c r="E126">
        <v>79642.747160444997</v>
      </c>
      <c r="F126">
        <v>724.15</v>
      </c>
      <c r="G126">
        <v>5.1015998960459603</v>
      </c>
      <c r="H126">
        <v>-0.105606617495362</v>
      </c>
      <c r="I126">
        <v>-28.264691099447301</v>
      </c>
      <c r="J126">
        <v>6.0275495156103798</v>
      </c>
      <c r="K126">
        <v>788.64681001805195</v>
      </c>
      <c r="L126">
        <v>883.91034004141602</v>
      </c>
      <c r="M126">
        <v>43.965429825304597</v>
      </c>
      <c r="N126">
        <v>0.390361488837765</v>
      </c>
      <c r="O126">
        <v>73.914244286404696</v>
      </c>
      <c r="P126">
        <v>38.726053639846697</v>
      </c>
      <c r="Q126">
        <v>-2.1513253491352E-2</v>
      </c>
    </row>
    <row r="127" spans="1:17" x14ac:dyDescent="0.3">
      <c r="A127" t="s">
        <v>327</v>
      </c>
      <c r="B127" t="s">
        <v>328</v>
      </c>
      <c r="C127" t="s">
        <v>3095</v>
      </c>
      <c r="D127" t="s">
        <v>18</v>
      </c>
      <c r="E127">
        <v>79240.110533080006</v>
      </c>
      <c r="F127">
        <v>372.4</v>
      </c>
      <c r="G127">
        <v>100.572627286412</v>
      </c>
      <c r="H127">
        <v>4.2723685776521201</v>
      </c>
      <c r="I127">
        <v>6.5862523516681097</v>
      </c>
      <c r="J127">
        <v>-3.2070390351236799</v>
      </c>
      <c r="K127">
        <v>404.36703516294102</v>
      </c>
      <c r="L127">
        <v>351.36159300800801</v>
      </c>
      <c r="M127">
        <v>27.091677616383699</v>
      </c>
      <c r="N127">
        <v>0.82566709463690302</v>
      </c>
      <c r="O127">
        <v>22.757787325456501</v>
      </c>
      <c r="P127">
        <v>133.528428093645</v>
      </c>
      <c r="Q127">
        <v>6.1761379600329999E-2</v>
      </c>
    </row>
    <row r="128" spans="1:17" x14ac:dyDescent="0.3">
      <c r="A128" t="s">
        <v>329</v>
      </c>
      <c r="B128" t="s">
        <v>330</v>
      </c>
      <c r="C128" t="s">
        <v>3095</v>
      </c>
      <c r="D128" t="s">
        <v>67</v>
      </c>
      <c r="E128">
        <v>78947.409136185001</v>
      </c>
      <c r="F128">
        <v>485.35</v>
      </c>
      <c r="G128">
        <v>115.053312981229</v>
      </c>
      <c r="H128">
        <v>-6.9717140038318597</v>
      </c>
      <c r="I128">
        <v>11.725978470128499</v>
      </c>
      <c r="J128">
        <v>-0.643776150944389</v>
      </c>
      <c r="K128">
        <v>570.17171967917204</v>
      </c>
      <c r="L128">
        <v>479.89067888152198</v>
      </c>
      <c r="M128">
        <v>23.526225365682301</v>
      </c>
      <c r="N128">
        <v>0.46719102106003901</v>
      </c>
      <c r="O128">
        <v>58.215720613989802</v>
      </c>
      <c r="P128">
        <v>148.30320600272799</v>
      </c>
      <c r="Q128">
        <v>0.11842677379757099</v>
      </c>
    </row>
    <row r="129" spans="1:17" x14ac:dyDescent="0.3">
      <c r="A129" t="s">
        <v>331</v>
      </c>
      <c r="B129" t="s">
        <v>332</v>
      </c>
      <c r="C129" t="s">
        <v>3102</v>
      </c>
      <c r="D129" t="s">
        <v>111</v>
      </c>
      <c r="E129">
        <v>78853.523219249997</v>
      </c>
      <c r="F129">
        <v>78.5</v>
      </c>
      <c r="G129">
        <v>30.545600259385001</v>
      </c>
      <c r="H129">
        <v>-7.6379840104901104</v>
      </c>
      <c r="I129">
        <v>-20.9188813848513</v>
      </c>
      <c r="J129">
        <v>-2.1634378746138401</v>
      </c>
      <c r="K129">
        <v>91.443074386479907</v>
      </c>
      <c r="L129">
        <v>89.099396984196503</v>
      </c>
      <c r="M129">
        <v>20.162550608687798</v>
      </c>
      <c r="N129">
        <v>1.04314187832381</v>
      </c>
      <c r="O129">
        <v>50.828025477707001</v>
      </c>
      <c r="P129">
        <v>62.190082644628099</v>
      </c>
      <c r="Q129">
        <v>0.110269609835758</v>
      </c>
    </row>
    <row r="130" spans="1:17" x14ac:dyDescent="0.3">
      <c r="A130" t="s">
        <v>333</v>
      </c>
      <c r="B130" t="s">
        <v>334</v>
      </c>
      <c r="C130" t="s">
        <v>3097</v>
      </c>
      <c r="D130" t="s">
        <v>54</v>
      </c>
      <c r="E130">
        <v>77223.586753305004</v>
      </c>
      <c r="F130">
        <v>1923.55</v>
      </c>
      <c r="G130">
        <v>23.7466700286428</v>
      </c>
      <c r="H130">
        <v>2.8293786148162301</v>
      </c>
      <c r="I130">
        <v>9.0878288119086807</v>
      </c>
      <c r="J130">
        <v>1.9938118703038601</v>
      </c>
      <c r="K130">
        <v>1935.5476454043001</v>
      </c>
      <c r="L130">
        <v>1732.7176517021501</v>
      </c>
      <c r="M130">
        <v>40.5970165642374</v>
      </c>
      <c r="N130">
        <v>0.58874972794427305</v>
      </c>
      <c r="O130">
        <v>8.0684151698682207</v>
      </c>
      <c r="P130">
        <v>58.186677631578902</v>
      </c>
      <c r="Q130">
        <v>8.4189747721270004E-3</v>
      </c>
    </row>
    <row r="131" spans="1:17" x14ac:dyDescent="0.3">
      <c r="A131" t="s">
        <v>335</v>
      </c>
      <c r="B131" t="s">
        <v>336</v>
      </c>
      <c r="C131" t="s">
        <v>3108</v>
      </c>
      <c r="D131" t="s">
        <v>166</v>
      </c>
      <c r="E131">
        <v>75508.543853174997</v>
      </c>
      <c r="F131">
        <v>216.85</v>
      </c>
      <c r="G131">
        <v>60.003037920605998</v>
      </c>
      <c r="H131">
        <v>-12.627619403201599</v>
      </c>
      <c r="I131">
        <v>-27.293567080050298</v>
      </c>
      <c r="J131">
        <v>-6.9673234360875496</v>
      </c>
      <c r="K131">
        <v>267.986119204994</v>
      </c>
      <c r="L131">
        <v>255.04145944503199</v>
      </c>
      <c r="M131">
        <v>16.664037555117599</v>
      </c>
      <c r="N131">
        <v>1.3094931518339501</v>
      </c>
      <c r="O131">
        <v>54.646068711090599</v>
      </c>
      <c r="P131">
        <v>91.057268722466901</v>
      </c>
      <c r="Q131">
        <v>0.127992537953389</v>
      </c>
    </row>
    <row r="132" spans="1:17" x14ac:dyDescent="0.3">
      <c r="A132" t="s">
        <v>337</v>
      </c>
      <c r="B132" t="s">
        <v>338</v>
      </c>
      <c r="C132" t="s">
        <v>3097</v>
      </c>
      <c r="D132" t="s">
        <v>122</v>
      </c>
      <c r="E132">
        <v>74387.228250650005</v>
      </c>
      <c r="F132">
        <v>1639.75</v>
      </c>
      <c r="G132">
        <v>109.175719529395</v>
      </c>
      <c r="H132">
        <v>-2.3103384427638698</v>
      </c>
      <c r="I132">
        <v>22.699664309324199</v>
      </c>
      <c r="J132">
        <v>0.51205575924616198</v>
      </c>
      <c r="K132">
        <v>1665.4104905230599</v>
      </c>
      <c r="L132">
        <v>1379.4414645827501</v>
      </c>
      <c r="M132">
        <v>40.166189631881203</v>
      </c>
      <c r="N132">
        <v>0.569906007106318</v>
      </c>
      <c r="O132">
        <v>19.9268181125171</v>
      </c>
      <c r="P132">
        <v>147.958566460003</v>
      </c>
      <c r="Q132">
        <v>2.2943876593557001E-2</v>
      </c>
    </row>
    <row r="133" spans="1:17" x14ac:dyDescent="0.3">
      <c r="A133" t="s">
        <v>339</v>
      </c>
      <c r="B133" t="s">
        <v>340</v>
      </c>
      <c r="C133" t="s">
        <v>3110</v>
      </c>
      <c r="D133" t="s">
        <v>141</v>
      </c>
      <c r="E133">
        <v>73523.496951239998</v>
      </c>
      <c r="F133">
        <v>1706.95</v>
      </c>
      <c r="G133">
        <v>98.781464876393699</v>
      </c>
      <c r="H133">
        <v>-1.8637192751198599</v>
      </c>
      <c r="I133">
        <v>23.076822025187202</v>
      </c>
      <c r="J133">
        <v>-1.60606464059204</v>
      </c>
      <c r="K133">
        <v>1793.6249688016001</v>
      </c>
      <c r="L133">
        <v>1550.35156094583</v>
      </c>
      <c r="M133">
        <v>31.1773748412587</v>
      </c>
      <c r="N133">
        <v>0.32999299758605299</v>
      </c>
      <c r="O133">
        <v>21.550133278654901</v>
      </c>
      <c r="P133">
        <v>138.71757219774801</v>
      </c>
      <c r="Q133">
        <v>0.16535237162753499</v>
      </c>
    </row>
    <row r="134" spans="1:17" hidden="1" x14ac:dyDescent="0.3">
      <c r="A134" t="s">
        <v>341</v>
      </c>
      <c r="B134" t="s">
        <v>342</v>
      </c>
      <c r="C134" t="s">
        <v>3098</v>
      </c>
      <c r="D134" t="s">
        <v>27</v>
      </c>
      <c r="E134">
        <v>71307.5</v>
      </c>
      <c r="F134">
        <v>1426.15</v>
      </c>
      <c r="G134">
        <v>48.899098353569201</v>
      </c>
      <c r="H134">
        <v>13.255646643715799</v>
      </c>
      <c r="I134">
        <v>49.886499094563199</v>
      </c>
      <c r="J134">
        <v>1.63183903958113</v>
      </c>
      <c r="K134">
        <v>1355.47314893516</v>
      </c>
      <c r="M134">
        <v>42.282685668239402</v>
      </c>
      <c r="N134">
        <v>0.96349519781664505</v>
      </c>
      <c r="O134">
        <v>9.9463590786382703</v>
      </c>
      <c r="P134">
        <v>88.894039735099298</v>
      </c>
    </row>
    <row r="135" spans="1:17" x14ac:dyDescent="0.3">
      <c r="A135" t="s">
        <v>343</v>
      </c>
      <c r="B135" t="s">
        <v>344</v>
      </c>
      <c r="C135" t="s">
        <v>3101</v>
      </c>
      <c r="D135" t="s">
        <v>51</v>
      </c>
      <c r="E135">
        <v>71052.099075000006</v>
      </c>
      <c r="F135">
        <v>5942.55</v>
      </c>
      <c r="G135">
        <v>39.290924983609997</v>
      </c>
      <c r="H135">
        <v>5.1343991746046802</v>
      </c>
      <c r="I135">
        <v>14.947278401767999</v>
      </c>
      <c r="J135">
        <v>1.07432560761673</v>
      </c>
      <c r="K135">
        <v>6001.0678835051503</v>
      </c>
      <c r="L135">
        <v>5356.1965272172301</v>
      </c>
      <c r="M135">
        <v>38.375201122910397</v>
      </c>
      <c r="N135">
        <v>0.73560387352265</v>
      </c>
      <c r="O135">
        <v>8.3693027404060292</v>
      </c>
      <c r="P135">
        <v>69.305830567387005</v>
      </c>
      <c r="Q135">
        <v>5.0072942655241003E-2</v>
      </c>
    </row>
    <row r="136" spans="1:17" x14ac:dyDescent="0.3">
      <c r="A136" t="s">
        <v>345</v>
      </c>
      <c r="B136" t="s">
        <v>346</v>
      </c>
      <c r="C136" t="s">
        <v>3110</v>
      </c>
      <c r="D136" t="s">
        <v>141</v>
      </c>
      <c r="E136">
        <v>70602.464369474998</v>
      </c>
      <c r="F136">
        <v>1941.75</v>
      </c>
      <c r="G136">
        <v>53.487218274397598</v>
      </c>
      <c r="H136">
        <v>11.623339162224701</v>
      </c>
      <c r="I136">
        <v>24.5802606958393</v>
      </c>
      <c r="J136">
        <v>7.3093621171698899</v>
      </c>
      <c r="K136">
        <v>1861.9630997096399</v>
      </c>
      <c r="L136">
        <v>1659.99087331122</v>
      </c>
      <c r="M136">
        <v>50.679445943052102</v>
      </c>
      <c r="N136">
        <v>1.8431851269737201</v>
      </c>
      <c r="O136">
        <v>6.3576670529161801</v>
      </c>
      <c r="P136">
        <v>84.735039482446894</v>
      </c>
      <c r="Q136">
        <v>9.7453797378332999E-2</v>
      </c>
    </row>
    <row r="137" spans="1:17" x14ac:dyDescent="0.3">
      <c r="A137" t="s">
        <v>347</v>
      </c>
      <c r="B137" t="s">
        <v>348</v>
      </c>
      <c r="C137" t="s">
        <v>3106</v>
      </c>
      <c r="D137" t="s">
        <v>83</v>
      </c>
      <c r="E137">
        <v>69267.872852130007</v>
      </c>
      <c r="F137">
        <v>671.7</v>
      </c>
      <c r="G137">
        <v>102.209430046619</v>
      </c>
      <c r="H137">
        <v>-3.0876792299438902</v>
      </c>
      <c r="I137">
        <v>53.635457666306699</v>
      </c>
      <c r="J137">
        <v>-1.2044994917473599</v>
      </c>
      <c r="K137">
        <v>673.981649021051</v>
      </c>
      <c r="L137">
        <v>513.16372666410905</v>
      </c>
      <c r="M137">
        <v>31.774738922082499</v>
      </c>
      <c r="N137">
        <v>0.87682995898181304</v>
      </c>
      <c r="O137">
        <v>17.0537442310555</v>
      </c>
      <c r="P137">
        <v>141.53182308522099</v>
      </c>
      <c r="Q137">
        <v>0.23706154072376201</v>
      </c>
    </row>
    <row r="138" spans="1:17" x14ac:dyDescent="0.3">
      <c r="A138" t="s">
        <v>349</v>
      </c>
      <c r="B138" t="s">
        <v>350</v>
      </c>
      <c r="C138" t="s">
        <v>3097</v>
      </c>
      <c r="D138" t="s">
        <v>34</v>
      </c>
      <c r="E138">
        <v>67146.154452849994</v>
      </c>
      <c r="F138">
        <v>498.5</v>
      </c>
      <c r="G138">
        <v>-4.5419517093114203</v>
      </c>
      <c r="H138">
        <v>1.8692329929649201</v>
      </c>
      <c r="I138">
        <v>-12.5521893836746</v>
      </c>
      <c r="J138">
        <v>-4.8467496936432902E-2</v>
      </c>
      <c r="K138">
        <v>527.08849615073598</v>
      </c>
      <c r="L138">
        <v>512.22118436088601</v>
      </c>
      <c r="M138">
        <v>25.820202527968299</v>
      </c>
      <c r="N138">
        <v>0.582482652134372</v>
      </c>
      <c r="O138">
        <v>26.920762286860601</v>
      </c>
      <c r="P138">
        <v>27.526221540035799</v>
      </c>
      <c r="Q138">
        <v>0.13316389413735399</v>
      </c>
    </row>
    <row r="139" spans="1:17" x14ac:dyDescent="0.3">
      <c r="A139" t="s">
        <v>351</v>
      </c>
      <c r="B139" t="s">
        <v>352</v>
      </c>
      <c r="C139" t="s">
        <v>3097</v>
      </c>
      <c r="D139" t="s">
        <v>353</v>
      </c>
      <c r="E139">
        <v>65777.934025730006</v>
      </c>
      <c r="F139">
        <v>691.45</v>
      </c>
      <c r="G139">
        <v>-34.864893567775397</v>
      </c>
      <c r="H139">
        <v>-1.9082422433761499</v>
      </c>
      <c r="I139">
        <v>-15.963041378317101</v>
      </c>
      <c r="J139">
        <v>-0.91118729680990995</v>
      </c>
      <c r="K139">
        <v>741.98240425078097</v>
      </c>
      <c r="L139">
        <v>742.47194692980895</v>
      </c>
      <c r="M139">
        <v>19.992825477373401</v>
      </c>
      <c r="N139">
        <v>0.66149612966295701</v>
      </c>
      <c r="O139">
        <v>18.215344565767499</v>
      </c>
      <c r="P139">
        <v>6.7134809784705496</v>
      </c>
      <c r="Q139">
        <v>-0.13771742027476</v>
      </c>
    </row>
    <row r="140" spans="1:17" x14ac:dyDescent="0.3">
      <c r="A140" t="s">
        <v>354</v>
      </c>
      <c r="B140" t="s">
        <v>355</v>
      </c>
      <c r="C140" t="s">
        <v>3111</v>
      </c>
      <c r="D140" t="s">
        <v>163</v>
      </c>
      <c r="E140">
        <v>65650.863357809998</v>
      </c>
      <c r="F140">
        <v>4327.6499999999996</v>
      </c>
      <c r="G140">
        <v>3.3296758329343201</v>
      </c>
      <c r="H140">
        <v>0.90457174011714703</v>
      </c>
      <c r="I140">
        <v>8.0828687551625205</v>
      </c>
      <c r="J140">
        <v>-8.6751366219663898E-3</v>
      </c>
      <c r="K140">
        <v>4464.1739690927898</v>
      </c>
      <c r="L140">
        <v>4055.5199528631701</v>
      </c>
      <c r="M140">
        <v>32.591031426004498</v>
      </c>
      <c r="N140">
        <v>0.54562657086575095</v>
      </c>
      <c r="O140">
        <v>11.008283941631101</v>
      </c>
      <c r="P140">
        <v>34.3990683229813</v>
      </c>
      <c r="Q140">
        <v>2.8949135355577998E-2</v>
      </c>
    </row>
    <row r="141" spans="1:17" x14ac:dyDescent="0.3">
      <c r="A141" t="s">
        <v>356</v>
      </c>
      <c r="B141" t="s">
        <v>357</v>
      </c>
      <c r="C141" t="s">
        <v>3111</v>
      </c>
      <c r="D141" t="s">
        <v>163</v>
      </c>
      <c r="E141">
        <v>65417.994629250003</v>
      </c>
      <c r="F141">
        <v>2206.9</v>
      </c>
      <c r="G141">
        <v>-23.5086271458627</v>
      </c>
      <c r="H141">
        <v>-0.18879367732437899</v>
      </c>
      <c r="I141">
        <v>-23.505703407215201</v>
      </c>
      <c r="J141">
        <v>2.1646772952869902</v>
      </c>
      <c r="K141">
        <v>2387.4470967847401</v>
      </c>
      <c r="L141">
        <v>2411.4938348402002</v>
      </c>
      <c r="M141">
        <v>34.6548447252842</v>
      </c>
      <c r="N141">
        <v>1.27416941484945</v>
      </c>
      <c r="O141">
        <v>22.0694186415333</v>
      </c>
      <c r="P141">
        <v>5.9863128826990097</v>
      </c>
      <c r="Q141">
        <v>-4.2942892376187002E-2</v>
      </c>
    </row>
    <row r="142" spans="1:17" x14ac:dyDescent="0.3">
      <c r="A142" t="s">
        <v>358</v>
      </c>
      <c r="B142" t="s">
        <v>359</v>
      </c>
      <c r="C142" t="s">
        <v>3103</v>
      </c>
      <c r="D142" t="s">
        <v>117</v>
      </c>
      <c r="E142">
        <v>65191.72025264</v>
      </c>
      <c r="F142">
        <v>1400.2</v>
      </c>
      <c r="G142">
        <v>9.6525261403085203</v>
      </c>
      <c r="H142">
        <v>-2.0233250802248701</v>
      </c>
      <c r="I142">
        <v>-0.40048213660148702</v>
      </c>
      <c r="J142">
        <v>0.12295960020652499</v>
      </c>
      <c r="K142">
        <v>1519.2489953885899</v>
      </c>
      <c r="L142">
        <v>1427.1469428606099</v>
      </c>
      <c r="M142">
        <v>27.850983830068198</v>
      </c>
      <c r="N142">
        <v>0.724178430694425</v>
      </c>
      <c r="O142">
        <v>28.8744465076417</v>
      </c>
      <c r="P142">
        <v>39.698693006086003</v>
      </c>
      <c r="Q142">
        <v>7.3376671418116005E-2</v>
      </c>
    </row>
    <row r="143" spans="1:17" x14ac:dyDescent="0.3">
      <c r="A143" t="s">
        <v>360</v>
      </c>
      <c r="B143" t="s">
        <v>361</v>
      </c>
      <c r="C143" t="s">
        <v>3111</v>
      </c>
      <c r="D143" t="s">
        <v>270</v>
      </c>
      <c r="E143">
        <v>65170.791847679997</v>
      </c>
      <c r="F143">
        <v>7641.6</v>
      </c>
      <c r="G143">
        <v>-0.69365718346665795</v>
      </c>
      <c r="H143">
        <v>0.58176542974872003</v>
      </c>
      <c r="I143">
        <v>-16.055389047080901</v>
      </c>
      <c r="J143">
        <v>-1.6220935035311601</v>
      </c>
      <c r="K143">
        <v>8056.0317669468805</v>
      </c>
      <c r="L143">
        <v>7458.9714279244899</v>
      </c>
      <c r="M143">
        <v>25.125368777064299</v>
      </c>
      <c r="N143">
        <v>0.50981647484579795</v>
      </c>
      <c r="O143">
        <v>30.0126936767169</v>
      </c>
      <c r="P143">
        <v>43.504225352112599</v>
      </c>
      <c r="Q143">
        <v>0.13723427576277999</v>
      </c>
    </row>
    <row r="144" spans="1:17" x14ac:dyDescent="0.3">
      <c r="A144" t="s">
        <v>362</v>
      </c>
      <c r="B144" t="s">
        <v>363</v>
      </c>
      <c r="C144" t="s">
        <v>3109</v>
      </c>
      <c r="D144" t="s">
        <v>122</v>
      </c>
      <c r="E144">
        <v>64968</v>
      </c>
      <c r="F144">
        <v>812.1</v>
      </c>
      <c r="G144">
        <v>-3.0443245183673602</v>
      </c>
      <c r="H144">
        <v>-2.0726722003027498</v>
      </c>
      <c r="I144">
        <v>-28.121819282948099</v>
      </c>
      <c r="J144">
        <v>-1.45304232774526</v>
      </c>
      <c r="K144">
        <v>901.31349818020703</v>
      </c>
      <c r="L144">
        <v>915.56752844335699</v>
      </c>
      <c r="M144">
        <v>20.263253519882799</v>
      </c>
      <c r="N144">
        <v>0.77279030764186496</v>
      </c>
      <c r="O144">
        <v>40.241349587489204</v>
      </c>
      <c r="P144">
        <v>27.779088978050499</v>
      </c>
      <c r="Q144">
        <v>-5.1129327214211998E-2</v>
      </c>
    </row>
    <row r="145" spans="1:17" x14ac:dyDescent="0.3">
      <c r="A145" t="s">
        <v>364</v>
      </c>
      <c r="B145" t="s">
        <v>365</v>
      </c>
      <c r="C145" t="s">
        <v>3105</v>
      </c>
      <c r="D145" t="s">
        <v>366</v>
      </c>
      <c r="E145">
        <v>63837.387230549997</v>
      </c>
      <c r="F145">
        <v>217.83</v>
      </c>
      <c r="G145">
        <v>15.9646914656616</v>
      </c>
      <c r="H145">
        <v>2.6602787456524699</v>
      </c>
      <c r="I145">
        <v>-20.780439280321499</v>
      </c>
      <c r="J145">
        <v>3.4993152863459699E-2</v>
      </c>
      <c r="K145">
        <v>226.36374775221901</v>
      </c>
      <c r="L145">
        <v>221.787015251621</v>
      </c>
      <c r="M145">
        <v>40.150678422054398</v>
      </c>
      <c r="N145">
        <v>0.93204337152185202</v>
      </c>
      <c r="O145">
        <v>31.455722352293002</v>
      </c>
      <c r="P145">
        <v>45.998659517426297</v>
      </c>
      <c r="Q145">
        <v>9.0965356576601999E-2</v>
      </c>
    </row>
    <row r="146" spans="1:17" x14ac:dyDescent="0.3">
      <c r="A146" t="s">
        <v>367</v>
      </c>
      <c r="B146" t="s">
        <v>368</v>
      </c>
      <c r="C146" t="s">
        <v>3108</v>
      </c>
      <c r="D146" t="s">
        <v>200</v>
      </c>
      <c r="E146">
        <v>62839.5437064</v>
      </c>
      <c r="F146">
        <v>214</v>
      </c>
      <c r="G146">
        <v>-0.20071242498071101</v>
      </c>
      <c r="H146">
        <v>-1.2592922016635599</v>
      </c>
      <c r="I146">
        <v>13.2924410934445</v>
      </c>
      <c r="J146">
        <v>1.7198882031142999</v>
      </c>
      <c r="K146">
        <v>231.880385661524</v>
      </c>
      <c r="L146">
        <v>215.967079373041</v>
      </c>
      <c r="M146">
        <v>33.136647727802298</v>
      </c>
      <c r="N146">
        <v>0.84504778097560795</v>
      </c>
      <c r="O146">
        <v>23.6682242990654</v>
      </c>
      <c r="P146">
        <v>35.829895271342401</v>
      </c>
      <c r="Q146">
        <v>3.7478026573316003E-2</v>
      </c>
    </row>
    <row r="147" spans="1:17" x14ac:dyDescent="0.3">
      <c r="A147" t="s">
        <v>369</v>
      </c>
      <c r="B147" t="s">
        <v>370</v>
      </c>
      <c r="C147" t="s">
        <v>3106</v>
      </c>
      <c r="D147" t="s">
        <v>97</v>
      </c>
      <c r="E147">
        <v>62597.418851055001</v>
      </c>
      <c r="F147">
        <v>536.95000000000005</v>
      </c>
      <c r="G147">
        <v>-31.115266217887601</v>
      </c>
      <c r="H147">
        <v>-3.4114191577697901</v>
      </c>
      <c r="I147">
        <v>-0.95569292494719704</v>
      </c>
      <c r="J147">
        <v>0.62098108309948796</v>
      </c>
      <c r="K147">
        <v>572.04688262570903</v>
      </c>
      <c r="L147">
        <v>554.67822440921805</v>
      </c>
      <c r="M147">
        <v>27.3119182886464</v>
      </c>
      <c r="N147">
        <v>0.60120482628251803</v>
      </c>
      <c r="O147">
        <v>17.2362417357295</v>
      </c>
      <c r="P147">
        <v>22.312072892938499</v>
      </c>
      <c r="Q147">
        <v>-7.6690110920452997E-2</v>
      </c>
    </row>
    <row r="148" spans="1:17" x14ac:dyDescent="0.3">
      <c r="A148" t="s">
        <v>371</v>
      </c>
      <c r="B148" t="s">
        <v>372</v>
      </c>
      <c r="C148" t="s">
        <v>3097</v>
      </c>
      <c r="D148" t="s">
        <v>43</v>
      </c>
      <c r="E148">
        <v>61184.7</v>
      </c>
      <c r="F148">
        <v>348.75</v>
      </c>
      <c r="G148">
        <v>30.498795578917001</v>
      </c>
      <c r="H148">
        <v>-2.4347754507544201</v>
      </c>
      <c r="I148">
        <v>-1.8204340009447499</v>
      </c>
      <c r="J148">
        <v>-4.7233577321458098</v>
      </c>
      <c r="K148">
        <v>387.13443743056303</v>
      </c>
      <c r="L148">
        <v>360.19979665787997</v>
      </c>
      <c r="M148">
        <v>18.1057126324826</v>
      </c>
      <c r="N148">
        <v>0.27470212675785299</v>
      </c>
      <c r="O148">
        <v>34.136200716845799</v>
      </c>
      <c r="P148">
        <v>64.117647058823493</v>
      </c>
      <c r="Q148">
        <v>0.110432201889443</v>
      </c>
    </row>
    <row r="149" spans="1:17" x14ac:dyDescent="0.3">
      <c r="A149" t="s">
        <v>373</v>
      </c>
      <c r="B149" t="s">
        <v>374</v>
      </c>
      <c r="C149" t="s">
        <v>3108</v>
      </c>
      <c r="D149" t="s">
        <v>276</v>
      </c>
      <c r="E149">
        <v>61173.252928050002</v>
      </c>
      <c r="F149">
        <v>5431.15</v>
      </c>
      <c r="G149">
        <v>60.823405814461601</v>
      </c>
      <c r="H149">
        <v>4.80364982673792</v>
      </c>
      <c r="I149">
        <v>19.1617565150394</v>
      </c>
      <c r="J149">
        <v>5.3593091059665801</v>
      </c>
      <c r="K149">
        <v>4994.46707796993</v>
      </c>
      <c r="L149">
        <v>4465.3033262142299</v>
      </c>
      <c r="M149">
        <v>69.333694482035597</v>
      </c>
      <c r="N149">
        <v>0.58239578797224401</v>
      </c>
      <c r="O149">
        <v>7.5269510140577998</v>
      </c>
      <c r="P149">
        <v>117.224277572242</v>
      </c>
      <c r="Q149">
        <v>0.15855831574439</v>
      </c>
    </row>
    <row r="150" spans="1:17" x14ac:dyDescent="0.3">
      <c r="A150" t="s">
        <v>375</v>
      </c>
      <c r="B150" t="s">
        <v>376</v>
      </c>
      <c r="C150" t="s">
        <v>3097</v>
      </c>
      <c r="D150" t="s">
        <v>24</v>
      </c>
      <c r="E150">
        <v>60753.198535265998</v>
      </c>
      <c r="F150">
        <v>19.38</v>
      </c>
      <c r="G150">
        <v>-1.32939974061493</v>
      </c>
      <c r="H150">
        <v>-5.7931126190317697</v>
      </c>
      <c r="I150">
        <v>-32.453165094811901</v>
      </c>
      <c r="J150">
        <v>-1.4558580354483801</v>
      </c>
      <c r="K150">
        <v>22.255848162330999</v>
      </c>
      <c r="L150">
        <v>22.781739138363299</v>
      </c>
      <c r="M150">
        <v>10.702218800474601</v>
      </c>
      <c r="N150">
        <v>0.54686754179947805</v>
      </c>
      <c r="O150">
        <v>69.504643962848306</v>
      </c>
      <c r="P150">
        <v>23.4394904458598</v>
      </c>
      <c r="Q150">
        <v>4.0715463813458003E-2</v>
      </c>
    </row>
    <row r="151" spans="1:17" x14ac:dyDescent="0.3">
      <c r="A151" t="s">
        <v>377</v>
      </c>
      <c r="B151" t="s">
        <v>378</v>
      </c>
      <c r="C151" t="s">
        <v>3101</v>
      </c>
      <c r="D151" t="s">
        <v>51</v>
      </c>
      <c r="E151">
        <v>60579.847564819996</v>
      </c>
      <c r="F151">
        <v>28509.1</v>
      </c>
      <c r="G151">
        <v>0.18882689839161701</v>
      </c>
      <c r="H151">
        <v>8.2778636080743393</v>
      </c>
      <c r="I151">
        <v>3.9054968200039299</v>
      </c>
      <c r="J151">
        <v>3.61064697856242</v>
      </c>
      <c r="K151">
        <v>28670.862565234602</v>
      </c>
      <c r="L151">
        <v>27271.030233423098</v>
      </c>
      <c r="M151">
        <v>43.740995744260097</v>
      </c>
      <c r="N151">
        <v>0.71485012039718299</v>
      </c>
      <c r="O151">
        <v>7.0570449435443496</v>
      </c>
      <c r="P151">
        <v>29.586818181818099</v>
      </c>
      <c r="Q151">
        <v>2.1915659629046E-2</v>
      </c>
    </row>
    <row r="152" spans="1:17" x14ac:dyDescent="0.3">
      <c r="A152" t="s">
        <v>379</v>
      </c>
      <c r="B152" t="s">
        <v>380</v>
      </c>
      <c r="C152" t="s">
        <v>3099</v>
      </c>
      <c r="D152" t="s">
        <v>381</v>
      </c>
      <c r="E152">
        <v>59951.777579594898</v>
      </c>
      <c r="F152">
        <v>1656.15</v>
      </c>
      <c r="G152">
        <v>7.5220594269618202</v>
      </c>
      <c r="H152">
        <v>10.721080969245699</v>
      </c>
      <c r="I152">
        <v>1.73961839212631</v>
      </c>
      <c r="J152">
        <v>6.1769381298358397</v>
      </c>
      <c r="K152">
        <v>1750.2796152150199</v>
      </c>
      <c r="L152">
        <v>1610.73356477478</v>
      </c>
      <c r="M152">
        <v>28.642229854584802</v>
      </c>
      <c r="N152">
        <v>0.642837440701583</v>
      </c>
      <c r="O152">
        <v>20.291036439935901</v>
      </c>
      <c r="P152">
        <v>41.557331509893501</v>
      </c>
      <c r="Q152">
        <v>6.0921343940889001E-2</v>
      </c>
    </row>
    <row r="153" spans="1:17" x14ac:dyDescent="0.3">
      <c r="A153" t="s">
        <v>382</v>
      </c>
      <c r="B153" t="s">
        <v>383</v>
      </c>
      <c r="C153" t="s">
        <v>3107</v>
      </c>
      <c r="D153" t="s">
        <v>89</v>
      </c>
      <c r="E153">
        <v>58228.820207519901</v>
      </c>
      <c r="F153">
        <v>281.10000000000002</v>
      </c>
      <c r="G153">
        <v>43.240740615557698</v>
      </c>
      <c r="H153">
        <v>-10.302520284537</v>
      </c>
      <c r="I153">
        <v>4.3239133776363401</v>
      </c>
      <c r="J153">
        <v>-7.3315962637124503</v>
      </c>
      <c r="K153">
        <v>319.22842400172999</v>
      </c>
      <c r="L153">
        <v>280.62308765846097</v>
      </c>
      <c r="M153">
        <v>15.9110832466679</v>
      </c>
      <c r="N153">
        <v>0.96476528872364198</v>
      </c>
      <c r="O153">
        <v>28.406261117040099</v>
      </c>
      <c r="P153">
        <v>73.464979944461504</v>
      </c>
    </row>
    <row r="154" spans="1:17" x14ac:dyDescent="0.3">
      <c r="A154" t="s">
        <v>384</v>
      </c>
      <c r="B154" t="s">
        <v>385</v>
      </c>
      <c r="C154" t="s">
        <v>3106</v>
      </c>
      <c r="D154" t="s">
        <v>309</v>
      </c>
      <c r="E154">
        <v>58065.308598900003</v>
      </c>
      <c r="F154">
        <v>1754.85</v>
      </c>
      <c r="G154">
        <v>88.219280606806905</v>
      </c>
      <c r="H154">
        <v>0.82660250414313197</v>
      </c>
      <c r="I154">
        <v>15.8050650353977</v>
      </c>
      <c r="J154">
        <v>0.68659971811595399</v>
      </c>
      <c r="K154">
        <v>1769.4824225354901</v>
      </c>
      <c r="L154">
        <v>1463.3848942657601</v>
      </c>
      <c r="M154">
        <v>33.835950290183199</v>
      </c>
      <c r="N154">
        <v>0.83714884042962301</v>
      </c>
      <c r="O154">
        <v>10.8299854688435</v>
      </c>
      <c r="P154">
        <v>116.354333621008</v>
      </c>
      <c r="Q154">
        <v>3.3706876539792999E-2</v>
      </c>
    </row>
    <row r="155" spans="1:17" x14ac:dyDescent="0.3">
      <c r="A155" t="s">
        <v>386</v>
      </c>
      <c r="B155" t="s">
        <v>387</v>
      </c>
      <c r="C155" t="s">
        <v>3096</v>
      </c>
      <c r="D155" t="s">
        <v>21</v>
      </c>
      <c r="E155">
        <v>57527.143864240003</v>
      </c>
      <c r="F155">
        <v>3041.05</v>
      </c>
      <c r="G155">
        <v>16.4789523932448</v>
      </c>
      <c r="H155">
        <v>7.82838410786756</v>
      </c>
      <c r="I155">
        <v>29.2775292909682</v>
      </c>
      <c r="J155">
        <v>4.1641393355762997</v>
      </c>
      <c r="K155">
        <v>2962.3665663347001</v>
      </c>
      <c r="L155">
        <v>2695.1811257531799</v>
      </c>
      <c r="M155">
        <v>53.588126754955702</v>
      </c>
      <c r="N155">
        <v>1.4034440404408499</v>
      </c>
      <c r="O155">
        <v>4.8256358823432599</v>
      </c>
      <c r="P155">
        <v>46.974529988884001</v>
      </c>
      <c r="Q155">
        <v>-4.1194412618410003E-2</v>
      </c>
    </row>
    <row r="156" spans="1:17" x14ac:dyDescent="0.3">
      <c r="A156" t="s">
        <v>388</v>
      </c>
      <c r="B156" t="s">
        <v>389</v>
      </c>
      <c r="C156" t="s">
        <v>3108</v>
      </c>
      <c r="D156" t="s">
        <v>166</v>
      </c>
      <c r="E156">
        <v>56407.678432875</v>
      </c>
      <c r="F156">
        <v>13309.45</v>
      </c>
      <c r="G156">
        <v>184.36518433710401</v>
      </c>
      <c r="H156">
        <v>14.593620552042999</v>
      </c>
      <c r="I156">
        <v>35.524596415618497</v>
      </c>
      <c r="J156">
        <v>-9.1099587818821295</v>
      </c>
      <c r="K156">
        <v>13541.4915507448</v>
      </c>
      <c r="L156">
        <v>10515.596156988</v>
      </c>
      <c r="M156">
        <v>25.663303579336102</v>
      </c>
      <c r="N156">
        <v>1.0503626843127101</v>
      </c>
      <c r="O156">
        <v>24.347362212563201</v>
      </c>
      <c r="P156">
        <v>230.22243173839101</v>
      </c>
      <c r="Q156">
        <v>0.18208931764679401</v>
      </c>
    </row>
    <row r="157" spans="1:17" x14ac:dyDescent="0.3">
      <c r="A157" t="s">
        <v>390</v>
      </c>
      <c r="B157" t="s">
        <v>391</v>
      </c>
      <c r="C157" t="s">
        <v>3103</v>
      </c>
      <c r="D157" t="s">
        <v>192</v>
      </c>
      <c r="E157">
        <v>56336.531778099998</v>
      </c>
      <c r="F157">
        <v>3604.3</v>
      </c>
      <c r="G157">
        <v>-5.5716670255075096</v>
      </c>
      <c r="H157">
        <v>-0.408162950287843</v>
      </c>
      <c r="I157">
        <v>2.8609392248584302</v>
      </c>
      <c r="J157">
        <v>-4.1219970472291099</v>
      </c>
      <c r="K157">
        <v>3920.4624114010899</v>
      </c>
      <c r="L157">
        <v>3754.34587957951</v>
      </c>
      <c r="M157">
        <v>19.162524953064501</v>
      </c>
      <c r="N157">
        <v>1.06575772099054</v>
      </c>
      <c r="O157">
        <v>37.363704464112303</v>
      </c>
      <c r="P157">
        <v>37.979480897327903</v>
      </c>
      <c r="Q157">
        <v>9.9776945079804003E-2</v>
      </c>
    </row>
    <row r="158" spans="1:17" x14ac:dyDescent="0.3">
      <c r="A158" t="s">
        <v>392</v>
      </c>
      <c r="B158" t="s">
        <v>393</v>
      </c>
      <c r="C158" t="s">
        <v>3103</v>
      </c>
      <c r="D158" t="s">
        <v>394</v>
      </c>
      <c r="E158">
        <v>56207.939578450001</v>
      </c>
      <c r="F158">
        <v>2907.55</v>
      </c>
      <c r="G158">
        <v>-14.317176222092799</v>
      </c>
      <c r="H158">
        <v>1.3285072208653199</v>
      </c>
      <c r="I158">
        <v>14.481401475888299</v>
      </c>
      <c r="J158">
        <v>2.5966911969889401</v>
      </c>
      <c r="K158">
        <v>2996.6864112318799</v>
      </c>
      <c r="L158">
        <v>2835.0640031862899</v>
      </c>
      <c r="M158">
        <v>34.241033482661599</v>
      </c>
      <c r="N158">
        <v>0.54079262152213503</v>
      </c>
      <c r="O158">
        <v>16.077109593987998</v>
      </c>
      <c r="P158">
        <v>32.534871000091101</v>
      </c>
      <c r="Q158">
        <v>-4.4840141570120003E-3</v>
      </c>
    </row>
    <row r="159" spans="1:17" x14ac:dyDescent="0.3">
      <c r="A159" t="s">
        <v>395</v>
      </c>
      <c r="B159" t="s">
        <v>396</v>
      </c>
      <c r="C159" t="s">
        <v>3097</v>
      </c>
      <c r="D159" t="s">
        <v>397</v>
      </c>
      <c r="E159">
        <v>55000.030252725002</v>
      </c>
      <c r="F159">
        <v>4062.75</v>
      </c>
      <c r="G159">
        <v>100.67983182420799</v>
      </c>
      <c r="H159">
        <v>15.092283222631499</v>
      </c>
      <c r="I159">
        <v>21.941337354703101</v>
      </c>
      <c r="J159">
        <v>5.2772036548394796</v>
      </c>
      <c r="K159">
        <v>3678.46661443829</v>
      </c>
      <c r="L159">
        <v>2805.61124470702</v>
      </c>
      <c r="M159">
        <v>42.711388022105503</v>
      </c>
      <c r="N159">
        <v>1.61880031249759</v>
      </c>
      <c r="O159">
        <v>22.8182881053473</v>
      </c>
      <c r="P159">
        <v>156.13907890174301</v>
      </c>
      <c r="Q159">
        <v>0.20041258088055899</v>
      </c>
    </row>
    <row r="160" spans="1:17" x14ac:dyDescent="0.3">
      <c r="A160" t="s">
        <v>398</v>
      </c>
      <c r="B160" t="s">
        <v>399</v>
      </c>
      <c r="C160" t="s">
        <v>3096</v>
      </c>
      <c r="D160" t="s">
        <v>273</v>
      </c>
      <c r="E160">
        <v>54723.201274289997</v>
      </c>
      <c r="F160">
        <v>5170.3</v>
      </c>
      <c r="G160">
        <v>-3.6006513742135899</v>
      </c>
      <c r="H160">
        <v>2.7489298197628398</v>
      </c>
      <c r="I160">
        <v>-7.3773907855780498</v>
      </c>
      <c r="J160">
        <v>3.9182713807168299</v>
      </c>
      <c r="K160">
        <v>5303.6321464887596</v>
      </c>
      <c r="L160">
        <v>5090.9986590887702</v>
      </c>
      <c r="M160">
        <v>42.4440873626585</v>
      </c>
      <c r="N160">
        <v>1.11675509537697</v>
      </c>
      <c r="O160">
        <v>16.047424714233198</v>
      </c>
      <c r="P160">
        <v>25.7674531744101</v>
      </c>
      <c r="Q160">
        <v>-1.7066204181921001E-2</v>
      </c>
    </row>
    <row r="161" spans="1:17" x14ac:dyDescent="0.3">
      <c r="A161" t="s">
        <v>400</v>
      </c>
      <c r="B161" t="s">
        <v>401</v>
      </c>
      <c r="C161" t="s">
        <v>3105</v>
      </c>
      <c r="D161" t="s">
        <v>117</v>
      </c>
      <c r="E161">
        <v>54671.939470259997</v>
      </c>
      <c r="F161">
        <v>663.95</v>
      </c>
      <c r="G161">
        <v>19.516799555856402</v>
      </c>
      <c r="H161">
        <v>-10.0903723374721</v>
      </c>
      <c r="I161">
        <v>-16.145798301427</v>
      </c>
      <c r="J161">
        <v>-8.8719579950084704</v>
      </c>
      <c r="K161">
        <v>737.70835272488705</v>
      </c>
      <c r="L161">
        <v>688.64093911825796</v>
      </c>
      <c r="M161">
        <v>21.489936277255701</v>
      </c>
      <c r="N161">
        <v>0.85948329993574302</v>
      </c>
      <c r="O161">
        <v>27.7204608780781</v>
      </c>
      <c r="P161">
        <v>55.4372000468219</v>
      </c>
      <c r="Q161">
        <v>0.14441756162305699</v>
      </c>
    </row>
    <row r="162" spans="1:17" x14ac:dyDescent="0.3">
      <c r="A162" t="s">
        <v>402</v>
      </c>
      <c r="B162" t="s">
        <v>403</v>
      </c>
      <c r="C162" t="s">
        <v>3108</v>
      </c>
      <c r="D162" t="s">
        <v>404</v>
      </c>
      <c r="E162">
        <v>54497.702901750003</v>
      </c>
      <c r="F162">
        <v>4290.25</v>
      </c>
      <c r="G162">
        <v>-28.687636224406798</v>
      </c>
      <c r="H162">
        <v>-12.394343115392299</v>
      </c>
      <c r="I162">
        <v>-7.4431349472844497</v>
      </c>
      <c r="J162">
        <v>-13.3954833658527</v>
      </c>
      <c r="K162">
        <v>5191.8797461366003</v>
      </c>
      <c r="L162">
        <v>4972.3917181576398</v>
      </c>
      <c r="M162">
        <v>17.385212143575099</v>
      </c>
      <c r="N162">
        <v>1.4029394865613101</v>
      </c>
      <c r="O162">
        <v>50.573975875531701</v>
      </c>
      <c r="P162">
        <v>19.140516523188001</v>
      </c>
      <c r="Q162">
        <v>6.4583685255821005E-2</v>
      </c>
    </row>
    <row r="163" spans="1:17" x14ac:dyDescent="0.3">
      <c r="A163" t="s">
        <v>405</v>
      </c>
      <c r="B163" t="s">
        <v>406</v>
      </c>
      <c r="C163" t="s">
        <v>3103</v>
      </c>
      <c r="D163" t="s">
        <v>192</v>
      </c>
      <c r="E163">
        <v>53592.453292300001</v>
      </c>
      <c r="F163">
        <v>933.4</v>
      </c>
      <c r="G163">
        <v>36.584901569428702</v>
      </c>
      <c r="H163">
        <v>-10.9305181336139</v>
      </c>
      <c r="I163">
        <v>23.0733052811626</v>
      </c>
      <c r="J163">
        <v>1.64465130215801</v>
      </c>
      <c r="K163">
        <v>1027.15439265327</v>
      </c>
      <c r="L163">
        <v>908.22561129144196</v>
      </c>
      <c r="M163">
        <v>31.315990056062098</v>
      </c>
      <c r="N163">
        <v>0.81300895784816596</v>
      </c>
      <c r="O163">
        <v>34.454681808442203</v>
      </c>
      <c r="P163">
        <v>70.142180094786696</v>
      </c>
      <c r="Q163">
        <v>0.100075944393636</v>
      </c>
    </row>
    <row r="164" spans="1:17" x14ac:dyDescent="0.3">
      <c r="A164" t="s">
        <v>407</v>
      </c>
      <c r="B164" t="s">
        <v>408</v>
      </c>
      <c r="C164" t="s">
        <v>3097</v>
      </c>
      <c r="D164" t="s">
        <v>54</v>
      </c>
      <c r="E164">
        <v>53519.222287500001</v>
      </c>
      <c r="F164">
        <v>4857</v>
      </c>
      <c r="G164">
        <v>26.669073201896701</v>
      </c>
      <c r="H164">
        <v>-0.63552443670845804</v>
      </c>
      <c r="I164">
        <v>-5.6443304700555297</v>
      </c>
      <c r="J164">
        <v>-7.6802034993408805E-2</v>
      </c>
      <c r="K164">
        <v>4884.9737845232103</v>
      </c>
      <c r="L164">
        <v>4362.5160909242304</v>
      </c>
      <c r="M164">
        <v>41.902678869511703</v>
      </c>
      <c r="N164">
        <v>0.61125605241783898</v>
      </c>
      <c r="O164">
        <v>13.976734609841399</v>
      </c>
      <c r="P164">
        <v>65.052502803547696</v>
      </c>
      <c r="Q164">
        <v>8.6288401942221996E-2</v>
      </c>
    </row>
    <row r="165" spans="1:17" x14ac:dyDescent="0.3">
      <c r="A165" t="s">
        <v>409</v>
      </c>
      <c r="B165" t="s">
        <v>410</v>
      </c>
      <c r="C165" t="s">
        <v>3098</v>
      </c>
      <c r="D165" t="s">
        <v>27</v>
      </c>
      <c r="E165">
        <v>53390.059546240002</v>
      </c>
      <c r="F165">
        <v>7.66</v>
      </c>
      <c r="G165">
        <v>-55.855321399601003</v>
      </c>
      <c r="H165">
        <v>-17.006926159036301</v>
      </c>
      <c r="I165">
        <v>-52.027332350602599</v>
      </c>
      <c r="J165">
        <v>-7.5560866057900196</v>
      </c>
      <c r="K165">
        <v>11.279077557631901</v>
      </c>
      <c r="L165">
        <v>13.1869187407531</v>
      </c>
      <c r="M165">
        <v>11.2519045813285</v>
      </c>
      <c r="N165">
        <v>0.67276015974865899</v>
      </c>
      <c r="O165">
        <v>150.391644908616</v>
      </c>
      <c r="P165">
        <v>0.92226613965744597</v>
      </c>
      <c r="Q165">
        <v>-1.3076288212609999E-2</v>
      </c>
    </row>
    <row r="166" spans="1:17" x14ac:dyDescent="0.3">
      <c r="A166" t="s">
        <v>411</v>
      </c>
      <c r="B166" t="s">
        <v>412</v>
      </c>
      <c r="C166" t="s">
        <v>3110</v>
      </c>
      <c r="D166" t="s">
        <v>141</v>
      </c>
      <c r="E166">
        <v>53001.443974920003</v>
      </c>
      <c r="F166">
        <v>1482.6</v>
      </c>
      <c r="G166">
        <v>38.852917332555698</v>
      </c>
      <c r="H166">
        <v>-9.2647484728779403</v>
      </c>
      <c r="I166">
        <v>-13.3843567900169</v>
      </c>
      <c r="J166">
        <v>-3.4329958369653402</v>
      </c>
      <c r="K166">
        <v>1696.7214165320499</v>
      </c>
      <c r="L166">
        <v>1565.36425934661</v>
      </c>
      <c r="M166">
        <v>21.894124278981401</v>
      </c>
      <c r="N166">
        <v>0.81310856931390696</v>
      </c>
      <c r="O166">
        <v>39.518413597733698</v>
      </c>
      <c r="P166">
        <v>71.592257168484693</v>
      </c>
      <c r="Q166">
        <v>0.14917179229699601</v>
      </c>
    </row>
    <row r="167" spans="1:17" x14ac:dyDescent="0.3">
      <c r="A167" t="s">
        <v>413</v>
      </c>
      <c r="B167" t="s">
        <v>414</v>
      </c>
      <c r="C167" t="s">
        <v>3105</v>
      </c>
      <c r="D167" t="s">
        <v>117</v>
      </c>
      <c r="E167">
        <v>52584.791126115</v>
      </c>
      <c r="F167">
        <v>963.05</v>
      </c>
      <c r="G167">
        <v>60.020573635316801</v>
      </c>
      <c r="H167">
        <v>19.171495463494502</v>
      </c>
      <c r="I167">
        <v>24.699114007711099</v>
      </c>
      <c r="J167">
        <v>3.9372404524007099</v>
      </c>
      <c r="K167">
        <v>889.89838799755898</v>
      </c>
      <c r="L167">
        <v>735.28262761963697</v>
      </c>
      <c r="M167">
        <v>70.671250758194205</v>
      </c>
      <c r="N167">
        <v>0.87474835394507899</v>
      </c>
      <c r="O167">
        <v>7.9902393437516199</v>
      </c>
      <c r="P167">
        <v>95.741869918699095</v>
      </c>
    </row>
    <row r="168" spans="1:17" x14ac:dyDescent="0.3">
      <c r="A168" t="s">
        <v>415</v>
      </c>
      <c r="B168" t="s">
        <v>416</v>
      </c>
      <c r="C168" t="s">
        <v>3099</v>
      </c>
      <c r="D168" t="s">
        <v>233</v>
      </c>
      <c r="E168">
        <v>52447.405355640003</v>
      </c>
      <c r="F168">
        <v>1983.6</v>
      </c>
      <c r="G168">
        <v>-2.0361597606864299</v>
      </c>
      <c r="H168">
        <v>-1.8993763750394901</v>
      </c>
      <c r="I168">
        <v>-9.0513337393993893</v>
      </c>
      <c r="J168">
        <v>2.8834976007654198</v>
      </c>
      <c r="K168">
        <v>2046.3138225202999</v>
      </c>
      <c r="L168">
        <v>1934.0156527678801</v>
      </c>
      <c r="M168">
        <v>38.058024907635797</v>
      </c>
      <c r="N168">
        <v>0.769861102945961</v>
      </c>
      <c r="O168">
        <v>11.156483161927801</v>
      </c>
      <c r="P168">
        <v>28.2223658694246</v>
      </c>
      <c r="Q168">
        <v>-1.2743209657984001E-2</v>
      </c>
    </row>
    <row r="169" spans="1:17" x14ac:dyDescent="0.3">
      <c r="A169" t="s">
        <v>417</v>
      </c>
      <c r="B169" t="s">
        <v>418</v>
      </c>
      <c r="C169" t="s">
        <v>3097</v>
      </c>
      <c r="D169" t="s">
        <v>419</v>
      </c>
      <c r="E169">
        <v>52195.676867200003</v>
      </c>
      <c r="F169">
        <v>872</v>
      </c>
      <c r="G169">
        <v>240.76147645036201</v>
      </c>
      <c r="H169">
        <v>28.512412260279099</v>
      </c>
      <c r="I169">
        <v>34.437559662727303</v>
      </c>
      <c r="J169">
        <v>4.3153483778766697</v>
      </c>
      <c r="K169">
        <v>789.23136508431003</v>
      </c>
      <c r="L169">
        <v>600.141810487871</v>
      </c>
      <c r="M169">
        <v>46.396821549033596</v>
      </c>
      <c r="N169">
        <v>2.7783890084484</v>
      </c>
      <c r="O169">
        <v>22.0183486238532</v>
      </c>
      <c r="P169">
        <v>286.67479629732202</v>
      </c>
      <c r="Q169">
        <v>0.139680553563197</v>
      </c>
    </row>
    <row r="170" spans="1:17" x14ac:dyDescent="0.3">
      <c r="A170" t="s">
        <v>420</v>
      </c>
      <c r="B170" t="s">
        <v>421</v>
      </c>
      <c r="C170" t="s">
        <v>3103</v>
      </c>
      <c r="D170" t="s">
        <v>394</v>
      </c>
      <c r="E170">
        <v>52060.793730739999</v>
      </c>
      <c r="F170">
        <v>122751.8</v>
      </c>
      <c r="G170">
        <v>-13.457040295992201</v>
      </c>
      <c r="H170">
        <v>-2.7109982066149101</v>
      </c>
      <c r="I170">
        <v>-12.4432431531067</v>
      </c>
      <c r="J170">
        <v>-1.58478656034639</v>
      </c>
      <c r="K170">
        <v>132715.76816292299</v>
      </c>
      <c r="L170">
        <v>129899.52061312299</v>
      </c>
      <c r="M170">
        <v>9.3946766936731603</v>
      </c>
      <c r="N170">
        <v>0.71829947231271296</v>
      </c>
      <c r="O170">
        <v>23.374972912820802</v>
      </c>
      <c r="P170">
        <v>14.712678158325399</v>
      </c>
      <c r="Q170">
        <v>4.6258044484217997E-2</v>
      </c>
    </row>
    <row r="171" spans="1:17" x14ac:dyDescent="0.3">
      <c r="A171" t="s">
        <v>422</v>
      </c>
      <c r="B171" t="s">
        <v>423</v>
      </c>
      <c r="C171" t="s">
        <v>3099</v>
      </c>
      <c r="D171" t="s">
        <v>197</v>
      </c>
      <c r="E171">
        <v>51695.99433152</v>
      </c>
      <c r="F171">
        <v>15925.7</v>
      </c>
      <c r="G171">
        <v>-33.764772665375197</v>
      </c>
      <c r="H171">
        <v>5.04144542999006</v>
      </c>
      <c r="I171">
        <v>-8.1892771528828892</v>
      </c>
      <c r="J171">
        <v>0.95872485875718105</v>
      </c>
      <c r="K171">
        <v>16529.873749660299</v>
      </c>
      <c r="L171">
        <v>16480.495039047299</v>
      </c>
      <c r="M171">
        <v>33.963324108526201</v>
      </c>
      <c r="N171">
        <v>1.20510624124777</v>
      </c>
      <c r="O171">
        <v>20.873807744714501</v>
      </c>
      <c r="P171">
        <v>3.7815892710519199</v>
      </c>
      <c r="Q171">
        <v>-4.3256345833005E-2</v>
      </c>
    </row>
    <row r="172" spans="1:17" x14ac:dyDescent="0.3">
      <c r="A172" t="s">
        <v>424</v>
      </c>
      <c r="B172" t="s">
        <v>425</v>
      </c>
      <c r="C172" t="s">
        <v>3096</v>
      </c>
      <c r="D172" t="s">
        <v>21</v>
      </c>
      <c r="E172">
        <v>51643.041552465002</v>
      </c>
      <c r="F172">
        <v>7739.85</v>
      </c>
      <c r="G172">
        <v>31.5323527930395</v>
      </c>
      <c r="H172">
        <v>16.9981940011772</v>
      </c>
      <c r="I172">
        <v>41.408079956726397</v>
      </c>
      <c r="J172">
        <v>9.64006405646162</v>
      </c>
      <c r="K172">
        <v>6878.1078781629603</v>
      </c>
      <c r="L172">
        <v>6072.9857000143002</v>
      </c>
      <c r="M172">
        <v>69.2203790625382</v>
      </c>
      <c r="N172">
        <v>1.85276150183321</v>
      </c>
      <c r="O172">
        <v>0.61822903544641505</v>
      </c>
      <c r="P172">
        <v>80.531809434952393</v>
      </c>
      <c r="Q172">
        <v>4.6833116285983002E-2</v>
      </c>
    </row>
    <row r="173" spans="1:17" x14ac:dyDescent="0.3">
      <c r="A173" t="s">
        <v>426</v>
      </c>
      <c r="B173" t="s">
        <v>427</v>
      </c>
      <c r="C173" t="s">
        <v>3097</v>
      </c>
      <c r="D173" t="s">
        <v>34</v>
      </c>
      <c r="E173">
        <v>51446.488031328001</v>
      </c>
      <c r="F173">
        <v>43.03</v>
      </c>
      <c r="G173">
        <v>-9.0464870530296508</v>
      </c>
      <c r="H173">
        <v>-2.2872621229255001</v>
      </c>
      <c r="I173">
        <v>-31.3782037661462</v>
      </c>
      <c r="J173">
        <v>1.3211488582237401</v>
      </c>
      <c r="K173">
        <v>47.943242565197899</v>
      </c>
      <c r="L173">
        <v>48.970508974457502</v>
      </c>
      <c r="M173">
        <v>32.767452231574097</v>
      </c>
      <c r="N173">
        <v>1.0318319353837</v>
      </c>
      <c r="O173">
        <v>64.187775970253298</v>
      </c>
      <c r="P173">
        <v>23.8273381294964</v>
      </c>
      <c r="Q173">
        <v>0.10276603816386901</v>
      </c>
    </row>
    <row r="174" spans="1:17" x14ac:dyDescent="0.3">
      <c r="A174" t="s">
        <v>428</v>
      </c>
      <c r="B174" t="s">
        <v>429</v>
      </c>
      <c r="C174" t="s">
        <v>3097</v>
      </c>
      <c r="D174" t="s">
        <v>149</v>
      </c>
      <c r="E174">
        <v>51406.187766955998</v>
      </c>
      <c r="F174">
        <v>191.26</v>
      </c>
      <c r="G174">
        <v>192.312266926051</v>
      </c>
      <c r="H174">
        <v>-4.9152033339996297</v>
      </c>
      <c r="I174">
        <v>7.2205088383296001</v>
      </c>
      <c r="J174">
        <v>-4.7006489656002604</v>
      </c>
      <c r="K174">
        <v>223.886804335356</v>
      </c>
      <c r="L174">
        <v>186.89757473929501</v>
      </c>
      <c r="M174">
        <v>17.191682398351599</v>
      </c>
      <c r="N174">
        <v>0.562864627571389</v>
      </c>
      <c r="O174">
        <v>62.0830283383875</v>
      </c>
      <c r="P174">
        <v>308.675213675213</v>
      </c>
    </row>
    <row r="175" spans="1:17" x14ac:dyDescent="0.3">
      <c r="A175" t="s">
        <v>430</v>
      </c>
      <c r="B175" t="s">
        <v>431</v>
      </c>
      <c r="C175" t="s">
        <v>3111</v>
      </c>
      <c r="D175" t="s">
        <v>432</v>
      </c>
      <c r="E175">
        <v>51231.92354145</v>
      </c>
      <c r="F175">
        <v>791.75</v>
      </c>
      <c r="G175">
        <v>-8.38848861624869</v>
      </c>
      <c r="H175">
        <v>-8.2040837798175499</v>
      </c>
      <c r="I175">
        <v>3.3132439015155501</v>
      </c>
      <c r="J175">
        <v>-4.3352390516990296</v>
      </c>
      <c r="K175">
        <v>927.71029892029196</v>
      </c>
      <c r="L175">
        <v>843.65077446084604</v>
      </c>
      <c r="M175">
        <v>17.222029478249901</v>
      </c>
      <c r="N175">
        <v>0.36720851783400699</v>
      </c>
      <c r="O175">
        <v>49.921060940953502</v>
      </c>
      <c r="P175">
        <v>38.2727907789032</v>
      </c>
      <c r="Q175">
        <v>0.144385935347113</v>
      </c>
    </row>
    <row r="176" spans="1:17" x14ac:dyDescent="0.3">
      <c r="A176" t="s">
        <v>433</v>
      </c>
      <c r="B176" t="s">
        <v>434</v>
      </c>
      <c r="C176" t="s">
        <v>3098</v>
      </c>
      <c r="D176" t="s">
        <v>27</v>
      </c>
      <c r="E176">
        <v>50661.599999999999</v>
      </c>
      <c r="F176">
        <v>1777.6</v>
      </c>
      <c r="G176">
        <v>-14.281748765666901</v>
      </c>
      <c r="H176">
        <v>-4.6235013457049599</v>
      </c>
      <c r="I176">
        <v>-5.1735619540485001</v>
      </c>
      <c r="J176">
        <v>0.77439232508557698</v>
      </c>
      <c r="K176">
        <v>1935.7778043313001</v>
      </c>
      <c r="L176">
        <v>1859.87056437313</v>
      </c>
      <c r="M176">
        <v>23.3213766735288</v>
      </c>
      <c r="N176">
        <v>0.85770980670258301</v>
      </c>
      <c r="O176">
        <v>22.355985598559801</v>
      </c>
      <c r="P176">
        <v>15.174290527407001</v>
      </c>
      <c r="Q176">
        <v>2.1224687877290999E-2</v>
      </c>
    </row>
    <row r="177" spans="1:17" x14ac:dyDescent="0.3">
      <c r="A177" t="s">
        <v>435</v>
      </c>
      <c r="B177" t="s">
        <v>436</v>
      </c>
      <c r="C177" t="s">
        <v>3095</v>
      </c>
      <c r="D177" t="s">
        <v>437</v>
      </c>
      <c r="E177">
        <v>50632.50297044</v>
      </c>
      <c r="F177">
        <v>337.55</v>
      </c>
      <c r="G177">
        <v>27.082102419949099</v>
      </c>
      <c r="H177">
        <v>9.8051463315249396</v>
      </c>
      <c r="I177">
        <v>4.4146548395526803</v>
      </c>
      <c r="J177">
        <v>-0.354893889136083</v>
      </c>
      <c r="K177">
        <v>347.244084013708</v>
      </c>
      <c r="L177">
        <v>315.21186963814398</v>
      </c>
      <c r="M177">
        <v>27.147678280844001</v>
      </c>
      <c r="N177">
        <v>0.676470817115576</v>
      </c>
      <c r="O177">
        <v>13.820174788920101</v>
      </c>
      <c r="P177">
        <v>76.082420448617597</v>
      </c>
      <c r="Q177">
        <v>3.9427814800628E-2</v>
      </c>
    </row>
    <row r="178" spans="1:17" x14ac:dyDescent="0.3">
      <c r="A178" t="s">
        <v>438</v>
      </c>
      <c r="B178" t="s">
        <v>439</v>
      </c>
      <c r="C178" t="s">
        <v>3109</v>
      </c>
      <c r="D178" t="s">
        <v>440</v>
      </c>
      <c r="E178">
        <v>50616.686081996901</v>
      </c>
      <c r="F178">
        <v>177.09</v>
      </c>
      <c r="G178">
        <v>-0.366824090917514</v>
      </c>
      <c r="H178">
        <v>-2.9285119262589698</v>
      </c>
      <c r="I178">
        <v>-7.7023431561075899</v>
      </c>
      <c r="J178">
        <v>-1.2268335168256299</v>
      </c>
      <c r="K178">
        <v>192.74546060646099</v>
      </c>
      <c r="L178">
        <v>181.206806376705</v>
      </c>
      <c r="M178">
        <v>17.181620645794801</v>
      </c>
      <c r="N178">
        <v>0.42543030390486403</v>
      </c>
      <c r="O178">
        <v>29.764526511943</v>
      </c>
      <c r="P178">
        <v>29.736263736263702</v>
      </c>
      <c r="Q178">
        <v>-8.2287170910726001E-2</v>
      </c>
    </row>
    <row r="179" spans="1:17" x14ac:dyDescent="0.3">
      <c r="A179" t="s">
        <v>441</v>
      </c>
      <c r="B179" t="s">
        <v>442</v>
      </c>
      <c r="C179" t="s">
        <v>3107</v>
      </c>
      <c r="D179" t="s">
        <v>443</v>
      </c>
      <c r="E179">
        <v>48457.179496440003</v>
      </c>
      <c r="F179">
        <v>795.3</v>
      </c>
      <c r="G179">
        <v>-11.8661135940836</v>
      </c>
      <c r="H179">
        <v>-1.85721553329719</v>
      </c>
      <c r="I179">
        <v>-27.985166401832998</v>
      </c>
      <c r="J179">
        <v>-3.3731247779296099</v>
      </c>
      <c r="K179">
        <v>911.21098640704304</v>
      </c>
      <c r="L179">
        <v>931.18382764877595</v>
      </c>
      <c r="M179">
        <v>14.1294692576207</v>
      </c>
      <c r="N179">
        <v>0.65755631386767699</v>
      </c>
      <c r="O179">
        <v>48.371683641393098</v>
      </c>
      <c r="P179">
        <v>18.3130020827134</v>
      </c>
      <c r="Q179">
        <v>2.439382958185E-3</v>
      </c>
    </row>
    <row r="180" spans="1:17" x14ac:dyDescent="0.3">
      <c r="A180" t="s">
        <v>444</v>
      </c>
      <c r="B180" t="s">
        <v>445</v>
      </c>
      <c r="C180" t="s">
        <v>3108</v>
      </c>
      <c r="D180" t="s">
        <v>446</v>
      </c>
      <c r="E180">
        <v>48334.057729369997</v>
      </c>
      <c r="F180">
        <v>1799.3</v>
      </c>
      <c r="G180">
        <v>-27.551005484740202</v>
      </c>
      <c r="H180">
        <v>-4.6495606732830703</v>
      </c>
      <c r="I180">
        <v>-17.6467721430603</v>
      </c>
      <c r="J180">
        <v>-1.0041436824492</v>
      </c>
      <c r="K180">
        <v>1934.3858693274001</v>
      </c>
      <c r="L180">
        <v>1998.6560610246099</v>
      </c>
      <c r="M180">
        <v>22.2763484108341</v>
      </c>
      <c r="N180">
        <v>0.97864003546324496</v>
      </c>
      <c r="O180">
        <v>36.386372478185898</v>
      </c>
      <c r="P180">
        <v>3.4080459770114899</v>
      </c>
      <c r="Q180">
        <v>-1.3326445715243E-2</v>
      </c>
    </row>
    <row r="181" spans="1:17" x14ac:dyDescent="0.3">
      <c r="A181" t="s">
        <v>447</v>
      </c>
      <c r="B181" t="s">
        <v>448</v>
      </c>
      <c r="C181" t="s">
        <v>603</v>
      </c>
      <c r="D181" t="s">
        <v>449</v>
      </c>
      <c r="E181">
        <v>48004.712153640001</v>
      </c>
      <c r="F181">
        <v>43038.6</v>
      </c>
      <c r="G181">
        <v>-10.2977342794547</v>
      </c>
      <c r="H181">
        <v>10.444146382129601</v>
      </c>
      <c r="I181">
        <v>13.893134990294399</v>
      </c>
      <c r="J181">
        <v>-1.7418524987642501</v>
      </c>
      <c r="K181">
        <v>42798.939770549201</v>
      </c>
      <c r="L181">
        <v>40004.041958032103</v>
      </c>
      <c r="M181">
        <v>37.276777887288098</v>
      </c>
      <c r="N181">
        <v>1.1326491102418399</v>
      </c>
      <c r="O181">
        <v>8.7637609030033392</v>
      </c>
      <c r="P181">
        <v>30.1437403330203</v>
      </c>
      <c r="Q181">
        <v>-2.1931782906299001E-2</v>
      </c>
    </row>
    <row r="182" spans="1:17" x14ac:dyDescent="0.3">
      <c r="A182" t="s">
        <v>450</v>
      </c>
      <c r="B182" t="s">
        <v>451</v>
      </c>
      <c r="C182" t="s">
        <v>3097</v>
      </c>
      <c r="D182" t="s">
        <v>24</v>
      </c>
      <c r="E182">
        <v>47921.56534945</v>
      </c>
      <c r="F182">
        <v>65.5</v>
      </c>
      <c r="G182">
        <v>-51.296625787660197</v>
      </c>
      <c r="H182">
        <v>-0.61684866011147199</v>
      </c>
      <c r="I182">
        <v>-28.598075755878401</v>
      </c>
      <c r="J182">
        <v>-2.3950766142955802</v>
      </c>
      <c r="K182">
        <v>72.523780708527596</v>
      </c>
      <c r="L182">
        <v>76.527142711259103</v>
      </c>
      <c r="M182">
        <v>21.809514265686801</v>
      </c>
      <c r="N182">
        <v>0.90089566077868999</v>
      </c>
      <c r="O182">
        <v>41.1450381679389</v>
      </c>
      <c r="P182">
        <v>0.59898633082475705</v>
      </c>
      <c r="Q182">
        <v>1.6191741507421E-2</v>
      </c>
    </row>
    <row r="183" spans="1:17" x14ac:dyDescent="0.3">
      <c r="A183" t="s">
        <v>452</v>
      </c>
      <c r="B183" t="s">
        <v>453</v>
      </c>
      <c r="C183" t="s">
        <v>3097</v>
      </c>
      <c r="D183" t="s">
        <v>454</v>
      </c>
      <c r="E183">
        <v>47401.561310354999</v>
      </c>
      <c r="F183">
        <v>744.45</v>
      </c>
      <c r="G183">
        <v>-45.226903832267901</v>
      </c>
      <c r="H183">
        <v>19.265803608896999</v>
      </c>
      <c r="I183">
        <v>89.263645947091504</v>
      </c>
      <c r="J183">
        <v>13.330332036347301</v>
      </c>
      <c r="K183">
        <v>658.62158953204903</v>
      </c>
      <c r="L183">
        <v>574.46002138167796</v>
      </c>
      <c r="M183">
        <v>56.3685239247894</v>
      </c>
      <c r="N183">
        <v>1.2106784552116101</v>
      </c>
      <c r="O183">
        <v>27.966955470481501</v>
      </c>
      <c r="P183">
        <v>140.14516129032199</v>
      </c>
      <c r="Q183">
        <v>-4.5217757530792997E-2</v>
      </c>
    </row>
    <row r="184" spans="1:17" x14ac:dyDescent="0.3">
      <c r="A184" t="s">
        <v>455</v>
      </c>
      <c r="B184" t="s">
        <v>456</v>
      </c>
      <c r="C184" t="s">
        <v>3111</v>
      </c>
      <c r="D184" t="s">
        <v>432</v>
      </c>
      <c r="E184">
        <v>47061.718763415003</v>
      </c>
      <c r="F184">
        <v>1597.85</v>
      </c>
      <c r="G184">
        <v>16.4468210258296</v>
      </c>
      <c r="H184">
        <v>5.6226259745800302</v>
      </c>
      <c r="I184">
        <v>36.562761984289601</v>
      </c>
      <c r="J184">
        <v>6.9190393432335702</v>
      </c>
      <c r="K184">
        <v>1638.12201833834</v>
      </c>
      <c r="L184">
        <v>1451.74236371755</v>
      </c>
      <c r="M184">
        <v>45.1249721806034</v>
      </c>
      <c r="N184">
        <v>0.67699113294925095</v>
      </c>
      <c r="O184">
        <v>11.962950214350499</v>
      </c>
      <c r="P184">
        <v>56.797998135518299</v>
      </c>
      <c r="Q184">
        <v>0.10592521444479901</v>
      </c>
    </row>
    <row r="185" spans="1:17" x14ac:dyDescent="0.3">
      <c r="A185" t="s">
        <v>457</v>
      </c>
      <c r="B185" t="s">
        <v>458</v>
      </c>
      <c r="C185" t="s">
        <v>3101</v>
      </c>
      <c r="D185" t="s">
        <v>51</v>
      </c>
      <c r="E185">
        <v>46950.46539528</v>
      </c>
      <c r="F185">
        <v>1663.8</v>
      </c>
      <c r="G185">
        <v>95.149223061729202</v>
      </c>
      <c r="H185">
        <v>5.2604159812624403</v>
      </c>
      <c r="I185">
        <v>46.877528209713297</v>
      </c>
      <c r="J185">
        <v>-0.34508509249918201</v>
      </c>
      <c r="K185">
        <v>1660.54466590738</v>
      </c>
      <c r="L185">
        <v>1319.0918177446399</v>
      </c>
      <c r="M185">
        <v>31.168549257871199</v>
      </c>
      <c r="N185">
        <v>0.48307456141632898</v>
      </c>
      <c r="O185">
        <v>10.0462796009135</v>
      </c>
      <c r="P185">
        <v>130.411300373909</v>
      </c>
      <c r="Q185">
        <v>0.164119703263893</v>
      </c>
    </row>
    <row r="186" spans="1:17" x14ac:dyDescent="0.3">
      <c r="A186" t="s">
        <v>459</v>
      </c>
      <c r="B186" t="s">
        <v>460</v>
      </c>
      <c r="C186" t="s">
        <v>3105</v>
      </c>
      <c r="D186" t="s">
        <v>117</v>
      </c>
      <c r="E186">
        <v>46047.095921771899</v>
      </c>
      <c r="F186">
        <v>111.48</v>
      </c>
      <c r="G186">
        <v>6.0233186194563704</v>
      </c>
      <c r="H186">
        <v>-6.64738243992546</v>
      </c>
      <c r="I186">
        <v>-39.551129620758601</v>
      </c>
      <c r="J186">
        <v>-5.1716420976870197</v>
      </c>
      <c r="K186">
        <v>131.76844499206999</v>
      </c>
      <c r="L186">
        <v>132.51513258706899</v>
      </c>
      <c r="M186">
        <v>13.2555059139302</v>
      </c>
      <c r="N186">
        <v>0.90606322540846396</v>
      </c>
      <c r="O186">
        <v>57.292787944025797</v>
      </c>
      <c r="P186">
        <v>36.283618581907</v>
      </c>
      <c r="Q186">
        <v>-2.2786093178629001E-2</v>
      </c>
    </row>
    <row r="187" spans="1:17" x14ac:dyDescent="0.3">
      <c r="A187" t="s">
        <v>461</v>
      </c>
      <c r="B187" t="s">
        <v>462</v>
      </c>
      <c r="C187" t="s">
        <v>3097</v>
      </c>
      <c r="D187" t="s">
        <v>24</v>
      </c>
      <c r="E187">
        <v>45677.498482176001</v>
      </c>
      <c r="F187">
        <v>186.24</v>
      </c>
      <c r="G187">
        <v>4.83922028053418</v>
      </c>
      <c r="H187">
        <v>6.0209397416753303</v>
      </c>
      <c r="I187">
        <v>12.2876459328815</v>
      </c>
      <c r="J187">
        <v>1.15030480444182</v>
      </c>
      <c r="K187">
        <v>190.52117391535899</v>
      </c>
      <c r="L187">
        <v>175.28031836894201</v>
      </c>
      <c r="M187">
        <v>35.040039064936401</v>
      </c>
      <c r="N187">
        <v>0.84529125604480904</v>
      </c>
      <c r="O187">
        <v>10.9267611683848</v>
      </c>
      <c r="P187">
        <v>35.693989071038203</v>
      </c>
      <c r="Q187">
        <v>8.5562358463162999E-2</v>
      </c>
    </row>
    <row r="188" spans="1:17" x14ac:dyDescent="0.3">
      <c r="A188" t="s">
        <v>463</v>
      </c>
      <c r="B188" t="s">
        <v>464</v>
      </c>
      <c r="C188" t="s">
        <v>3111</v>
      </c>
      <c r="D188" t="s">
        <v>465</v>
      </c>
      <c r="E188">
        <v>45575.117250000003</v>
      </c>
      <c r="F188">
        <v>4148.8500000000004</v>
      </c>
      <c r="G188">
        <v>27.021971294250498</v>
      </c>
      <c r="H188">
        <v>6.4280444995161501</v>
      </c>
      <c r="I188">
        <v>6.3003443506726002</v>
      </c>
      <c r="J188">
        <v>-6.7414141766644899</v>
      </c>
      <c r="K188">
        <v>4118.65694974896</v>
      </c>
      <c r="L188">
        <v>3585.14101077341</v>
      </c>
      <c r="M188">
        <v>30.100792867713</v>
      </c>
      <c r="N188">
        <v>0.84955263930718095</v>
      </c>
      <c r="O188">
        <v>17.645853670294098</v>
      </c>
      <c r="P188">
        <v>67.562600969305294</v>
      </c>
      <c r="Q188">
        <v>8.8138147214007007E-2</v>
      </c>
    </row>
    <row r="189" spans="1:17" x14ac:dyDescent="0.3">
      <c r="A189" t="s">
        <v>466</v>
      </c>
      <c r="B189" t="s">
        <v>467</v>
      </c>
      <c r="C189" t="s">
        <v>3097</v>
      </c>
      <c r="D189" t="s">
        <v>54</v>
      </c>
      <c r="E189">
        <v>44946.829180499997</v>
      </c>
      <c r="F189">
        <v>604.5</v>
      </c>
      <c r="G189">
        <v>-40.861479386632602</v>
      </c>
      <c r="H189">
        <v>-5.1805370318315802</v>
      </c>
      <c r="I189">
        <v>-7.8497077097388397</v>
      </c>
      <c r="J189">
        <v>-2.7597071734065999</v>
      </c>
      <c r="K189">
        <v>684.44579722729395</v>
      </c>
      <c r="L189">
        <v>668.52138927937995</v>
      </c>
      <c r="M189">
        <v>16.0929310204301</v>
      </c>
      <c r="N189">
        <v>0.79097943728938502</v>
      </c>
      <c r="O189">
        <v>34.557485525227399</v>
      </c>
      <c r="P189">
        <v>9.1746433086508699</v>
      </c>
      <c r="Q189">
        <v>-2.9854134339498999E-2</v>
      </c>
    </row>
    <row r="190" spans="1:17" x14ac:dyDescent="0.3">
      <c r="A190" t="s">
        <v>468</v>
      </c>
      <c r="B190" t="s">
        <v>469</v>
      </c>
      <c r="C190" t="s">
        <v>3101</v>
      </c>
      <c r="D190" t="s">
        <v>243</v>
      </c>
      <c r="E190">
        <v>43998.96086544</v>
      </c>
      <c r="F190">
        <v>582.79999999999995</v>
      </c>
      <c r="G190">
        <v>50.796208531891097</v>
      </c>
      <c r="H190">
        <v>5.1104336599187397</v>
      </c>
      <c r="I190">
        <v>23.875206942005001</v>
      </c>
      <c r="J190">
        <v>0.93088718628382605</v>
      </c>
      <c r="K190">
        <v>575.52451471053996</v>
      </c>
      <c r="L190">
        <v>491.29668410178198</v>
      </c>
      <c r="M190">
        <v>35.455045092097897</v>
      </c>
      <c r="N190">
        <v>0.52079570539532105</v>
      </c>
      <c r="O190">
        <v>7.8414550446122204</v>
      </c>
      <c r="P190">
        <v>85.723390694709906</v>
      </c>
      <c r="Q190">
        <v>0.116746208193029</v>
      </c>
    </row>
    <row r="191" spans="1:17" x14ac:dyDescent="0.3">
      <c r="A191" t="s">
        <v>470</v>
      </c>
      <c r="B191" t="s">
        <v>471</v>
      </c>
      <c r="C191" t="s">
        <v>3097</v>
      </c>
      <c r="D191" t="s">
        <v>43</v>
      </c>
      <c r="E191">
        <v>43996.956580934901</v>
      </c>
      <c r="F191">
        <v>1274.8499999999999</v>
      </c>
      <c r="G191">
        <v>17.612726488337401</v>
      </c>
      <c r="H191">
        <v>15.746514448197599</v>
      </c>
      <c r="I191">
        <v>18.126360465225702</v>
      </c>
      <c r="J191">
        <v>12.122577862748701</v>
      </c>
      <c r="K191">
        <v>1156.0045571906001</v>
      </c>
      <c r="L191">
        <v>1042.8839100930199</v>
      </c>
      <c r="M191">
        <v>69.955471684295603</v>
      </c>
      <c r="N191">
        <v>1.1497271668946301</v>
      </c>
      <c r="O191">
        <v>2.4787229870181</v>
      </c>
      <c r="P191">
        <v>49.236172080772597</v>
      </c>
      <c r="Q191">
        <v>1.0671990640389E-2</v>
      </c>
    </row>
    <row r="192" spans="1:17" x14ac:dyDescent="0.3">
      <c r="A192" t="s">
        <v>472</v>
      </c>
      <c r="B192" t="s">
        <v>473</v>
      </c>
      <c r="C192" t="s">
        <v>3097</v>
      </c>
      <c r="D192" t="s">
        <v>34</v>
      </c>
      <c r="E192">
        <v>43960.560914096</v>
      </c>
      <c r="F192">
        <v>96.56</v>
      </c>
      <c r="G192">
        <v>-18.385009701443099</v>
      </c>
      <c r="H192">
        <v>-4.6109634623068496</v>
      </c>
      <c r="I192">
        <v>-42.911767469617502</v>
      </c>
      <c r="J192">
        <v>-2.34333406333552</v>
      </c>
      <c r="K192">
        <v>109.791450547146</v>
      </c>
      <c r="L192">
        <v>116.801105641623</v>
      </c>
      <c r="M192">
        <v>8.0134341460502192</v>
      </c>
      <c r="N192">
        <v>0.76189492008502302</v>
      </c>
      <c r="O192">
        <v>63.577050538525199</v>
      </c>
      <c r="P192">
        <v>11.759259259259199</v>
      </c>
      <c r="Q192">
        <v>5.0315282143594001E-2</v>
      </c>
    </row>
    <row r="193" spans="1:17" x14ac:dyDescent="0.3">
      <c r="A193" t="s">
        <v>474</v>
      </c>
      <c r="B193" t="s">
        <v>475</v>
      </c>
      <c r="C193" t="s">
        <v>3101</v>
      </c>
      <c r="D193" t="s">
        <v>51</v>
      </c>
      <c r="E193">
        <v>43852.445961240002</v>
      </c>
      <c r="F193">
        <v>2588.6</v>
      </c>
      <c r="G193">
        <v>50.562046390612203</v>
      </c>
      <c r="H193">
        <v>3.1222646955343301</v>
      </c>
      <c r="I193">
        <v>18.1842737324627</v>
      </c>
      <c r="J193">
        <v>0.21714754498097499</v>
      </c>
      <c r="K193">
        <v>2713.6839251043698</v>
      </c>
      <c r="L193">
        <v>2426.0401559194102</v>
      </c>
      <c r="M193">
        <v>34.562719688815399</v>
      </c>
      <c r="N193">
        <v>0.97126338678646496</v>
      </c>
      <c r="O193">
        <v>19.292281542146299</v>
      </c>
      <c r="P193">
        <v>86.895779935742397</v>
      </c>
      <c r="Q193">
        <v>6.0362740883258999E-2</v>
      </c>
    </row>
    <row r="194" spans="1:17" x14ac:dyDescent="0.3">
      <c r="A194" t="s">
        <v>476</v>
      </c>
      <c r="B194" t="s">
        <v>477</v>
      </c>
      <c r="C194" t="s">
        <v>3108</v>
      </c>
      <c r="D194" t="s">
        <v>133</v>
      </c>
      <c r="E194">
        <v>43647.4603103349</v>
      </c>
      <c r="F194">
        <v>49366.45</v>
      </c>
      <c r="G194">
        <v>6.1785550811425098</v>
      </c>
      <c r="H194">
        <v>8.2604628245382905</v>
      </c>
      <c r="I194">
        <v>2.7187202562779098</v>
      </c>
      <c r="J194">
        <v>4.4630198201654698</v>
      </c>
      <c r="K194">
        <v>50436.354478437403</v>
      </c>
      <c r="L194">
        <v>47954.244376593197</v>
      </c>
      <c r="M194">
        <v>39.082378287764598</v>
      </c>
      <c r="N194">
        <v>0.60660482432422502</v>
      </c>
      <c r="O194">
        <v>21.5278797644959</v>
      </c>
      <c r="P194">
        <v>41.136924383249898</v>
      </c>
      <c r="Q194">
        <v>-1.2551594865317E-2</v>
      </c>
    </row>
    <row r="195" spans="1:17" x14ac:dyDescent="0.3">
      <c r="A195" t="s">
        <v>478</v>
      </c>
      <c r="B195" t="s">
        <v>479</v>
      </c>
      <c r="C195" t="s">
        <v>3097</v>
      </c>
      <c r="D195" t="s">
        <v>34</v>
      </c>
      <c r="E195">
        <v>43630.401585232001</v>
      </c>
      <c r="F195">
        <v>50.26</v>
      </c>
      <c r="G195">
        <v>-10.3804967383054</v>
      </c>
      <c r="H195">
        <v>-5.7989737150971497</v>
      </c>
      <c r="I195">
        <v>-30.752267296263099</v>
      </c>
      <c r="J195">
        <v>-7.9096025252577098</v>
      </c>
      <c r="K195">
        <v>58.122382814637</v>
      </c>
      <c r="L195">
        <v>57.696382731364999</v>
      </c>
      <c r="M195">
        <v>17.229844188465599</v>
      </c>
      <c r="N195">
        <v>1.0950717022999801</v>
      </c>
      <c r="O195">
        <v>53.004377238360497</v>
      </c>
      <c r="P195">
        <v>23.035495716034202</v>
      </c>
      <c r="Q195">
        <v>8.9783958239553999E-2</v>
      </c>
    </row>
    <row r="196" spans="1:17" x14ac:dyDescent="0.3">
      <c r="A196" t="s">
        <v>480</v>
      </c>
      <c r="B196" t="s">
        <v>481</v>
      </c>
      <c r="C196" t="s">
        <v>3096</v>
      </c>
      <c r="D196" t="s">
        <v>273</v>
      </c>
      <c r="E196">
        <v>43539.149552440002</v>
      </c>
      <c r="F196">
        <v>6990.65</v>
      </c>
      <c r="G196">
        <v>-33.804719478198102</v>
      </c>
      <c r="H196">
        <v>-5.2501993057676497</v>
      </c>
      <c r="I196">
        <v>-8.5907218510154593</v>
      </c>
      <c r="J196">
        <v>-2.6390120304949001</v>
      </c>
      <c r="K196">
        <v>7455.9254451958304</v>
      </c>
      <c r="L196">
        <v>7443.4186810384199</v>
      </c>
      <c r="M196">
        <v>27.0903604826768</v>
      </c>
      <c r="N196">
        <v>0.53307522985740596</v>
      </c>
      <c r="O196">
        <v>31.604357248610601</v>
      </c>
      <c r="P196">
        <v>9.0380895932118808</v>
      </c>
      <c r="Q196">
        <v>-2.039197015174E-3</v>
      </c>
    </row>
    <row r="197" spans="1:17" x14ac:dyDescent="0.3">
      <c r="A197" t="s">
        <v>482</v>
      </c>
      <c r="B197" t="s">
        <v>483</v>
      </c>
      <c r="C197" t="s">
        <v>3103</v>
      </c>
      <c r="D197" t="s">
        <v>192</v>
      </c>
      <c r="E197">
        <v>43439.164418250002</v>
      </c>
      <c r="F197">
        <v>699.25</v>
      </c>
      <c r="G197">
        <v>9.9181014783026704</v>
      </c>
      <c r="H197">
        <v>6.3377458219055898</v>
      </c>
      <c r="I197">
        <v>-2.36299549524426</v>
      </c>
      <c r="J197">
        <v>15.113467727776801</v>
      </c>
      <c r="K197">
        <v>688.58886252434195</v>
      </c>
      <c r="L197">
        <v>658.12709966425905</v>
      </c>
      <c r="M197">
        <v>59.8456114129892</v>
      </c>
      <c r="N197">
        <v>1.8542786292200499</v>
      </c>
      <c r="O197">
        <v>9.9249195566678505</v>
      </c>
      <c r="P197">
        <v>43.259577955337001</v>
      </c>
      <c r="Q197">
        <v>-1.6843613676055001E-2</v>
      </c>
    </row>
    <row r="198" spans="1:17" x14ac:dyDescent="0.3">
      <c r="A198" t="s">
        <v>484</v>
      </c>
      <c r="B198" t="s">
        <v>485</v>
      </c>
      <c r="C198" t="s">
        <v>3097</v>
      </c>
      <c r="D198" t="s">
        <v>219</v>
      </c>
      <c r="E198">
        <v>43157.652022729999</v>
      </c>
      <c r="F198">
        <v>681.55</v>
      </c>
      <c r="G198">
        <v>62.786194456247401</v>
      </c>
      <c r="H198">
        <v>5.7829426274510496</v>
      </c>
      <c r="I198">
        <v>10.080335715649399</v>
      </c>
      <c r="J198">
        <v>-0.15854382698491901</v>
      </c>
      <c r="K198">
        <v>673.51637081331</v>
      </c>
      <c r="L198">
        <v>593.18117268831395</v>
      </c>
      <c r="M198">
        <v>49.030263377979601</v>
      </c>
      <c r="N198">
        <v>1.63377816905382</v>
      </c>
      <c r="O198">
        <v>9.8378695620277394</v>
      </c>
      <c r="P198">
        <v>97.5507246376811</v>
      </c>
      <c r="Q198">
        <v>5.0659344052961998E-2</v>
      </c>
    </row>
    <row r="199" spans="1:17" x14ac:dyDescent="0.3">
      <c r="A199" t="s">
        <v>486</v>
      </c>
      <c r="B199" t="s">
        <v>487</v>
      </c>
      <c r="C199" t="s">
        <v>3108</v>
      </c>
      <c r="D199" t="s">
        <v>166</v>
      </c>
      <c r="E199">
        <v>43000.455087900002</v>
      </c>
      <c r="F199">
        <v>1679.4</v>
      </c>
      <c r="G199">
        <v>339.72186674099498</v>
      </c>
      <c r="H199">
        <v>17.657031318205199</v>
      </c>
      <c r="I199">
        <v>44.012265455447299</v>
      </c>
      <c r="J199">
        <v>-5.9946320051821997</v>
      </c>
      <c r="K199">
        <v>1696.7869898751001</v>
      </c>
      <c r="L199">
        <v>1323.6827441109799</v>
      </c>
      <c r="M199">
        <v>34.831223047648798</v>
      </c>
      <c r="N199">
        <v>1.3286859955236601</v>
      </c>
      <c r="O199">
        <v>17.244253900202398</v>
      </c>
      <c r="P199">
        <v>381.20343839541499</v>
      </c>
      <c r="Q199">
        <v>0.23795622595964</v>
      </c>
    </row>
    <row r="200" spans="1:17" hidden="1" x14ac:dyDescent="0.3">
      <c r="A200" t="s">
        <v>488</v>
      </c>
      <c r="B200" t="s">
        <v>489</v>
      </c>
      <c r="C200" t="s">
        <v>3112</v>
      </c>
      <c r="D200" t="s">
        <v>111</v>
      </c>
      <c r="E200">
        <v>42228.012392159901</v>
      </c>
      <c r="F200">
        <v>945.05</v>
      </c>
      <c r="G200">
        <v>-13.9350521992409</v>
      </c>
      <c r="H200">
        <v>-1.56219962024659</v>
      </c>
      <c r="I200">
        <v>5.3841015217065697</v>
      </c>
      <c r="J200">
        <v>-5.5350311955899496</v>
      </c>
      <c r="M200">
        <v>23.5599809854581</v>
      </c>
      <c r="O200">
        <v>34.167504364848398</v>
      </c>
      <c r="P200">
        <v>17.821967335743601</v>
      </c>
    </row>
    <row r="201" spans="1:17" x14ac:dyDescent="0.3">
      <c r="A201" t="s">
        <v>490</v>
      </c>
      <c r="B201" t="s">
        <v>491</v>
      </c>
      <c r="C201" t="s">
        <v>3102</v>
      </c>
      <c r="D201" t="s">
        <v>111</v>
      </c>
      <c r="E201">
        <v>42158.842637399997</v>
      </c>
      <c r="F201">
        <v>107.28</v>
      </c>
      <c r="G201">
        <v>34.385180469280101</v>
      </c>
      <c r="H201">
        <v>-6.9794660139863698</v>
      </c>
      <c r="I201">
        <v>-26.4432565499419</v>
      </c>
      <c r="J201">
        <v>-2.2869378551781399</v>
      </c>
      <c r="K201">
        <v>125.84880612596599</v>
      </c>
      <c r="L201">
        <v>121.49019928113</v>
      </c>
      <c r="M201">
        <v>22.327255957964699</v>
      </c>
      <c r="N201">
        <v>0.52024357092006202</v>
      </c>
      <c r="O201">
        <v>58.9299030574198</v>
      </c>
      <c r="P201">
        <v>69.211356466876893</v>
      </c>
      <c r="Q201">
        <v>0.15311668091473099</v>
      </c>
    </row>
    <row r="202" spans="1:17" x14ac:dyDescent="0.3">
      <c r="A202" t="s">
        <v>492</v>
      </c>
      <c r="B202" t="s">
        <v>493</v>
      </c>
      <c r="C202" t="s">
        <v>3099</v>
      </c>
      <c r="D202" t="s">
        <v>125</v>
      </c>
      <c r="E202">
        <v>42142.078767125</v>
      </c>
      <c r="F202">
        <v>324.25</v>
      </c>
      <c r="G202">
        <v>-25.236981292043001</v>
      </c>
      <c r="H202">
        <v>4.12934533842453</v>
      </c>
      <c r="I202">
        <v>-12.394559387088799</v>
      </c>
      <c r="J202">
        <v>6.9354603045473802</v>
      </c>
      <c r="K202">
        <v>343.26445491306998</v>
      </c>
      <c r="L202">
        <v>353.22933607829901</v>
      </c>
      <c r="M202">
        <v>43.434055351859797</v>
      </c>
      <c r="N202">
        <v>0.42037311366323399</v>
      </c>
      <c r="O202">
        <v>26.5998457979953</v>
      </c>
      <c r="P202">
        <v>13.4534639608117</v>
      </c>
      <c r="Q202">
        <v>-1.4280133750901E-2</v>
      </c>
    </row>
    <row r="203" spans="1:17" x14ac:dyDescent="0.3">
      <c r="A203" t="s">
        <v>494</v>
      </c>
      <c r="B203" t="s">
        <v>495</v>
      </c>
      <c r="C203" t="s">
        <v>3104</v>
      </c>
      <c r="D203" t="s">
        <v>74</v>
      </c>
      <c r="E203">
        <v>42023.033714140001</v>
      </c>
      <c r="F203">
        <v>2237.8000000000002</v>
      </c>
      <c r="G203">
        <v>-8.1211545394092592</v>
      </c>
      <c r="H203">
        <v>-0.83479434293243004</v>
      </c>
      <c r="I203">
        <v>-20.385362316767701</v>
      </c>
      <c r="J203">
        <v>3.59986576412554</v>
      </c>
      <c r="K203">
        <v>2384.1798199867799</v>
      </c>
      <c r="L203">
        <v>2402.1574665452599</v>
      </c>
      <c r="M203">
        <v>30.6022615703843</v>
      </c>
      <c r="N203">
        <v>0.83031447976695405</v>
      </c>
      <c r="O203">
        <v>27.0891053713468</v>
      </c>
      <c r="P203">
        <v>24.115363283416499</v>
      </c>
      <c r="Q203">
        <v>-4.1933676099103999E-2</v>
      </c>
    </row>
    <row r="204" spans="1:17" x14ac:dyDescent="0.3">
      <c r="A204" t="s">
        <v>496</v>
      </c>
      <c r="B204" t="s">
        <v>497</v>
      </c>
      <c r="C204" t="s">
        <v>3096</v>
      </c>
      <c r="D204" t="s">
        <v>21</v>
      </c>
      <c r="E204">
        <v>41031.343466849998</v>
      </c>
      <c r="F204">
        <v>1011.45</v>
      </c>
      <c r="G204">
        <v>-49.420888697202798</v>
      </c>
      <c r="H204">
        <v>1.0857988732379101E-2</v>
      </c>
      <c r="I204">
        <v>-12.5453273813058</v>
      </c>
      <c r="J204">
        <v>-1.06923507524339E-2</v>
      </c>
      <c r="K204">
        <v>1054.16331254597</v>
      </c>
      <c r="L204">
        <v>1077.2361472607299</v>
      </c>
      <c r="M204">
        <v>31.887212887674099</v>
      </c>
      <c r="N204">
        <v>0.36219974880125899</v>
      </c>
      <c r="O204">
        <v>38.415146571753397</v>
      </c>
      <c r="P204">
        <v>4.2624471703948101</v>
      </c>
    </row>
    <row r="205" spans="1:17" x14ac:dyDescent="0.3">
      <c r="A205" t="s">
        <v>498</v>
      </c>
      <c r="B205" t="s">
        <v>499</v>
      </c>
      <c r="C205" t="s">
        <v>3108</v>
      </c>
      <c r="D205" t="s">
        <v>446</v>
      </c>
      <c r="E205">
        <v>40898.794996680001</v>
      </c>
      <c r="F205">
        <v>1473.7</v>
      </c>
      <c r="G205">
        <v>-35.740048073999503</v>
      </c>
      <c r="H205">
        <v>7.5136517137691801</v>
      </c>
      <c r="I205">
        <v>-12.0516922420043</v>
      </c>
      <c r="J205">
        <v>-0.96822623279457798</v>
      </c>
      <c r="K205">
        <v>1509.34235787751</v>
      </c>
      <c r="L205">
        <v>1508.2722556185299</v>
      </c>
      <c r="M205">
        <v>30.645003897162201</v>
      </c>
      <c r="N205">
        <v>0.74106964543252696</v>
      </c>
      <c r="O205">
        <v>20.377281671982001</v>
      </c>
      <c r="P205">
        <v>12.927203065134099</v>
      </c>
      <c r="Q205">
        <v>6.6661592377946E-2</v>
      </c>
    </row>
    <row r="206" spans="1:17" x14ac:dyDescent="0.3">
      <c r="A206" t="s">
        <v>500</v>
      </c>
      <c r="B206" t="s">
        <v>501</v>
      </c>
      <c r="C206" t="s">
        <v>3105</v>
      </c>
      <c r="D206" t="s">
        <v>176</v>
      </c>
      <c r="E206">
        <v>40198.359922069001</v>
      </c>
      <c r="F206">
        <v>218.87</v>
      </c>
      <c r="G206">
        <v>112.35629311263099</v>
      </c>
      <c r="H206">
        <v>23.512872022985601</v>
      </c>
      <c r="I206">
        <v>9.1303582300005992</v>
      </c>
      <c r="J206">
        <v>4.1928527939078197</v>
      </c>
      <c r="K206">
        <v>203.78789550346599</v>
      </c>
      <c r="L206">
        <v>175.01386169342999</v>
      </c>
      <c r="M206">
        <v>47.694904265506501</v>
      </c>
      <c r="N206">
        <v>1.2763852495649</v>
      </c>
      <c r="O206">
        <v>7.5387216155708696</v>
      </c>
      <c r="P206">
        <v>147.03160270880301</v>
      </c>
      <c r="Q206">
        <v>9.4813799882383004E-2</v>
      </c>
    </row>
    <row r="207" spans="1:17" x14ac:dyDescent="0.3">
      <c r="A207" t="s">
        <v>502</v>
      </c>
      <c r="B207" t="s">
        <v>503</v>
      </c>
      <c r="C207" t="s">
        <v>3101</v>
      </c>
      <c r="D207" t="s">
        <v>51</v>
      </c>
      <c r="E207">
        <v>40157.572146129998</v>
      </c>
      <c r="F207">
        <v>1582.85</v>
      </c>
      <c r="G207">
        <v>32.850149373716697</v>
      </c>
      <c r="H207">
        <v>13.6885535539052</v>
      </c>
      <c r="I207">
        <v>12.01489135848</v>
      </c>
      <c r="J207">
        <v>-0.38659187078101298</v>
      </c>
      <c r="K207">
        <v>1495.44825415885</v>
      </c>
      <c r="L207">
        <v>1298.6308319434499</v>
      </c>
      <c r="M207">
        <v>46.897860005230299</v>
      </c>
      <c r="N207">
        <v>1.1653011977321099</v>
      </c>
      <c r="O207">
        <v>7.9476892946267901</v>
      </c>
      <c r="P207">
        <v>64.8802083333333</v>
      </c>
      <c r="Q207">
        <v>2.8598775622233001E-2</v>
      </c>
    </row>
    <row r="208" spans="1:17" x14ac:dyDescent="0.3">
      <c r="A208" t="s">
        <v>504</v>
      </c>
      <c r="B208" t="s">
        <v>505</v>
      </c>
      <c r="C208" t="s">
        <v>3111</v>
      </c>
      <c r="D208" t="s">
        <v>432</v>
      </c>
      <c r="E208">
        <v>39177.965821995</v>
      </c>
      <c r="F208">
        <v>521.95000000000005</v>
      </c>
      <c r="G208">
        <v>-34.236869791463803</v>
      </c>
      <c r="H208">
        <v>-3.9032291585453298</v>
      </c>
      <c r="I208">
        <v>-3.9626822718911399</v>
      </c>
      <c r="J208">
        <v>-3.6141406181536599E-2</v>
      </c>
      <c r="K208">
        <v>573.19464215520304</v>
      </c>
      <c r="L208">
        <v>562.50315265790005</v>
      </c>
      <c r="M208">
        <v>16.259073234908399</v>
      </c>
      <c r="N208">
        <v>0.645202709707282</v>
      </c>
      <c r="O208">
        <v>19.7432704282019</v>
      </c>
      <c r="P208">
        <v>16.558731576596699</v>
      </c>
      <c r="Q208">
        <v>-0.11698113115457601</v>
      </c>
    </row>
    <row r="209" spans="1:17" x14ac:dyDescent="0.3">
      <c r="A209" t="s">
        <v>506</v>
      </c>
      <c r="B209" t="s">
        <v>507</v>
      </c>
      <c r="C209" t="s">
        <v>3097</v>
      </c>
      <c r="D209" t="s">
        <v>149</v>
      </c>
      <c r="E209">
        <v>38834.858099999998</v>
      </c>
      <c r="F209">
        <v>193.99</v>
      </c>
      <c r="G209">
        <v>137.118969824602</v>
      </c>
      <c r="H209">
        <v>-8.3145241911338008</v>
      </c>
      <c r="I209">
        <v>-11.597201203119701</v>
      </c>
      <c r="J209">
        <v>-2.1293698783462802</v>
      </c>
      <c r="K209">
        <v>239.75199634111101</v>
      </c>
      <c r="L209">
        <v>224.94037354737199</v>
      </c>
      <c r="M209">
        <v>22.8267454437594</v>
      </c>
      <c r="N209">
        <v>0.41499109191727401</v>
      </c>
      <c r="O209">
        <v>82.328986030207702</v>
      </c>
      <c r="P209">
        <v>175.16312056737499</v>
      </c>
      <c r="Q209">
        <v>0.14940336908062299</v>
      </c>
    </row>
    <row r="210" spans="1:17" x14ac:dyDescent="0.3">
      <c r="A210" t="s">
        <v>508</v>
      </c>
      <c r="B210" t="s">
        <v>509</v>
      </c>
      <c r="C210" t="s">
        <v>3108</v>
      </c>
      <c r="D210" t="s">
        <v>510</v>
      </c>
      <c r="E210">
        <v>38497.633726799999</v>
      </c>
      <c r="F210">
        <v>3500.4</v>
      </c>
      <c r="G210">
        <v>-13.79085510681</v>
      </c>
      <c r="H210">
        <v>-12.153879593498401</v>
      </c>
      <c r="I210">
        <v>0.54783274919421299</v>
      </c>
      <c r="J210">
        <v>-4.5286567441329701</v>
      </c>
      <c r="K210">
        <v>3884.7524498245398</v>
      </c>
      <c r="L210">
        <v>3607.1288942097799</v>
      </c>
      <c r="M210">
        <v>20.5313723533501</v>
      </c>
      <c r="N210">
        <v>1.1427328933377601</v>
      </c>
      <c r="O210">
        <v>26.271283281910598</v>
      </c>
      <c r="P210">
        <v>32.170367014046199</v>
      </c>
      <c r="Q210">
        <v>9.5839263544593004E-2</v>
      </c>
    </row>
    <row r="211" spans="1:17" x14ac:dyDescent="0.3">
      <c r="A211" t="s">
        <v>511</v>
      </c>
      <c r="B211" t="s">
        <v>512</v>
      </c>
      <c r="C211" t="s">
        <v>3109</v>
      </c>
      <c r="D211" t="s">
        <v>513</v>
      </c>
      <c r="E211">
        <v>38481.219061650001</v>
      </c>
      <c r="F211">
        <v>585.25</v>
      </c>
      <c r="G211">
        <v>-15.842039128254299</v>
      </c>
      <c r="H211">
        <v>-8.2372118590085108</v>
      </c>
      <c r="I211">
        <v>26.1791047775991</v>
      </c>
      <c r="J211">
        <v>1.6059333980254</v>
      </c>
      <c r="K211">
        <v>630.85538629456403</v>
      </c>
      <c r="L211">
        <v>572.37856057427302</v>
      </c>
      <c r="M211">
        <v>21.800434732725002</v>
      </c>
      <c r="N211">
        <v>0.71058408614651203</v>
      </c>
      <c r="O211">
        <v>22.2469030328919</v>
      </c>
      <c r="P211">
        <v>38.997743735898297</v>
      </c>
      <c r="Q211">
        <v>-7.6975967822854999E-2</v>
      </c>
    </row>
    <row r="212" spans="1:17" x14ac:dyDescent="0.3">
      <c r="A212" t="s">
        <v>514</v>
      </c>
      <c r="B212" t="s">
        <v>515</v>
      </c>
      <c r="C212" t="s">
        <v>3103</v>
      </c>
      <c r="D212" t="s">
        <v>516</v>
      </c>
      <c r="E212">
        <v>38241.5</v>
      </c>
      <c r="F212">
        <v>449.9</v>
      </c>
      <c r="G212">
        <v>53.397689006137</v>
      </c>
      <c r="H212">
        <v>5.1103051923288199</v>
      </c>
      <c r="I212">
        <v>-6.5764619338381598</v>
      </c>
      <c r="J212">
        <v>-2.47952993785252</v>
      </c>
      <c r="K212">
        <v>493.43080299193798</v>
      </c>
      <c r="L212">
        <v>446.32862313590402</v>
      </c>
      <c r="M212">
        <v>26.453008669190901</v>
      </c>
      <c r="N212">
        <v>1.12298642786159</v>
      </c>
      <c r="O212">
        <v>37.8861969326517</v>
      </c>
      <c r="P212">
        <v>86.139842780306097</v>
      </c>
      <c r="Q212">
        <v>0.13080808378533801</v>
      </c>
    </row>
    <row r="213" spans="1:17" x14ac:dyDescent="0.3">
      <c r="A213" t="s">
        <v>517</v>
      </c>
      <c r="B213" t="s">
        <v>518</v>
      </c>
      <c r="C213" t="s">
        <v>3106</v>
      </c>
      <c r="D213" t="s">
        <v>309</v>
      </c>
      <c r="E213">
        <v>38021.258523019998</v>
      </c>
      <c r="F213">
        <v>1849.15</v>
      </c>
      <c r="G213">
        <v>81.350286442449601</v>
      </c>
      <c r="H213">
        <v>-1.3436267271140201</v>
      </c>
      <c r="I213">
        <v>19.1167595789397</v>
      </c>
      <c r="J213">
        <v>-4.6474793033005097</v>
      </c>
      <c r="K213">
        <v>1896.5747982827099</v>
      </c>
      <c r="L213">
        <v>1572.5533573704899</v>
      </c>
      <c r="M213">
        <v>24.218292713584901</v>
      </c>
      <c r="N213">
        <v>0.67827767223407398</v>
      </c>
      <c r="O213">
        <v>18.949246951301902</v>
      </c>
      <c r="P213">
        <v>127.168304668304</v>
      </c>
      <c r="Q213">
        <v>0.173608712484108</v>
      </c>
    </row>
    <row r="214" spans="1:17" x14ac:dyDescent="0.3">
      <c r="A214" t="s">
        <v>519</v>
      </c>
      <c r="B214" t="s">
        <v>520</v>
      </c>
      <c r="C214" t="s">
        <v>3113</v>
      </c>
      <c r="D214" t="s">
        <v>521</v>
      </c>
      <c r="E214">
        <v>38018.090465549998</v>
      </c>
      <c r="F214">
        <v>33748.65</v>
      </c>
      <c r="G214">
        <v>-11.299198441271001</v>
      </c>
      <c r="H214">
        <v>4.1503075964954004</v>
      </c>
      <c r="I214">
        <v>5.4518247979309198</v>
      </c>
      <c r="J214">
        <v>3.4468711925450801</v>
      </c>
      <c r="K214">
        <v>34862.777952789103</v>
      </c>
      <c r="L214">
        <v>33840.1296424713</v>
      </c>
      <c r="M214">
        <v>39.836108662306501</v>
      </c>
      <c r="N214">
        <v>0.79468886694655705</v>
      </c>
      <c r="O214">
        <v>21.061138741845902</v>
      </c>
      <c r="P214">
        <v>18.420678656582002</v>
      </c>
      <c r="Q214">
        <v>2.0960415748271E-2</v>
      </c>
    </row>
    <row r="215" spans="1:17" x14ac:dyDescent="0.3">
      <c r="A215" t="s">
        <v>522</v>
      </c>
      <c r="B215" t="s">
        <v>523</v>
      </c>
      <c r="C215" t="s">
        <v>3108</v>
      </c>
      <c r="D215" t="s">
        <v>238</v>
      </c>
      <c r="E215">
        <v>37958.053467124999</v>
      </c>
      <c r="F215">
        <v>9449.75</v>
      </c>
      <c r="G215">
        <v>62.811250138712403</v>
      </c>
      <c r="H215">
        <v>5.4371574378417904</v>
      </c>
      <c r="I215">
        <v>13.260605628334201</v>
      </c>
      <c r="J215">
        <v>-2.7121055508096799</v>
      </c>
      <c r="K215">
        <v>9569.21555019671</v>
      </c>
      <c r="L215">
        <v>7996.7950658647796</v>
      </c>
      <c r="M215">
        <v>32.650435255528002</v>
      </c>
      <c r="N215">
        <v>0.684425415204159</v>
      </c>
      <c r="O215">
        <v>16.4051959046535</v>
      </c>
      <c r="P215">
        <v>107.88556092088</v>
      </c>
      <c r="Q215">
        <v>0.27647057231782102</v>
      </c>
    </row>
    <row r="216" spans="1:17" x14ac:dyDescent="0.3">
      <c r="A216" t="s">
        <v>524</v>
      </c>
      <c r="B216" t="s">
        <v>525</v>
      </c>
      <c r="C216" t="s">
        <v>3108</v>
      </c>
      <c r="D216" t="s">
        <v>100</v>
      </c>
      <c r="E216">
        <v>37889.732812499999</v>
      </c>
      <c r="F216">
        <v>1033.6500000000001</v>
      </c>
      <c r="G216">
        <v>94.836544382699103</v>
      </c>
      <c r="H216">
        <v>-0.71940083425303503</v>
      </c>
      <c r="I216">
        <v>-6.7886709963682197</v>
      </c>
      <c r="J216">
        <v>-5.7142578361136804</v>
      </c>
      <c r="K216">
        <v>1201.77221730509</v>
      </c>
      <c r="L216">
        <v>1137.4886282597099</v>
      </c>
      <c r="M216">
        <v>23.8203670437318</v>
      </c>
      <c r="N216">
        <v>0.62999633589126702</v>
      </c>
      <c r="O216">
        <v>73.627436753252994</v>
      </c>
      <c r="P216">
        <v>129.69999999999999</v>
      </c>
      <c r="Q216">
        <v>0.16329439736304199</v>
      </c>
    </row>
    <row r="217" spans="1:17" x14ac:dyDescent="0.3">
      <c r="A217" t="s">
        <v>526</v>
      </c>
      <c r="B217" t="s">
        <v>527</v>
      </c>
      <c r="C217" t="s">
        <v>3097</v>
      </c>
      <c r="D217" t="s">
        <v>34</v>
      </c>
      <c r="E217">
        <v>37704.0023649</v>
      </c>
      <c r="F217">
        <v>49.02</v>
      </c>
      <c r="G217">
        <v>-8.3339178129040707</v>
      </c>
      <c r="H217">
        <v>-11.1417785217981</v>
      </c>
      <c r="I217">
        <v>-32.008809238058198</v>
      </c>
      <c r="J217">
        <v>-4.5268074648741798</v>
      </c>
      <c r="K217">
        <v>57.534635104208299</v>
      </c>
      <c r="L217">
        <v>58.054936802666397</v>
      </c>
      <c r="M217">
        <v>22.661251229995699</v>
      </c>
      <c r="N217">
        <v>1.2928559739169201</v>
      </c>
      <c r="O217">
        <v>49.938800489595998</v>
      </c>
      <c r="P217">
        <v>26.830530401034899</v>
      </c>
      <c r="Q217">
        <v>0.101551298774666</v>
      </c>
    </row>
    <row r="218" spans="1:17" x14ac:dyDescent="0.3">
      <c r="A218" t="s">
        <v>528</v>
      </c>
      <c r="B218" t="s">
        <v>529</v>
      </c>
      <c r="C218" t="s">
        <v>3101</v>
      </c>
      <c r="D218" t="s">
        <v>530</v>
      </c>
      <c r="E218">
        <v>37366.819027199999</v>
      </c>
      <c r="F218">
        <v>312</v>
      </c>
      <c r="G218">
        <v>12.5830334144652</v>
      </c>
      <c r="H218">
        <v>-7.3706148276481303</v>
      </c>
      <c r="I218">
        <v>-0.157704445863172</v>
      </c>
      <c r="J218">
        <v>-1.70534680859541</v>
      </c>
      <c r="K218">
        <v>349.49547267596199</v>
      </c>
      <c r="L218">
        <v>322.95213625701803</v>
      </c>
      <c r="M218">
        <v>14.290352512478799</v>
      </c>
      <c r="N218">
        <v>0.48236138779785098</v>
      </c>
      <c r="O218">
        <v>26.858974358974301</v>
      </c>
      <c r="P218">
        <v>43.448275862068897</v>
      </c>
      <c r="Q218">
        <v>-4.4984182355786002E-2</v>
      </c>
    </row>
    <row r="219" spans="1:17" x14ac:dyDescent="0.3">
      <c r="A219" t="s">
        <v>531</v>
      </c>
      <c r="B219" t="s">
        <v>532</v>
      </c>
      <c r="C219" t="s">
        <v>3096</v>
      </c>
      <c r="D219" t="s">
        <v>21</v>
      </c>
      <c r="E219">
        <v>37292.175322640003</v>
      </c>
      <c r="F219">
        <v>1373.6</v>
      </c>
      <c r="G219">
        <v>-6.78719583766593</v>
      </c>
      <c r="H219">
        <v>-7.7018510127478796</v>
      </c>
      <c r="I219">
        <v>-7.1607200179934001</v>
      </c>
      <c r="J219">
        <v>-17.9608702191716</v>
      </c>
      <c r="K219">
        <v>1705.34837299529</v>
      </c>
      <c r="L219">
        <v>1593.35482585005</v>
      </c>
      <c r="M219">
        <v>11.4375495265834</v>
      </c>
      <c r="N219">
        <v>1.89547091700606</v>
      </c>
      <c r="O219">
        <v>40.412055911473502</v>
      </c>
      <c r="P219">
        <v>25.879765395894399</v>
      </c>
      <c r="Q219">
        <v>0.164941516602927</v>
      </c>
    </row>
    <row r="220" spans="1:17" x14ac:dyDescent="0.3">
      <c r="A220" t="s">
        <v>533</v>
      </c>
      <c r="B220" t="s">
        <v>534</v>
      </c>
      <c r="C220" t="s">
        <v>3097</v>
      </c>
      <c r="D220" t="s">
        <v>397</v>
      </c>
      <c r="E220">
        <v>37149.862200000003</v>
      </c>
      <c r="F220">
        <v>5080</v>
      </c>
      <c r="G220">
        <v>2.8422316749032102</v>
      </c>
      <c r="H220">
        <v>16.5865315834622</v>
      </c>
      <c r="I220">
        <v>9.5377366057043709</v>
      </c>
      <c r="J220">
        <v>10.523384997285</v>
      </c>
      <c r="K220">
        <v>4637.5785226608004</v>
      </c>
      <c r="L220">
        <v>4425.6885579241398</v>
      </c>
      <c r="M220">
        <v>77.373457381015797</v>
      </c>
      <c r="N220">
        <v>2.9672719460885402</v>
      </c>
      <c r="O220">
        <v>3.7106299212598302</v>
      </c>
      <c r="P220">
        <v>38.7712732537492</v>
      </c>
      <c r="Q220">
        <v>6.6492064653978999E-2</v>
      </c>
    </row>
    <row r="221" spans="1:17" x14ac:dyDescent="0.3">
      <c r="A221" t="s">
        <v>535</v>
      </c>
      <c r="B221" t="s">
        <v>536</v>
      </c>
      <c r="C221" t="s">
        <v>3101</v>
      </c>
      <c r="D221" t="s">
        <v>51</v>
      </c>
      <c r="E221">
        <v>37090.149556069999</v>
      </c>
      <c r="F221">
        <v>2969.3</v>
      </c>
      <c r="G221">
        <v>46.3300052637493</v>
      </c>
      <c r="H221">
        <v>5.7490453237598098E-2</v>
      </c>
      <c r="I221">
        <v>31.6203323816971</v>
      </c>
      <c r="J221">
        <v>-5.0829302017630802</v>
      </c>
      <c r="K221">
        <v>3109.72824781795</v>
      </c>
      <c r="L221">
        <v>2597.5779466694398</v>
      </c>
      <c r="M221">
        <v>25.4964492231408</v>
      </c>
      <c r="N221">
        <v>0.49587977222295498</v>
      </c>
      <c r="O221">
        <v>17.3677297679587</v>
      </c>
      <c r="P221">
        <v>79.952122662949606</v>
      </c>
      <c r="Q221">
        <v>8.5853785328540003E-2</v>
      </c>
    </row>
    <row r="222" spans="1:17" x14ac:dyDescent="0.3">
      <c r="A222" t="s">
        <v>537</v>
      </c>
      <c r="B222" t="s">
        <v>538</v>
      </c>
      <c r="C222" t="s">
        <v>3097</v>
      </c>
      <c r="D222" t="s">
        <v>539</v>
      </c>
      <c r="E222">
        <v>37001.962290179901</v>
      </c>
      <c r="F222">
        <v>1012.15</v>
      </c>
      <c r="G222">
        <v>65.476955147030793</v>
      </c>
      <c r="H222">
        <v>3.0616518408015998</v>
      </c>
      <c r="I222">
        <v>13.5383754408393</v>
      </c>
      <c r="J222">
        <v>-2.0625028821731801</v>
      </c>
      <c r="K222">
        <v>1043.88936109311</v>
      </c>
      <c r="L222">
        <v>888.02135297416203</v>
      </c>
      <c r="M222">
        <v>41.244893296757603</v>
      </c>
      <c r="N222">
        <v>1.4041164383282501</v>
      </c>
      <c r="O222">
        <v>20.041495825717501</v>
      </c>
      <c r="P222">
        <v>101.643589999003</v>
      </c>
      <c r="Q222">
        <v>0.12503716356556499</v>
      </c>
    </row>
    <row r="223" spans="1:17" x14ac:dyDescent="0.3">
      <c r="A223" t="s">
        <v>540</v>
      </c>
      <c r="B223" t="s">
        <v>541</v>
      </c>
      <c r="C223" t="s">
        <v>3111</v>
      </c>
      <c r="D223" t="s">
        <v>270</v>
      </c>
      <c r="E223">
        <v>36436.036972740003</v>
      </c>
      <c r="F223">
        <v>2671.4</v>
      </c>
      <c r="G223">
        <v>8.5295572084262794</v>
      </c>
      <c r="H223">
        <v>1.61995846932114</v>
      </c>
      <c r="I223">
        <v>3.1256091891818598</v>
      </c>
      <c r="J223">
        <v>-1.95601638510958</v>
      </c>
      <c r="K223">
        <v>2830.9690980907699</v>
      </c>
      <c r="L223">
        <v>2604.4091765645098</v>
      </c>
      <c r="M223">
        <v>34.999106221611299</v>
      </c>
      <c r="N223">
        <v>0.93874773023529601</v>
      </c>
      <c r="O223">
        <v>18.626937186493901</v>
      </c>
      <c r="P223">
        <v>39.001482946119602</v>
      </c>
      <c r="Q223">
        <v>-1.88273178685E-3</v>
      </c>
    </row>
    <row r="224" spans="1:17" x14ac:dyDescent="0.3">
      <c r="A224" t="s">
        <v>542</v>
      </c>
      <c r="B224" t="s">
        <v>543</v>
      </c>
      <c r="C224" t="s">
        <v>3108</v>
      </c>
      <c r="D224" t="s">
        <v>276</v>
      </c>
      <c r="E224">
        <v>36373.4806149</v>
      </c>
      <c r="F224">
        <v>3897.7</v>
      </c>
      <c r="G224">
        <v>-12.7392637854276</v>
      </c>
      <c r="H224">
        <v>-5.0674424910433604</v>
      </c>
      <c r="I224">
        <v>-7.56950662712135</v>
      </c>
      <c r="J224">
        <v>-5.5728760843834504</v>
      </c>
      <c r="K224">
        <v>4213.0216154206501</v>
      </c>
      <c r="L224">
        <v>4035.3331372899702</v>
      </c>
      <c r="M224">
        <v>21.751982144177202</v>
      </c>
      <c r="N224">
        <v>0.55736050598710396</v>
      </c>
      <c r="O224">
        <v>26.996690355850799</v>
      </c>
      <c r="P224">
        <v>16.695857846439399</v>
      </c>
      <c r="Q224">
        <v>8.2986452096098007E-2</v>
      </c>
    </row>
    <row r="225" spans="1:17" x14ac:dyDescent="0.3">
      <c r="A225" t="s">
        <v>544</v>
      </c>
      <c r="B225" t="s">
        <v>545</v>
      </c>
      <c r="C225" t="s">
        <v>3095</v>
      </c>
      <c r="D225" t="s">
        <v>185</v>
      </c>
      <c r="E225">
        <v>36229.97227875</v>
      </c>
      <c r="F225">
        <v>526.29999999999995</v>
      </c>
      <c r="G225">
        <v>3.0326220332809899</v>
      </c>
      <c r="H225">
        <v>-5.9399195073198898</v>
      </c>
      <c r="I225">
        <v>-10.246438950447899</v>
      </c>
      <c r="J225">
        <v>-1.2166206092490699</v>
      </c>
      <c r="K225">
        <v>597.55108301245002</v>
      </c>
      <c r="L225">
        <v>578.35203348045695</v>
      </c>
      <c r="M225">
        <v>15.434052211558701</v>
      </c>
      <c r="N225">
        <v>0.54641638793424296</v>
      </c>
      <c r="O225">
        <v>31.094432832984999</v>
      </c>
      <c r="P225">
        <v>32.552575242412701</v>
      </c>
      <c r="Q225">
        <v>-5.5312625776752999E-2</v>
      </c>
    </row>
    <row r="226" spans="1:17" x14ac:dyDescent="0.3">
      <c r="A226" t="s">
        <v>546</v>
      </c>
      <c r="B226" t="s">
        <v>547</v>
      </c>
      <c r="C226" t="s">
        <v>3108</v>
      </c>
      <c r="D226" t="s">
        <v>320</v>
      </c>
      <c r="E226">
        <v>35921.049701199998</v>
      </c>
      <c r="F226">
        <v>1365.4</v>
      </c>
      <c r="G226">
        <v>167.939735662576</v>
      </c>
      <c r="H226">
        <v>-13.050032323060201</v>
      </c>
      <c r="I226">
        <v>-4.1833138801763399</v>
      </c>
      <c r="J226">
        <v>-5.4259912892675999</v>
      </c>
      <c r="K226">
        <v>1759.2625866015501</v>
      </c>
      <c r="L226">
        <v>1589.96709442819</v>
      </c>
      <c r="M226">
        <v>20.6962293128664</v>
      </c>
      <c r="N226">
        <v>0.45131333356599601</v>
      </c>
      <c r="O226">
        <v>118.210780723597</v>
      </c>
      <c r="P226">
        <v>213.45270890725399</v>
      </c>
      <c r="Q226">
        <v>0.18864126987900301</v>
      </c>
    </row>
    <row r="227" spans="1:17" x14ac:dyDescent="0.3">
      <c r="A227" t="s">
        <v>548</v>
      </c>
      <c r="B227" t="s">
        <v>549</v>
      </c>
      <c r="C227" t="s">
        <v>3101</v>
      </c>
      <c r="D227" t="s">
        <v>169</v>
      </c>
      <c r="E227">
        <v>35097.787392325001</v>
      </c>
      <c r="F227">
        <v>874.85</v>
      </c>
      <c r="G227">
        <v>-0.58575719691302497</v>
      </c>
      <c r="H227">
        <v>5.6329189525333199</v>
      </c>
      <c r="I227">
        <v>18.0042190067951</v>
      </c>
      <c r="J227">
        <v>3.2344382351738399</v>
      </c>
      <c r="K227">
        <v>863.32797628598303</v>
      </c>
      <c r="L227">
        <v>786.17845944410601</v>
      </c>
      <c r="M227">
        <v>52.2363256135394</v>
      </c>
      <c r="N227">
        <v>0.839286516823887</v>
      </c>
      <c r="O227">
        <v>8.0470937875064301</v>
      </c>
      <c r="P227">
        <v>43.9726816423928</v>
      </c>
      <c r="Q227">
        <v>5.0000200520272001E-2</v>
      </c>
    </row>
    <row r="228" spans="1:17" x14ac:dyDescent="0.3">
      <c r="A228" t="s">
        <v>550</v>
      </c>
      <c r="B228" t="s">
        <v>551</v>
      </c>
      <c r="C228" t="s">
        <v>3097</v>
      </c>
      <c r="D228" t="s">
        <v>54</v>
      </c>
      <c r="E228">
        <v>34989.608365656</v>
      </c>
      <c r="F228">
        <v>140.28</v>
      </c>
      <c r="G228">
        <v>-20.502738109194901</v>
      </c>
      <c r="H228">
        <v>-14.3643963181723</v>
      </c>
      <c r="I228">
        <v>-23.510804887029501</v>
      </c>
      <c r="J228">
        <v>-8.8952189407886095</v>
      </c>
      <c r="K228">
        <v>168.47934082326401</v>
      </c>
      <c r="L228">
        <v>164.13079046841099</v>
      </c>
      <c r="M228">
        <v>17.636916385574999</v>
      </c>
      <c r="N228">
        <v>1.75465064656037</v>
      </c>
      <c r="O228">
        <v>38.473053892215503</v>
      </c>
      <c r="P228">
        <v>10.8056872037914</v>
      </c>
      <c r="Q228">
        <v>6.2937361816150006E-2</v>
      </c>
    </row>
    <row r="229" spans="1:17" x14ac:dyDescent="0.3">
      <c r="A229" t="s">
        <v>552</v>
      </c>
      <c r="B229" t="s">
        <v>553</v>
      </c>
      <c r="C229" t="s">
        <v>3108</v>
      </c>
      <c r="D229" t="s">
        <v>554</v>
      </c>
      <c r="E229">
        <v>34772.71980975</v>
      </c>
      <c r="F229">
        <v>3851.25</v>
      </c>
      <c r="G229">
        <v>30.7330619956407</v>
      </c>
      <c r="H229">
        <v>-0.67650933956808901</v>
      </c>
      <c r="I229">
        <v>-8.8426844791444505</v>
      </c>
      <c r="J229">
        <v>-0.64553989496732</v>
      </c>
      <c r="K229">
        <v>4289.5557556804897</v>
      </c>
      <c r="L229">
        <v>3934.6935729512702</v>
      </c>
      <c r="M229">
        <v>25.661114151248398</v>
      </c>
      <c r="N229">
        <v>2.0745711300930898</v>
      </c>
      <c r="O229">
        <v>30.8588120740019</v>
      </c>
      <c r="P229">
        <v>65.923484554736902</v>
      </c>
      <c r="Q229">
        <v>0.19022342914277601</v>
      </c>
    </row>
    <row r="230" spans="1:17" x14ac:dyDescent="0.3">
      <c r="A230" t="s">
        <v>555</v>
      </c>
      <c r="B230" t="s">
        <v>556</v>
      </c>
      <c r="C230" t="s">
        <v>3113</v>
      </c>
      <c r="D230" t="s">
        <v>163</v>
      </c>
      <c r="E230">
        <v>34650.106197654997</v>
      </c>
      <c r="F230">
        <v>1028.95</v>
      </c>
      <c r="G230">
        <v>39.038161578243098</v>
      </c>
      <c r="H230">
        <v>-9.1157033694758098</v>
      </c>
      <c r="I230">
        <v>12.440581987305199</v>
      </c>
      <c r="J230">
        <v>3.3095310412499201</v>
      </c>
      <c r="K230">
        <v>1071.96198814319</v>
      </c>
      <c r="L230">
        <v>914.10179897505702</v>
      </c>
      <c r="M230">
        <v>37.160914426672697</v>
      </c>
      <c r="N230">
        <v>0.48533537313054997</v>
      </c>
      <c r="O230">
        <v>27.702998202050601</v>
      </c>
      <c r="P230">
        <v>70.808432934926898</v>
      </c>
      <c r="Q230">
        <v>5.9917768465683002E-2</v>
      </c>
    </row>
    <row r="231" spans="1:17" x14ac:dyDescent="0.3">
      <c r="A231" t="s">
        <v>557</v>
      </c>
      <c r="B231" t="s">
        <v>558</v>
      </c>
      <c r="C231" t="s">
        <v>3108</v>
      </c>
      <c r="D231" t="s">
        <v>238</v>
      </c>
      <c r="E231">
        <v>33935.949823199997</v>
      </c>
      <c r="F231">
        <v>5301.6</v>
      </c>
      <c r="G231">
        <v>102.86843694861599</v>
      </c>
      <c r="H231">
        <v>5.1329327802475699</v>
      </c>
      <c r="I231">
        <v>93.132956832348796</v>
      </c>
      <c r="J231">
        <v>2.4663108441989299</v>
      </c>
      <c r="K231">
        <v>5175.1015593076199</v>
      </c>
      <c r="L231">
        <v>3956.4172526229299</v>
      </c>
      <c r="M231">
        <v>38.3078210386373</v>
      </c>
      <c r="N231">
        <v>0.66075652395644802</v>
      </c>
      <c r="O231">
        <v>11.4748377848196</v>
      </c>
      <c r="P231">
        <v>145.671918443002</v>
      </c>
    </row>
    <row r="232" spans="1:17" x14ac:dyDescent="0.3">
      <c r="A232" t="s">
        <v>559</v>
      </c>
      <c r="B232" t="s">
        <v>560</v>
      </c>
      <c r="C232" t="s">
        <v>3097</v>
      </c>
      <c r="D232" t="s">
        <v>419</v>
      </c>
      <c r="E232">
        <v>33605.593486829901</v>
      </c>
      <c r="F232">
        <v>1789.65</v>
      </c>
      <c r="G232">
        <v>36.924274716204401</v>
      </c>
      <c r="H232">
        <v>-1.4772156948683299</v>
      </c>
      <c r="I232">
        <v>56.474938192061799</v>
      </c>
      <c r="J232">
        <v>-3.19505750130689</v>
      </c>
      <c r="K232">
        <v>1844.95434772102</v>
      </c>
      <c r="L232">
        <v>1460.9208212936101</v>
      </c>
      <c r="M232">
        <v>21.688864809209399</v>
      </c>
      <c r="N232">
        <v>0.399731459384643</v>
      </c>
      <c r="O232">
        <v>20.4118123655463</v>
      </c>
      <c r="P232">
        <v>86.208511081052905</v>
      </c>
      <c r="Q232">
        <v>0.11714282959705299</v>
      </c>
    </row>
    <row r="233" spans="1:17" x14ac:dyDescent="0.3">
      <c r="A233" t="s">
        <v>561</v>
      </c>
      <c r="B233" t="s">
        <v>562</v>
      </c>
      <c r="C233" t="s">
        <v>3103</v>
      </c>
      <c r="D233" t="s">
        <v>192</v>
      </c>
      <c r="E233">
        <v>33422.899313280002</v>
      </c>
      <c r="F233">
        <v>2376.1</v>
      </c>
      <c r="G233">
        <v>21.9312868889985</v>
      </c>
      <c r="H233">
        <v>5.8806324390578597</v>
      </c>
      <c r="I233">
        <v>14.2615761332984</v>
      </c>
      <c r="J233">
        <v>3.3411935682057998</v>
      </c>
      <c r="K233">
        <v>2410.6046214101402</v>
      </c>
      <c r="L233">
        <v>2241.6274919095499</v>
      </c>
      <c r="M233">
        <v>51.383179442129602</v>
      </c>
      <c r="N233">
        <v>1.16515044389638</v>
      </c>
      <c r="O233">
        <v>28.8371701527713</v>
      </c>
      <c r="P233">
        <v>52.3775932279475</v>
      </c>
      <c r="Q233">
        <v>1.0925993758490999E-2</v>
      </c>
    </row>
    <row r="234" spans="1:17" x14ac:dyDescent="0.3">
      <c r="A234" t="s">
        <v>563</v>
      </c>
      <c r="B234" t="s">
        <v>564</v>
      </c>
      <c r="C234" t="s">
        <v>3104</v>
      </c>
      <c r="D234" t="s">
        <v>74</v>
      </c>
      <c r="E234">
        <v>33223.124739204999</v>
      </c>
      <c r="F234">
        <v>1771.45</v>
      </c>
      <c r="G234">
        <v>-40.346731737212302</v>
      </c>
      <c r="H234">
        <v>0.84975714817522396</v>
      </c>
      <c r="I234">
        <v>-9.0727477495796496</v>
      </c>
      <c r="J234">
        <v>1.7230139472316901</v>
      </c>
      <c r="K234">
        <v>1852.4499555693901</v>
      </c>
      <c r="L234">
        <v>1906.9402909687501</v>
      </c>
      <c r="M234">
        <v>34.833750315983302</v>
      </c>
      <c r="N234">
        <v>0.789394788794752</v>
      </c>
      <c r="O234">
        <v>37.215275621665803</v>
      </c>
      <c r="P234">
        <v>7.2695894392636502</v>
      </c>
      <c r="Q234">
        <v>-4.7639477254424002E-2</v>
      </c>
    </row>
    <row r="235" spans="1:17" x14ac:dyDescent="0.3">
      <c r="A235" t="s">
        <v>565</v>
      </c>
      <c r="B235" t="s">
        <v>566</v>
      </c>
      <c r="C235" t="s">
        <v>3102</v>
      </c>
      <c r="D235" t="s">
        <v>146</v>
      </c>
      <c r="E235">
        <v>33168.347687280002</v>
      </c>
      <c r="F235">
        <v>239.2</v>
      </c>
      <c r="G235">
        <v>69.210221936276596</v>
      </c>
      <c r="H235">
        <v>-8.1213011905330603</v>
      </c>
      <c r="I235">
        <v>-4.80369521752836</v>
      </c>
      <c r="J235">
        <v>-3.5003362703357701</v>
      </c>
      <c r="K235">
        <v>265.69977529154897</v>
      </c>
      <c r="L235">
        <v>240.82053233594601</v>
      </c>
      <c r="M235">
        <v>23.602918938957899</v>
      </c>
      <c r="N235">
        <v>0.45550290885447298</v>
      </c>
      <c r="O235">
        <v>30.351170568561798</v>
      </c>
      <c r="P235">
        <v>104.794520547945</v>
      </c>
      <c r="Q235">
        <v>0.14814315311298601</v>
      </c>
    </row>
    <row r="236" spans="1:17" x14ac:dyDescent="0.3">
      <c r="A236" t="s">
        <v>567</v>
      </c>
      <c r="B236" t="s">
        <v>568</v>
      </c>
      <c r="C236" t="s">
        <v>3097</v>
      </c>
      <c r="D236" t="s">
        <v>54</v>
      </c>
      <c r="E236">
        <v>33118.662722499997</v>
      </c>
      <c r="F236">
        <v>268.25</v>
      </c>
      <c r="G236">
        <v>-28.409809097339998</v>
      </c>
      <c r="H236">
        <v>-11.019022559887</v>
      </c>
      <c r="I236">
        <v>-3.0615311797061899</v>
      </c>
      <c r="J236">
        <v>-2.7246306419734099</v>
      </c>
      <c r="K236">
        <v>300.975986208216</v>
      </c>
      <c r="L236">
        <v>293.50061736129601</v>
      </c>
      <c r="M236">
        <v>25.2348284608196</v>
      </c>
      <c r="N236">
        <v>1.2179594896094601</v>
      </c>
      <c r="O236">
        <v>27.865796831314</v>
      </c>
      <c r="P236">
        <v>13.018748683378901</v>
      </c>
      <c r="Q236">
        <v>4.0316227112660002E-2</v>
      </c>
    </row>
    <row r="237" spans="1:17" x14ac:dyDescent="0.3">
      <c r="A237" t="s">
        <v>569</v>
      </c>
      <c r="B237" t="s">
        <v>570</v>
      </c>
      <c r="C237" t="s">
        <v>3097</v>
      </c>
      <c r="D237" t="s">
        <v>397</v>
      </c>
      <c r="E237">
        <v>33023.457691590003</v>
      </c>
      <c r="F237">
        <v>6487.55</v>
      </c>
      <c r="G237">
        <v>164.60417043816801</v>
      </c>
      <c r="H237">
        <v>18.2031434282604</v>
      </c>
      <c r="I237">
        <v>48.783616712706902</v>
      </c>
      <c r="J237">
        <v>7.5890172142401404</v>
      </c>
      <c r="K237">
        <v>5708.2108553205198</v>
      </c>
      <c r="L237">
        <v>4356.8170227850896</v>
      </c>
      <c r="M237">
        <v>55.914528214277503</v>
      </c>
      <c r="N237">
        <v>0.95716524699707095</v>
      </c>
      <c r="O237">
        <v>4.9618114696611002</v>
      </c>
      <c r="P237">
        <v>200.02312299119001</v>
      </c>
      <c r="Q237">
        <v>0.16124255516519601</v>
      </c>
    </row>
    <row r="238" spans="1:17" x14ac:dyDescent="0.3">
      <c r="A238" t="s">
        <v>571</v>
      </c>
      <c r="B238" t="s">
        <v>572</v>
      </c>
      <c r="C238" t="s">
        <v>3097</v>
      </c>
      <c r="D238" t="s">
        <v>219</v>
      </c>
      <c r="E238">
        <v>33010.394922239997</v>
      </c>
      <c r="F238">
        <v>6524.4</v>
      </c>
      <c r="G238">
        <v>89.438785348976495</v>
      </c>
      <c r="H238">
        <v>2.9728638279180601</v>
      </c>
      <c r="I238">
        <v>-9.8831498765707</v>
      </c>
      <c r="J238">
        <v>1.2185995536647101</v>
      </c>
      <c r="K238">
        <v>6757.7174538233003</v>
      </c>
      <c r="L238">
        <v>6131.9082329576004</v>
      </c>
      <c r="M238">
        <v>33.548434564221203</v>
      </c>
      <c r="N238">
        <v>1.08477215329785</v>
      </c>
      <c r="O238">
        <v>49.544019373428902</v>
      </c>
      <c r="P238">
        <v>126.14904679375999</v>
      </c>
      <c r="Q238">
        <v>0.13506911345008599</v>
      </c>
    </row>
    <row r="239" spans="1:17" x14ac:dyDescent="0.3">
      <c r="A239" t="s">
        <v>573</v>
      </c>
      <c r="B239" t="s">
        <v>574</v>
      </c>
      <c r="C239" t="s">
        <v>3097</v>
      </c>
      <c r="D239" t="s">
        <v>575</v>
      </c>
      <c r="E239">
        <v>32907.518974999999</v>
      </c>
      <c r="F239">
        <v>598.25</v>
      </c>
      <c r="G239">
        <v>7.3822892974163796</v>
      </c>
      <c r="H239">
        <v>-5.5264831495897502</v>
      </c>
      <c r="I239">
        <v>-16.662656227606899</v>
      </c>
      <c r="J239">
        <v>1.0701413813284799</v>
      </c>
      <c r="K239">
        <v>650.93992620035203</v>
      </c>
      <c r="L239">
        <v>640.186709817684</v>
      </c>
      <c r="M239">
        <v>34.721163249488299</v>
      </c>
      <c r="N239">
        <v>0.50246039026741796</v>
      </c>
      <c r="O239">
        <v>38.1947346427079</v>
      </c>
      <c r="P239">
        <v>38.483796296296298</v>
      </c>
      <c r="Q239">
        <v>3.6450171800087999E-2</v>
      </c>
    </row>
    <row r="240" spans="1:17" x14ac:dyDescent="0.3">
      <c r="A240" t="s">
        <v>576</v>
      </c>
      <c r="B240" t="s">
        <v>577</v>
      </c>
      <c r="C240" t="s">
        <v>3099</v>
      </c>
      <c r="D240" t="s">
        <v>37</v>
      </c>
      <c r="E240">
        <v>32627.326105700002</v>
      </c>
      <c r="F240">
        <v>6300.85</v>
      </c>
      <c r="G240">
        <v>178.93770960409199</v>
      </c>
      <c r="H240">
        <v>-4.2657097296961597</v>
      </c>
      <c r="I240">
        <v>75.513969854176693</v>
      </c>
      <c r="J240">
        <v>-3.1849814898032198</v>
      </c>
      <c r="K240">
        <v>6423.9554428138099</v>
      </c>
      <c r="L240">
        <v>4634.6423400694703</v>
      </c>
      <c r="M240">
        <v>36.915131760345197</v>
      </c>
      <c r="N240">
        <v>0.225962161621964</v>
      </c>
      <c r="O240">
        <v>34.585016307323599</v>
      </c>
      <c r="P240">
        <v>216.291852818633</v>
      </c>
      <c r="Q240">
        <v>0.16421797123251999</v>
      </c>
    </row>
    <row r="241" spans="1:17" hidden="1" x14ac:dyDescent="0.3">
      <c r="A241" t="s">
        <v>578</v>
      </c>
      <c r="B241" t="s">
        <v>579</v>
      </c>
      <c r="C241" t="s">
        <v>3112</v>
      </c>
      <c r="D241" t="s">
        <v>34</v>
      </c>
      <c r="E241">
        <v>32289.374633508</v>
      </c>
      <c r="F241">
        <v>47.64</v>
      </c>
      <c r="G241">
        <v>-3.5124642567439599</v>
      </c>
      <c r="H241">
        <v>-3.7243207461938299</v>
      </c>
      <c r="I241">
        <v>-29.985448448817099</v>
      </c>
      <c r="J241">
        <v>-1.67580132815376</v>
      </c>
      <c r="K241">
        <v>54.756829923946498</v>
      </c>
      <c r="L241">
        <v>55.285399942903602</v>
      </c>
      <c r="M241">
        <v>21.1400208135151</v>
      </c>
      <c r="N241">
        <v>0.45527729645653597</v>
      </c>
      <c r="O241">
        <v>62.678421494542299</v>
      </c>
      <c r="P241">
        <v>30.341997264021799</v>
      </c>
      <c r="Q241">
        <v>9.6747243615335002E-2</v>
      </c>
    </row>
    <row r="242" spans="1:17" x14ac:dyDescent="0.3">
      <c r="A242" t="s">
        <v>580</v>
      </c>
      <c r="B242" t="s">
        <v>581</v>
      </c>
      <c r="C242" t="s">
        <v>3101</v>
      </c>
      <c r="D242" t="s">
        <v>51</v>
      </c>
      <c r="E242">
        <v>32260.529527775001</v>
      </c>
      <c r="F242">
        <v>244.43</v>
      </c>
      <c r="G242">
        <v>141.26739653539801</v>
      </c>
      <c r="H242">
        <v>16.974801619897399</v>
      </c>
      <c r="I242">
        <v>65.059188640424196</v>
      </c>
      <c r="J242">
        <v>17.1837346345635</v>
      </c>
      <c r="K242">
        <v>214.57690383841299</v>
      </c>
      <c r="L242">
        <v>171.718537157691</v>
      </c>
      <c r="M242">
        <v>61.607634319800397</v>
      </c>
      <c r="N242">
        <v>1.4568105423394699</v>
      </c>
      <c r="O242">
        <v>6.3290103506116102</v>
      </c>
      <c r="P242">
        <v>179.34857142857101</v>
      </c>
      <c r="Q242">
        <v>3.9528880069520003E-2</v>
      </c>
    </row>
    <row r="243" spans="1:17" hidden="1" x14ac:dyDescent="0.3">
      <c r="A243" t="s">
        <v>582</v>
      </c>
      <c r="B243" t="s">
        <v>583</v>
      </c>
      <c r="C243" t="s">
        <v>3112</v>
      </c>
      <c r="D243" t="s">
        <v>86</v>
      </c>
      <c r="E243">
        <v>32221.427566699</v>
      </c>
      <c r="F243">
        <v>77.290000000000006</v>
      </c>
      <c r="G243">
        <v>-41.706592723070997</v>
      </c>
      <c r="H243">
        <v>-17.158850683995301</v>
      </c>
      <c r="I243">
        <v>-22.3874390021235</v>
      </c>
      <c r="J243">
        <v>-4.9124330567023398</v>
      </c>
      <c r="K243">
        <v>104.74942029811</v>
      </c>
      <c r="M243">
        <v>16.405496599808998</v>
      </c>
      <c r="O243">
        <v>103.648596196144</v>
      </c>
      <c r="P243">
        <v>1.6973684210526301</v>
      </c>
    </row>
    <row r="244" spans="1:17" hidden="1" x14ac:dyDescent="0.3">
      <c r="A244" t="s">
        <v>584</v>
      </c>
      <c r="B244" t="s">
        <v>585</v>
      </c>
      <c r="C244" t="s">
        <v>3112</v>
      </c>
      <c r="D244" t="s">
        <v>141</v>
      </c>
      <c r="E244">
        <v>32216.064643341</v>
      </c>
      <c r="F244">
        <v>389.54</v>
      </c>
      <c r="G244">
        <v>3.3836110586651298</v>
      </c>
      <c r="H244">
        <v>4.6628232147418602</v>
      </c>
      <c r="I244">
        <v>-1.859855500236</v>
      </c>
      <c r="J244">
        <v>2.0533301854938699</v>
      </c>
      <c r="K244">
        <v>385.957822850924</v>
      </c>
      <c r="L244">
        <v>365.93155372550899</v>
      </c>
      <c r="M244">
        <v>56.330526885428</v>
      </c>
      <c r="N244">
        <v>0.51764940242651203</v>
      </c>
      <c r="O244">
        <v>2.4285054166452702</v>
      </c>
      <c r="P244">
        <v>37.161971830985898</v>
      </c>
      <c r="Q244">
        <v>-0.123824141917355</v>
      </c>
    </row>
    <row r="245" spans="1:17" hidden="1" x14ac:dyDescent="0.3">
      <c r="A245" t="s">
        <v>586</v>
      </c>
      <c r="B245" t="s">
        <v>587</v>
      </c>
      <c r="C245" t="s">
        <v>3112</v>
      </c>
      <c r="D245" t="s">
        <v>108</v>
      </c>
      <c r="E245">
        <v>32179.034794620002</v>
      </c>
      <c r="F245">
        <v>619.79999999999995</v>
      </c>
      <c r="G245">
        <v>-35.186545227288399</v>
      </c>
      <c r="H245">
        <v>3.6584992122027402</v>
      </c>
      <c r="I245">
        <v>-15.867391506340899</v>
      </c>
      <c r="J245">
        <v>-4.4937442689980802</v>
      </c>
      <c r="K245">
        <v>646.36163590926503</v>
      </c>
      <c r="M245">
        <v>32.847876537652702</v>
      </c>
      <c r="O245">
        <v>18.425298483381699</v>
      </c>
      <c r="P245">
        <v>5.4799183117766903</v>
      </c>
    </row>
    <row r="246" spans="1:17" x14ac:dyDescent="0.3">
      <c r="A246" t="s">
        <v>588</v>
      </c>
      <c r="B246" t="s">
        <v>589</v>
      </c>
      <c r="C246" t="s">
        <v>3109</v>
      </c>
      <c r="D246" t="s">
        <v>108</v>
      </c>
      <c r="E246">
        <v>32032.78967889</v>
      </c>
      <c r="F246">
        <v>300.3</v>
      </c>
      <c r="G246">
        <v>15.1965436556114</v>
      </c>
      <c r="H246">
        <v>-4.7360855731165996</v>
      </c>
      <c r="I246">
        <v>6.1855086973137299</v>
      </c>
      <c r="J246">
        <v>-3.6883900158678098</v>
      </c>
      <c r="K246">
        <v>327.01166633332701</v>
      </c>
      <c r="L246">
        <v>294.02858689776599</v>
      </c>
      <c r="M246">
        <v>25.345304458931899</v>
      </c>
      <c r="N246">
        <v>0.55981443171686296</v>
      </c>
      <c r="O246">
        <v>21.345321345321299</v>
      </c>
      <c r="P246">
        <v>51.094339622641499</v>
      </c>
      <c r="Q246">
        <v>-6.0399565728530002E-3</v>
      </c>
    </row>
    <row r="247" spans="1:17" x14ac:dyDescent="0.3">
      <c r="A247" t="s">
        <v>590</v>
      </c>
      <c r="B247" t="s">
        <v>591</v>
      </c>
      <c r="C247" t="s">
        <v>3106</v>
      </c>
      <c r="D247" t="s">
        <v>592</v>
      </c>
      <c r="E247">
        <v>31990.730496339998</v>
      </c>
      <c r="F247">
        <v>1176.3499999999999</v>
      </c>
      <c r="G247">
        <v>-29.403826355580598</v>
      </c>
      <c r="H247">
        <v>0.38874350027647198</v>
      </c>
      <c r="I247">
        <v>2.6603485295205598</v>
      </c>
      <c r="J247">
        <v>-4.4400337409743704</v>
      </c>
      <c r="K247">
        <v>1242.6630191209499</v>
      </c>
      <c r="L247">
        <v>1205.91715702232</v>
      </c>
      <c r="M247">
        <v>37.390344913260698</v>
      </c>
      <c r="N247">
        <v>0.74905908158293999</v>
      </c>
      <c r="O247">
        <v>22.514557742168499</v>
      </c>
      <c r="P247">
        <v>18.8172314529569</v>
      </c>
      <c r="Q247">
        <v>0.102889926709227</v>
      </c>
    </row>
    <row r="248" spans="1:17" x14ac:dyDescent="0.3">
      <c r="A248" t="s">
        <v>593</v>
      </c>
      <c r="B248" t="s">
        <v>594</v>
      </c>
      <c r="C248" t="s">
        <v>3101</v>
      </c>
      <c r="D248" t="s">
        <v>51</v>
      </c>
      <c r="E248">
        <v>31818.07385044</v>
      </c>
      <c r="F248">
        <v>1249.9000000000001</v>
      </c>
      <c r="G248">
        <v>91.014064809189307</v>
      </c>
      <c r="H248">
        <v>13.562370327948701</v>
      </c>
      <c r="I248">
        <v>86.108415081136599</v>
      </c>
      <c r="J248">
        <v>3.8289484725915499</v>
      </c>
      <c r="K248">
        <v>1149.5105326191699</v>
      </c>
      <c r="L248">
        <v>890.42676969097397</v>
      </c>
      <c r="M248">
        <v>57.243837353429001</v>
      </c>
      <c r="N248">
        <v>0.64748677824520595</v>
      </c>
      <c r="O248">
        <v>4.6283702696215503</v>
      </c>
      <c r="P248">
        <v>131.03512014787401</v>
      </c>
      <c r="Q248">
        <v>0.11173188117378401</v>
      </c>
    </row>
    <row r="249" spans="1:17" x14ac:dyDescent="0.3">
      <c r="A249" t="s">
        <v>595</v>
      </c>
      <c r="B249" t="s">
        <v>596</v>
      </c>
      <c r="C249" t="s">
        <v>3097</v>
      </c>
      <c r="D249" t="s">
        <v>43</v>
      </c>
      <c r="E249">
        <v>31725.716935594999</v>
      </c>
      <c r="F249">
        <v>539.95000000000005</v>
      </c>
      <c r="G249">
        <v>-34.719775207825201</v>
      </c>
      <c r="H249">
        <v>-2.9312991795424699</v>
      </c>
      <c r="I249">
        <v>-11.3484800093782</v>
      </c>
      <c r="J249">
        <v>2.10772116028676</v>
      </c>
      <c r="K249">
        <v>579.207414049514</v>
      </c>
      <c r="L249">
        <v>575.38917224923796</v>
      </c>
      <c r="M249">
        <v>26.575272683032601</v>
      </c>
      <c r="N249">
        <v>0.86873216175456003</v>
      </c>
      <c r="O249">
        <v>19.8259098064635</v>
      </c>
      <c r="P249">
        <v>18.722515391380799</v>
      </c>
      <c r="Q249">
        <v>-9.6701657312337E-2</v>
      </c>
    </row>
    <row r="250" spans="1:17" x14ac:dyDescent="0.3">
      <c r="A250" t="s">
        <v>597</v>
      </c>
      <c r="B250" t="s">
        <v>598</v>
      </c>
      <c r="C250" t="s">
        <v>3104</v>
      </c>
      <c r="D250" t="s">
        <v>74</v>
      </c>
      <c r="E250">
        <v>31718.617035499999</v>
      </c>
      <c r="F250">
        <v>4105</v>
      </c>
      <c r="G250">
        <v>6.2624978200452501</v>
      </c>
      <c r="H250">
        <v>-4.9962077133482099</v>
      </c>
      <c r="I250">
        <v>-5.3133660975530796</v>
      </c>
      <c r="J250">
        <v>0.890887639754948</v>
      </c>
      <c r="K250">
        <v>4408.9778462147497</v>
      </c>
      <c r="L250">
        <v>4194.3139427941096</v>
      </c>
      <c r="M250">
        <v>22.407580996707601</v>
      </c>
      <c r="N250">
        <v>0.85302322990006396</v>
      </c>
      <c r="O250">
        <v>19.2570036540803</v>
      </c>
      <c r="P250">
        <v>34.473326454064399</v>
      </c>
      <c r="Q250">
        <v>5.0677677027249996E-3</v>
      </c>
    </row>
    <row r="251" spans="1:17" x14ac:dyDescent="0.3">
      <c r="A251" t="s">
        <v>599</v>
      </c>
      <c r="B251" t="s">
        <v>600</v>
      </c>
      <c r="C251" t="s">
        <v>3097</v>
      </c>
      <c r="D251" t="s">
        <v>43</v>
      </c>
      <c r="E251">
        <v>31366.383999999998</v>
      </c>
      <c r="F251">
        <v>190.33</v>
      </c>
      <c r="G251">
        <v>12.981497695282499</v>
      </c>
      <c r="H251">
        <v>-8.2725441042401595</v>
      </c>
      <c r="I251">
        <v>-23.2524782805752</v>
      </c>
      <c r="J251">
        <v>-1.4600692438237199</v>
      </c>
      <c r="K251">
        <v>228.039849126218</v>
      </c>
      <c r="L251">
        <v>229.214533037259</v>
      </c>
      <c r="M251">
        <v>22.1122868677658</v>
      </c>
      <c r="N251">
        <v>0.31778814942160399</v>
      </c>
      <c r="O251">
        <v>70.598434298323895</v>
      </c>
      <c r="P251">
        <v>46.295157571099097</v>
      </c>
      <c r="Q251">
        <v>2.0835013662845001E-2</v>
      </c>
    </row>
    <row r="252" spans="1:17" x14ac:dyDescent="0.3">
      <c r="A252" t="s">
        <v>601</v>
      </c>
      <c r="B252" t="s">
        <v>602</v>
      </c>
      <c r="C252" t="s">
        <v>603</v>
      </c>
      <c r="D252" t="s">
        <v>603</v>
      </c>
      <c r="E252">
        <v>30858.967919999999</v>
      </c>
      <c r="F252">
        <v>902.8</v>
      </c>
      <c r="G252">
        <v>-12.694319095453601</v>
      </c>
      <c r="H252">
        <v>-4.9571542295629198</v>
      </c>
      <c r="I252">
        <v>-2.9339533142195702</v>
      </c>
      <c r="J252">
        <v>-2.3513492439251298</v>
      </c>
      <c r="K252">
        <v>909.69265004686304</v>
      </c>
      <c r="L252">
        <v>848.17080433967806</v>
      </c>
      <c r="M252">
        <v>39.388105298571602</v>
      </c>
      <c r="N252">
        <v>0.42036858859628801</v>
      </c>
      <c r="O252">
        <v>16.637128932210899</v>
      </c>
      <c r="P252">
        <v>27.154929577464699</v>
      </c>
      <c r="Q252">
        <v>7.6169075825592999E-2</v>
      </c>
    </row>
    <row r="253" spans="1:17" x14ac:dyDescent="0.3">
      <c r="A253" t="s">
        <v>604</v>
      </c>
      <c r="B253" t="s">
        <v>605</v>
      </c>
      <c r="C253" t="s">
        <v>3109</v>
      </c>
      <c r="D253" t="s">
        <v>603</v>
      </c>
      <c r="E253">
        <v>30833.5734382099</v>
      </c>
      <c r="F253">
        <v>1269.3499999999999</v>
      </c>
      <c r="G253">
        <v>-28.431310046032099</v>
      </c>
      <c r="H253">
        <v>0.15770020914963001</v>
      </c>
      <c r="I253">
        <v>29.9880120553028</v>
      </c>
      <c r="J253">
        <v>-2.0764342560690099</v>
      </c>
      <c r="K253">
        <v>1265.6314785723901</v>
      </c>
      <c r="L253">
        <v>1169.0833995882001</v>
      </c>
      <c r="M253">
        <v>35.5028867617565</v>
      </c>
      <c r="N253">
        <v>1.01709244685087</v>
      </c>
      <c r="O253">
        <v>17.217473510064199</v>
      </c>
      <c r="P253">
        <v>43.259409739856601</v>
      </c>
      <c r="Q253">
        <v>2.0532949222239E-2</v>
      </c>
    </row>
    <row r="254" spans="1:17" x14ac:dyDescent="0.3">
      <c r="A254" t="s">
        <v>606</v>
      </c>
      <c r="B254" t="s">
        <v>607</v>
      </c>
      <c r="C254" t="s">
        <v>3111</v>
      </c>
      <c r="D254" t="s">
        <v>163</v>
      </c>
      <c r="E254">
        <v>30760.723637800002</v>
      </c>
      <c r="F254">
        <v>7106.45</v>
      </c>
      <c r="G254">
        <v>156.80652181550701</v>
      </c>
      <c r="H254">
        <v>16.094903482246</v>
      </c>
      <c r="I254">
        <v>89.373664898800101</v>
      </c>
      <c r="J254">
        <v>-6.50319713042812</v>
      </c>
      <c r="K254">
        <v>7236.2391165919698</v>
      </c>
      <c r="L254">
        <v>5434.3503647033504</v>
      </c>
      <c r="M254">
        <v>31.354610898274402</v>
      </c>
      <c r="N254">
        <v>0.43564419111414898</v>
      </c>
      <c r="O254">
        <v>23.127581281793301</v>
      </c>
      <c r="P254">
        <v>190.18354805120501</v>
      </c>
      <c r="Q254">
        <v>8.4640734417951002E-2</v>
      </c>
    </row>
    <row r="255" spans="1:17" x14ac:dyDescent="0.3">
      <c r="A255" t="s">
        <v>608</v>
      </c>
      <c r="B255" t="s">
        <v>609</v>
      </c>
      <c r="C255" t="s">
        <v>3100</v>
      </c>
      <c r="D255" t="s">
        <v>48</v>
      </c>
      <c r="E255">
        <v>30672.080999999998</v>
      </c>
      <c r="F255">
        <v>50.79</v>
      </c>
      <c r="G255">
        <v>29.582466618832001</v>
      </c>
      <c r="H255">
        <v>-8.4866268532094704</v>
      </c>
      <c r="I255">
        <v>-32.223741594888601</v>
      </c>
      <c r="J255">
        <v>-6.3726597369997098</v>
      </c>
      <c r="K255">
        <v>59.931802785245097</v>
      </c>
      <c r="L255">
        <v>58.806904409780003</v>
      </c>
      <c r="M255">
        <v>19.047320031283899</v>
      </c>
      <c r="N255">
        <v>0.63270449772644299</v>
      </c>
      <c r="O255">
        <v>53.868871825162401</v>
      </c>
      <c r="P255">
        <v>63.574879227053103</v>
      </c>
      <c r="Q255">
        <v>8.8921075516602999E-2</v>
      </c>
    </row>
    <row r="256" spans="1:17" x14ac:dyDescent="0.3">
      <c r="A256" t="s">
        <v>610</v>
      </c>
      <c r="B256" t="s">
        <v>611</v>
      </c>
      <c r="C256" t="s">
        <v>3103</v>
      </c>
      <c r="D256" t="s">
        <v>394</v>
      </c>
      <c r="E256">
        <v>30488.02091273</v>
      </c>
      <c r="F256">
        <v>480.05</v>
      </c>
      <c r="G256">
        <v>1.6614262535137101</v>
      </c>
      <c r="H256">
        <v>-1.9518200044249401</v>
      </c>
      <c r="I256">
        <v>-10.990643576246599</v>
      </c>
      <c r="J256">
        <v>0.24782966270411799</v>
      </c>
      <c r="K256">
        <v>511.69742412163902</v>
      </c>
      <c r="L256">
        <v>491.95179614299502</v>
      </c>
      <c r="M256">
        <v>24.8872150373426</v>
      </c>
      <c r="N256">
        <v>0.69843745576719596</v>
      </c>
      <c r="O256">
        <v>21.841474846370101</v>
      </c>
      <c r="P256">
        <v>30.4129312686769</v>
      </c>
      <c r="Q256">
        <v>0.11421604568989401</v>
      </c>
    </row>
    <row r="257" spans="1:17" x14ac:dyDescent="0.3">
      <c r="A257" t="s">
        <v>612</v>
      </c>
      <c r="B257" t="s">
        <v>613</v>
      </c>
      <c r="C257" t="s">
        <v>3099</v>
      </c>
      <c r="D257" t="s">
        <v>233</v>
      </c>
      <c r="E257">
        <v>30347.352829300002</v>
      </c>
      <c r="F257">
        <v>2268.5</v>
      </c>
      <c r="G257">
        <v>63.975820616153101</v>
      </c>
      <c r="H257">
        <v>13.6979470113861</v>
      </c>
      <c r="I257">
        <v>23.670577823492401</v>
      </c>
      <c r="J257">
        <v>7.4459562619582496</v>
      </c>
      <c r="K257">
        <v>2054.18826733885</v>
      </c>
      <c r="L257">
        <v>1785.88694880814</v>
      </c>
      <c r="M257">
        <v>64.901170906665001</v>
      </c>
      <c r="N257">
        <v>1.29494620688083</v>
      </c>
      <c r="O257">
        <v>11.262949085298599</v>
      </c>
      <c r="P257">
        <v>98.7732749178532</v>
      </c>
      <c r="Q257">
        <v>8.5162659810352995E-2</v>
      </c>
    </row>
    <row r="258" spans="1:17" x14ac:dyDescent="0.3">
      <c r="A258" t="s">
        <v>614</v>
      </c>
      <c r="B258" t="s">
        <v>615</v>
      </c>
      <c r="C258" t="s">
        <v>3097</v>
      </c>
      <c r="D258" t="s">
        <v>397</v>
      </c>
      <c r="E258">
        <v>29657.1</v>
      </c>
      <c r="F258">
        <v>1419</v>
      </c>
      <c r="G258">
        <v>88.017544336468006</v>
      </c>
      <c r="H258">
        <v>5.4580552770565101</v>
      </c>
      <c r="I258">
        <v>24.803387174195901</v>
      </c>
      <c r="J258">
        <v>-1.5319520174097701</v>
      </c>
      <c r="K258">
        <v>1429.90177862571</v>
      </c>
      <c r="L258">
        <v>1173.72934380164</v>
      </c>
      <c r="M258">
        <v>34.430217342228801</v>
      </c>
      <c r="N258">
        <v>1.34220458264414</v>
      </c>
      <c r="O258">
        <v>17.2938689217759</v>
      </c>
      <c r="P258">
        <v>124.881141045958</v>
      </c>
      <c r="Q258">
        <v>8.6665932480634006E-2</v>
      </c>
    </row>
    <row r="259" spans="1:17" hidden="1" x14ac:dyDescent="0.3">
      <c r="A259" t="s">
        <v>616</v>
      </c>
      <c r="B259" t="s">
        <v>617</v>
      </c>
      <c r="C259" t="s">
        <v>3097</v>
      </c>
      <c r="D259" t="s">
        <v>43</v>
      </c>
      <c r="E259">
        <v>29448.383302624999</v>
      </c>
      <c r="F259">
        <v>319.75</v>
      </c>
      <c r="G259">
        <v>-21.9609356883273</v>
      </c>
      <c r="H259">
        <v>-1.04011244109699</v>
      </c>
      <c r="I259">
        <v>-2.64178196737981</v>
      </c>
      <c r="J259">
        <v>-3.0121999343958299</v>
      </c>
      <c r="K259">
        <v>361.73029518259199</v>
      </c>
      <c r="M259">
        <v>16.594134454861798</v>
      </c>
      <c r="N259">
        <v>0.56409960360157796</v>
      </c>
      <c r="O259">
        <v>27.412040656763001</v>
      </c>
      <c r="P259">
        <v>14.7908813498474</v>
      </c>
    </row>
    <row r="260" spans="1:17" x14ac:dyDescent="0.3">
      <c r="A260" t="s">
        <v>618</v>
      </c>
      <c r="B260" t="s">
        <v>619</v>
      </c>
      <c r="C260" t="s">
        <v>3101</v>
      </c>
      <c r="D260" t="s">
        <v>51</v>
      </c>
      <c r="E260">
        <v>29383.932849519999</v>
      </c>
      <c r="F260">
        <v>1891.9</v>
      </c>
      <c r="G260">
        <v>19.362394740867899</v>
      </c>
      <c r="H260">
        <v>5.4883167780137496</v>
      </c>
      <c r="I260">
        <v>-5.5730815360942696</v>
      </c>
      <c r="J260">
        <v>3.3880753597942399</v>
      </c>
      <c r="K260">
        <v>1870.0041897240101</v>
      </c>
      <c r="L260">
        <v>1757.46581839904</v>
      </c>
      <c r="M260">
        <v>56.189484107999803</v>
      </c>
      <c r="N260">
        <v>0.85935768683694402</v>
      </c>
      <c r="O260">
        <v>7.2995401448279402</v>
      </c>
      <c r="P260">
        <v>52.026999879464803</v>
      </c>
      <c r="Q260">
        <v>9.8430214964113999E-2</v>
      </c>
    </row>
    <row r="261" spans="1:17" hidden="1" x14ac:dyDescent="0.3">
      <c r="A261" t="s">
        <v>620</v>
      </c>
      <c r="B261" t="s">
        <v>621</v>
      </c>
      <c r="C261" t="s">
        <v>3112</v>
      </c>
      <c r="D261" t="s">
        <v>603</v>
      </c>
      <c r="E261">
        <v>29166.412117299998</v>
      </c>
      <c r="F261">
        <v>2638.85</v>
      </c>
      <c r="G261">
        <v>117.83832382909399</v>
      </c>
      <c r="H261">
        <v>6.9359599970260399</v>
      </c>
      <c r="I261">
        <v>30.001300686841599</v>
      </c>
      <c r="J261">
        <v>1.0986912534972999</v>
      </c>
      <c r="K261">
        <v>2648.6123763371002</v>
      </c>
      <c r="L261">
        <v>2118.86910745668</v>
      </c>
      <c r="M261">
        <v>37.8131970339197</v>
      </c>
      <c r="N261">
        <v>0.69050468279439103</v>
      </c>
      <c r="O261">
        <v>18.991227239138201</v>
      </c>
      <c r="P261">
        <v>152.17162788475301</v>
      </c>
      <c r="Q261">
        <v>0.14607225973116</v>
      </c>
    </row>
    <row r="262" spans="1:17" x14ac:dyDescent="0.3">
      <c r="A262" t="s">
        <v>622</v>
      </c>
      <c r="B262" t="s">
        <v>623</v>
      </c>
      <c r="C262" t="s">
        <v>3095</v>
      </c>
      <c r="D262" t="s">
        <v>185</v>
      </c>
      <c r="E262">
        <v>28948.533083999999</v>
      </c>
      <c r="F262">
        <v>413.55</v>
      </c>
      <c r="G262">
        <v>-22.9375036204647</v>
      </c>
      <c r="H262">
        <v>-15.0993355794339</v>
      </c>
      <c r="I262">
        <v>-15.8539304915799</v>
      </c>
      <c r="J262">
        <v>-8.1166257270295805</v>
      </c>
      <c r="K262">
        <v>512.664518392118</v>
      </c>
      <c r="L262">
        <v>490.73398295315502</v>
      </c>
      <c r="M262">
        <v>7.5993112234965396</v>
      </c>
      <c r="N262">
        <v>1.49099580561297</v>
      </c>
      <c r="O262">
        <v>37.915608753475901</v>
      </c>
      <c r="P262">
        <v>10.074527548576</v>
      </c>
      <c r="Q262">
        <v>-4.7991992092420999E-2</v>
      </c>
    </row>
    <row r="263" spans="1:17" x14ac:dyDescent="0.3">
      <c r="A263" t="s">
        <v>624</v>
      </c>
      <c r="B263" t="s">
        <v>625</v>
      </c>
      <c r="C263" t="s">
        <v>3110</v>
      </c>
      <c r="D263" t="s">
        <v>141</v>
      </c>
      <c r="E263">
        <v>28831.912722550001</v>
      </c>
      <c r="F263">
        <v>1180.55</v>
      </c>
      <c r="G263">
        <v>69.5688464196175</v>
      </c>
      <c r="H263">
        <v>-2.89609488193368</v>
      </c>
      <c r="I263">
        <v>6.2646867405266304</v>
      </c>
      <c r="J263">
        <v>-4.7750267659042196</v>
      </c>
      <c r="K263">
        <v>1281.7623470255</v>
      </c>
      <c r="L263">
        <v>1138.30175702069</v>
      </c>
      <c r="M263">
        <v>17.8391718660145</v>
      </c>
      <c r="N263">
        <v>0.43771964439831001</v>
      </c>
      <c r="O263">
        <v>23.086696878573498</v>
      </c>
      <c r="P263">
        <v>103.140325217241</v>
      </c>
      <c r="Q263">
        <v>0.12179146520023899</v>
      </c>
    </row>
    <row r="264" spans="1:17" x14ac:dyDescent="0.3">
      <c r="A264" t="s">
        <v>626</v>
      </c>
      <c r="B264" t="s">
        <v>627</v>
      </c>
      <c r="C264" t="s">
        <v>3103</v>
      </c>
      <c r="D264" t="s">
        <v>192</v>
      </c>
      <c r="E264">
        <v>28737.1558812</v>
      </c>
      <c r="F264">
        <v>1367.6</v>
      </c>
      <c r="G264">
        <v>-20.154605717840798</v>
      </c>
      <c r="H264">
        <v>6.0315821780973096</v>
      </c>
      <c r="I264">
        <v>22.5996114484348</v>
      </c>
      <c r="J264">
        <v>0.61597045789429505</v>
      </c>
      <c r="K264">
        <v>1390.2960920599501</v>
      </c>
      <c r="L264">
        <v>1294.53709059781</v>
      </c>
      <c r="M264">
        <v>36.404416376296297</v>
      </c>
      <c r="N264">
        <v>0.77613908034190104</v>
      </c>
      <c r="O264">
        <v>10.116262064931201</v>
      </c>
      <c r="P264">
        <v>36.344150341458501</v>
      </c>
      <c r="Q264">
        <v>5.4433749114258002E-2</v>
      </c>
    </row>
    <row r="265" spans="1:17" x14ac:dyDescent="0.3">
      <c r="A265" t="s">
        <v>628</v>
      </c>
      <c r="B265" t="s">
        <v>629</v>
      </c>
      <c r="C265" t="s">
        <v>3114</v>
      </c>
      <c r="D265" t="s">
        <v>630</v>
      </c>
      <c r="E265">
        <v>28513.9926801</v>
      </c>
      <c r="F265">
        <v>723.55</v>
      </c>
      <c r="G265">
        <v>-12.4287122455396</v>
      </c>
      <c r="H265">
        <v>-3.8457224929565901</v>
      </c>
      <c r="I265">
        <v>6.8186086145557496</v>
      </c>
      <c r="J265">
        <v>-0.80121927905050405</v>
      </c>
      <c r="K265">
        <v>792.09141653196002</v>
      </c>
      <c r="L265">
        <v>734.22913121397198</v>
      </c>
      <c r="M265">
        <v>11.667472463121801</v>
      </c>
      <c r="N265">
        <v>0.49943222904793899</v>
      </c>
      <c r="O265">
        <v>27.289060880381399</v>
      </c>
      <c r="P265">
        <v>27.4753347427765</v>
      </c>
      <c r="Q265">
        <v>9.0871385815989997E-3</v>
      </c>
    </row>
    <row r="266" spans="1:17" x14ac:dyDescent="0.3">
      <c r="A266" t="s">
        <v>631</v>
      </c>
      <c r="B266" t="s">
        <v>632</v>
      </c>
      <c r="C266" t="s">
        <v>3101</v>
      </c>
      <c r="D266" t="s">
        <v>243</v>
      </c>
      <c r="E266">
        <v>28470.050702729899</v>
      </c>
      <c r="F266">
        <v>1060.1500000000001</v>
      </c>
      <c r="G266">
        <v>18.118080826683599</v>
      </c>
      <c r="H266">
        <v>5.07975383767916</v>
      </c>
      <c r="I266">
        <v>-33.431825552481598</v>
      </c>
      <c r="J266">
        <v>0.64615326998605804</v>
      </c>
      <c r="K266">
        <v>1083.2038789644</v>
      </c>
      <c r="L266">
        <v>1114.9024990913699</v>
      </c>
      <c r="M266">
        <v>53.809394395587503</v>
      </c>
      <c r="N266">
        <v>1.04815670428298</v>
      </c>
      <c r="O266">
        <v>42.800547092392499</v>
      </c>
      <c r="P266">
        <v>49.738700564971701</v>
      </c>
    </row>
    <row r="267" spans="1:17" x14ac:dyDescent="0.3">
      <c r="A267" t="s">
        <v>633</v>
      </c>
      <c r="B267" t="s">
        <v>634</v>
      </c>
      <c r="C267" t="s">
        <v>3111</v>
      </c>
      <c r="D267" t="s">
        <v>432</v>
      </c>
      <c r="E267">
        <v>28417.109482059899</v>
      </c>
      <c r="F267">
        <v>6323.05</v>
      </c>
      <c r="G267">
        <v>1.51018411974429</v>
      </c>
      <c r="H267">
        <v>9.4267533427221295</v>
      </c>
      <c r="I267">
        <v>6.3233938511382703</v>
      </c>
      <c r="J267">
        <v>-1.7316872856133501</v>
      </c>
      <c r="K267">
        <v>6470.0281125428401</v>
      </c>
      <c r="L267">
        <v>6040.4357991177203</v>
      </c>
      <c r="M267">
        <v>33.561859797417803</v>
      </c>
      <c r="N267">
        <v>0.57242204972509803</v>
      </c>
      <c r="O267">
        <v>13.819280252409801</v>
      </c>
      <c r="P267">
        <v>31.377132290303098</v>
      </c>
      <c r="Q267">
        <v>-3.4309902052199998E-4</v>
      </c>
    </row>
    <row r="268" spans="1:17" x14ac:dyDescent="0.3">
      <c r="A268" t="s">
        <v>635</v>
      </c>
      <c r="B268" t="s">
        <v>636</v>
      </c>
      <c r="C268" t="s">
        <v>3099</v>
      </c>
      <c r="D268" t="s">
        <v>197</v>
      </c>
      <c r="E268">
        <v>28176.075000000001</v>
      </c>
      <c r="F268">
        <v>645.5</v>
      </c>
      <c r="G268">
        <v>2.6479623922277501E-3</v>
      </c>
      <c r="H268">
        <v>-8.7534060742090603</v>
      </c>
      <c r="I268">
        <v>31.681958281407798</v>
      </c>
      <c r="J268">
        <v>-7.6079216693618203</v>
      </c>
      <c r="K268">
        <v>739.01795861086896</v>
      </c>
      <c r="L268">
        <v>658.44526977117505</v>
      </c>
      <c r="M268">
        <v>19.206281298627498</v>
      </c>
      <c r="N268">
        <v>0.83012603298890297</v>
      </c>
      <c r="O268">
        <v>33.230054221533599</v>
      </c>
      <c r="P268">
        <v>54.759050587389098</v>
      </c>
      <c r="Q268">
        <v>9.04450860689E-4</v>
      </c>
    </row>
    <row r="269" spans="1:17" x14ac:dyDescent="0.3">
      <c r="A269" t="s">
        <v>637</v>
      </c>
      <c r="B269" t="s">
        <v>638</v>
      </c>
      <c r="C269" t="s">
        <v>3106</v>
      </c>
      <c r="D269" t="s">
        <v>309</v>
      </c>
      <c r="E269">
        <v>27769.07179125</v>
      </c>
      <c r="F269">
        <v>2188.75</v>
      </c>
      <c r="G269">
        <v>6.04855149587749</v>
      </c>
      <c r="H269">
        <v>15.8048688780245</v>
      </c>
      <c r="I269">
        <v>37.1367202317333</v>
      </c>
      <c r="J269">
        <v>-0.60394492143892897</v>
      </c>
      <c r="K269">
        <v>2202.6081457700798</v>
      </c>
      <c r="L269">
        <v>1862.26502569079</v>
      </c>
      <c r="M269">
        <v>23.591632074187999</v>
      </c>
      <c r="N269">
        <v>1.2747579811394401</v>
      </c>
      <c r="O269">
        <v>11.922330097087301</v>
      </c>
      <c r="P269">
        <v>84.533344574656397</v>
      </c>
      <c r="Q269">
        <v>-4.3231462814868997E-2</v>
      </c>
    </row>
    <row r="270" spans="1:17" x14ac:dyDescent="0.3">
      <c r="A270" t="s">
        <v>639</v>
      </c>
      <c r="B270" t="s">
        <v>640</v>
      </c>
      <c r="C270" t="s">
        <v>3103</v>
      </c>
      <c r="D270" t="s">
        <v>554</v>
      </c>
      <c r="E270">
        <v>27592.134603612001</v>
      </c>
      <c r="F270">
        <v>62.41</v>
      </c>
      <c r="G270">
        <v>-22.437733073948198</v>
      </c>
      <c r="H270">
        <v>-3.2574269929830701</v>
      </c>
      <c r="I270">
        <v>-18.2321121165335</v>
      </c>
      <c r="J270">
        <v>1.33123108839649</v>
      </c>
      <c r="K270">
        <v>67.812484211211697</v>
      </c>
      <c r="L270">
        <v>68.001908540859404</v>
      </c>
      <c r="M270">
        <v>23.4434808084259</v>
      </c>
      <c r="N270">
        <v>1.1135805500069</v>
      </c>
      <c r="O270">
        <v>28.184585803557098</v>
      </c>
      <c r="P270">
        <v>7.8824546240276501</v>
      </c>
      <c r="Q270">
        <v>1.6186268893913999E-2</v>
      </c>
    </row>
    <row r="271" spans="1:17" hidden="1" x14ac:dyDescent="0.3">
      <c r="A271" t="s">
        <v>641</v>
      </c>
      <c r="B271" t="s">
        <v>642</v>
      </c>
      <c r="C271" t="s">
        <v>3112</v>
      </c>
      <c r="D271" t="s">
        <v>149</v>
      </c>
      <c r="E271">
        <v>27436.777453999999</v>
      </c>
      <c r="F271">
        <v>1615.4</v>
      </c>
      <c r="G271">
        <v>84.985390835301303</v>
      </c>
      <c r="H271">
        <v>4.7584426588658699</v>
      </c>
      <c r="I271">
        <v>75.200100218833597</v>
      </c>
      <c r="J271">
        <v>-6.3187930542125699</v>
      </c>
      <c r="K271">
        <v>1637.2368027228099</v>
      </c>
      <c r="L271">
        <v>1200.6894727122101</v>
      </c>
      <c r="M271">
        <v>30.270984855635099</v>
      </c>
      <c r="N271">
        <v>1.08776002151818</v>
      </c>
      <c r="O271">
        <v>17.617927448309999</v>
      </c>
      <c r="P271">
        <v>180.37837368740699</v>
      </c>
    </row>
    <row r="272" spans="1:17" hidden="1" x14ac:dyDescent="0.3">
      <c r="A272" t="s">
        <v>643</v>
      </c>
      <c r="B272" t="s">
        <v>644</v>
      </c>
      <c r="C272" t="s">
        <v>3112</v>
      </c>
      <c r="D272" t="s">
        <v>192</v>
      </c>
      <c r="E272">
        <v>27372.213409259999</v>
      </c>
      <c r="F272">
        <v>12258.9</v>
      </c>
      <c r="G272">
        <v>103.591200664722</v>
      </c>
      <c r="H272">
        <v>-6.9882209872626104</v>
      </c>
      <c r="I272">
        <v>38.211406024082699</v>
      </c>
      <c r="J272">
        <v>-2.6160059448841602</v>
      </c>
      <c r="K272">
        <v>13455.687338453599</v>
      </c>
      <c r="L272">
        <v>11339.1251028846</v>
      </c>
      <c r="M272">
        <v>29.523341788251798</v>
      </c>
      <c r="N272">
        <v>1.04652899389976</v>
      </c>
      <c r="O272">
        <v>23.4813074582548</v>
      </c>
      <c r="P272">
        <v>137.45363330847499</v>
      </c>
      <c r="Q272">
        <v>0.18140059436289499</v>
      </c>
    </row>
    <row r="273" spans="1:17" x14ac:dyDescent="0.3">
      <c r="A273" t="s">
        <v>645</v>
      </c>
      <c r="B273" t="s">
        <v>646</v>
      </c>
      <c r="C273" t="s">
        <v>3111</v>
      </c>
      <c r="D273" t="s">
        <v>270</v>
      </c>
      <c r="E273">
        <v>27291.7843438399</v>
      </c>
      <c r="F273">
        <v>552.85</v>
      </c>
      <c r="G273">
        <v>105.29994945242601</v>
      </c>
      <c r="H273">
        <v>-3.8854236345562398</v>
      </c>
      <c r="I273">
        <v>43.259204469995197</v>
      </c>
      <c r="J273">
        <v>-3.2261452931318702</v>
      </c>
      <c r="K273">
        <v>578.27322743813397</v>
      </c>
      <c r="L273">
        <v>440.64059759612201</v>
      </c>
      <c r="M273">
        <v>23.648469280940301</v>
      </c>
      <c r="N273">
        <v>0.81830367566173701</v>
      </c>
      <c r="O273">
        <v>24.5726688975309</v>
      </c>
      <c r="P273">
        <v>146.80803571428501</v>
      </c>
      <c r="Q273">
        <v>0.230438495251957</v>
      </c>
    </row>
    <row r="274" spans="1:17" x14ac:dyDescent="0.3">
      <c r="A274" t="s">
        <v>647</v>
      </c>
      <c r="B274" t="s">
        <v>648</v>
      </c>
      <c r="C274" t="s">
        <v>3097</v>
      </c>
      <c r="D274" t="s">
        <v>539</v>
      </c>
      <c r="E274">
        <v>27128.729487825</v>
      </c>
      <c r="F274">
        <v>834.75</v>
      </c>
      <c r="G274">
        <v>2.23595715447488</v>
      </c>
      <c r="H274">
        <v>0.59914162582057395</v>
      </c>
      <c r="I274">
        <v>5.4785819735872296</v>
      </c>
      <c r="J274">
        <v>3.0387480696589799</v>
      </c>
      <c r="K274">
        <v>840.16500106869205</v>
      </c>
      <c r="L274">
        <v>774.09135253092404</v>
      </c>
      <c r="M274">
        <v>38.323059364132703</v>
      </c>
      <c r="N274">
        <v>0.44626358881816203</v>
      </c>
      <c r="O274">
        <v>10.5061395627433</v>
      </c>
      <c r="P274">
        <v>34.301343415654401</v>
      </c>
      <c r="Q274">
        <v>-2.0966883697981002E-2</v>
      </c>
    </row>
    <row r="275" spans="1:17" x14ac:dyDescent="0.3">
      <c r="A275" t="s">
        <v>649</v>
      </c>
      <c r="B275" t="s">
        <v>650</v>
      </c>
      <c r="C275" t="s">
        <v>3111</v>
      </c>
      <c r="D275" t="s">
        <v>163</v>
      </c>
      <c r="E275">
        <v>27125.17470005</v>
      </c>
      <c r="F275">
        <v>1064.75</v>
      </c>
      <c r="G275">
        <v>-15.9573055106439</v>
      </c>
      <c r="H275">
        <v>11.909685945119801</v>
      </c>
      <c r="I275">
        <v>-11.453182755828401</v>
      </c>
      <c r="J275">
        <v>7.7360846279579398</v>
      </c>
      <c r="K275">
        <v>1088.7870985506199</v>
      </c>
      <c r="L275">
        <v>1068.0577237058301</v>
      </c>
      <c r="M275">
        <v>39.546548626708102</v>
      </c>
      <c r="N275">
        <v>2.4712795705041199</v>
      </c>
      <c r="O275">
        <v>26.696407607419498</v>
      </c>
      <c r="P275">
        <v>14.1211146838156</v>
      </c>
      <c r="Q275">
        <v>4.0387651776569999E-3</v>
      </c>
    </row>
    <row r="276" spans="1:17" x14ac:dyDescent="0.3">
      <c r="A276" t="s">
        <v>651</v>
      </c>
      <c r="B276" t="s">
        <v>652</v>
      </c>
      <c r="C276" t="s">
        <v>3097</v>
      </c>
      <c r="D276" t="s">
        <v>24</v>
      </c>
      <c r="E276">
        <v>27098.148657825001</v>
      </c>
      <c r="F276">
        <v>168.21</v>
      </c>
      <c r="G276">
        <v>-49.382234792161299</v>
      </c>
      <c r="H276">
        <v>-5.3360100299572597</v>
      </c>
      <c r="I276">
        <v>-16.0139025743802</v>
      </c>
      <c r="J276">
        <v>-2.2069754172225799</v>
      </c>
      <c r="K276">
        <v>194.410764847954</v>
      </c>
      <c r="L276">
        <v>202.09224903169999</v>
      </c>
      <c r="M276">
        <v>28.9869453759013</v>
      </c>
      <c r="N276">
        <v>1.4233628684420301</v>
      </c>
      <c r="O276">
        <v>56.411628321740601</v>
      </c>
      <c r="P276">
        <v>0.54393305439330797</v>
      </c>
      <c r="Q276">
        <v>-9.7467716557496004E-2</v>
      </c>
    </row>
    <row r="277" spans="1:17" x14ac:dyDescent="0.3">
      <c r="A277" t="s">
        <v>653</v>
      </c>
      <c r="B277" t="s">
        <v>654</v>
      </c>
      <c r="C277" t="s">
        <v>3099</v>
      </c>
      <c r="D277" t="s">
        <v>197</v>
      </c>
      <c r="E277">
        <v>26784.070817489999</v>
      </c>
      <c r="F277">
        <v>8219.7000000000007</v>
      </c>
      <c r="G277">
        <v>6.6473733951635499</v>
      </c>
      <c r="H277">
        <v>3.6807655464212199</v>
      </c>
      <c r="I277">
        <v>25.287846704046402</v>
      </c>
      <c r="J277">
        <v>-3.7637728335585701</v>
      </c>
      <c r="K277">
        <v>8568.7974800033207</v>
      </c>
      <c r="L277">
        <v>7586.8324716811803</v>
      </c>
      <c r="M277">
        <v>26.926149467517899</v>
      </c>
      <c r="N277">
        <v>0.39561185917128</v>
      </c>
      <c r="O277">
        <v>16.3059479056413</v>
      </c>
      <c r="P277">
        <v>38.005893167451497</v>
      </c>
      <c r="Q277">
        <v>2.5523537788074001E-2</v>
      </c>
    </row>
    <row r="278" spans="1:17" x14ac:dyDescent="0.3">
      <c r="A278" t="s">
        <v>655</v>
      </c>
      <c r="B278" t="s">
        <v>656</v>
      </c>
      <c r="C278" t="s">
        <v>3107</v>
      </c>
      <c r="D278" t="s">
        <v>443</v>
      </c>
      <c r="E278">
        <v>26757.673779789999</v>
      </c>
      <c r="F278">
        <v>361.15</v>
      </c>
      <c r="G278">
        <v>-40.660362444023797</v>
      </c>
      <c r="H278">
        <v>-8.3161977463157193</v>
      </c>
      <c r="I278">
        <v>-28.496160554234599</v>
      </c>
      <c r="J278">
        <v>-4.8656112669902098</v>
      </c>
      <c r="K278">
        <v>407.27276039132698</v>
      </c>
      <c r="L278">
        <v>414.30118570878398</v>
      </c>
      <c r="M278">
        <v>11.6124611176083</v>
      </c>
      <c r="N278">
        <v>0.45246493920404302</v>
      </c>
      <c r="O278">
        <v>35.123909732797998</v>
      </c>
      <c r="P278">
        <v>1.96216826651609</v>
      </c>
      <c r="Q278">
        <v>-8.3882705681556993E-2</v>
      </c>
    </row>
    <row r="279" spans="1:17" x14ac:dyDescent="0.3">
      <c r="A279" t="s">
        <v>657</v>
      </c>
      <c r="B279" t="s">
        <v>658</v>
      </c>
      <c r="C279" t="s">
        <v>3108</v>
      </c>
      <c r="D279" t="s">
        <v>166</v>
      </c>
      <c r="E279">
        <v>26459.1951112959</v>
      </c>
      <c r="F279">
        <v>202.94</v>
      </c>
      <c r="G279">
        <v>283.525398239183</v>
      </c>
      <c r="H279">
        <v>-9.8496238565332597</v>
      </c>
      <c r="I279">
        <v>18.617635378275299</v>
      </c>
      <c r="J279">
        <v>0.124533929808622</v>
      </c>
      <c r="K279">
        <v>216.530616740493</v>
      </c>
      <c r="L279">
        <v>168.023288857441</v>
      </c>
      <c r="M279">
        <v>31.743274803693101</v>
      </c>
      <c r="N279">
        <v>0.65525629242332095</v>
      </c>
      <c r="O279">
        <v>29.052922045924799</v>
      </c>
      <c r="P279">
        <v>328.36939313984101</v>
      </c>
      <c r="Q279">
        <v>0.184974900836574</v>
      </c>
    </row>
    <row r="280" spans="1:17" x14ac:dyDescent="0.3">
      <c r="A280" t="s">
        <v>659</v>
      </c>
      <c r="B280" t="s">
        <v>660</v>
      </c>
      <c r="C280" t="s">
        <v>3101</v>
      </c>
      <c r="D280" t="s">
        <v>51</v>
      </c>
      <c r="E280">
        <v>26456.655437955</v>
      </c>
      <c r="F280">
        <v>1605.85</v>
      </c>
      <c r="G280">
        <v>-20.152476727342499</v>
      </c>
      <c r="H280">
        <v>-4.7587880361298298</v>
      </c>
      <c r="I280">
        <v>-14.7706998330804</v>
      </c>
      <c r="J280">
        <v>3.1338905090610099</v>
      </c>
      <c r="K280">
        <v>1778.06981575603</v>
      </c>
      <c r="L280">
        <v>1812.6125733034901</v>
      </c>
      <c r="M280">
        <v>31.397068603047199</v>
      </c>
      <c r="N280">
        <v>0.64944913474619603</v>
      </c>
      <c r="O280">
        <v>38.303702089236197</v>
      </c>
      <c r="P280">
        <v>8.8674960170841608</v>
      </c>
      <c r="Q280">
        <v>-0.11832796898268701</v>
      </c>
    </row>
    <row r="281" spans="1:17" x14ac:dyDescent="0.3">
      <c r="A281" t="s">
        <v>661</v>
      </c>
      <c r="B281" t="s">
        <v>662</v>
      </c>
      <c r="C281" t="s">
        <v>3103</v>
      </c>
      <c r="D281" t="s">
        <v>192</v>
      </c>
      <c r="E281">
        <v>26340.947766239999</v>
      </c>
      <c r="F281">
        <v>13887.35</v>
      </c>
      <c r="G281">
        <v>-35.623587241636798</v>
      </c>
      <c r="H281">
        <v>-7.6688647607739897</v>
      </c>
      <c r="I281">
        <v>-7.8576302809124199</v>
      </c>
      <c r="J281">
        <v>-0.94023204709639197</v>
      </c>
      <c r="K281">
        <v>15351.473894614001</v>
      </c>
      <c r="L281">
        <v>15197.4641915836</v>
      </c>
      <c r="M281">
        <v>28.4772627849215</v>
      </c>
      <c r="N281">
        <v>0.87479489790939702</v>
      </c>
      <c r="O281">
        <v>31.4145607333292</v>
      </c>
      <c r="P281">
        <v>7.0315992292870799</v>
      </c>
      <c r="Q281">
        <v>6.1801291302382003E-2</v>
      </c>
    </row>
    <row r="282" spans="1:17" x14ac:dyDescent="0.3">
      <c r="A282" t="s">
        <v>663</v>
      </c>
      <c r="B282" t="s">
        <v>664</v>
      </c>
      <c r="C282" t="s">
        <v>3105</v>
      </c>
      <c r="D282" t="s">
        <v>665</v>
      </c>
      <c r="E282">
        <v>26278.877743500001</v>
      </c>
      <c r="F282">
        <v>271.75</v>
      </c>
      <c r="G282">
        <v>66.071282158074396</v>
      </c>
      <c r="H282">
        <v>-9.0049878920305897</v>
      </c>
      <c r="I282">
        <v>-35.772325851600101</v>
      </c>
      <c r="J282">
        <v>-4.1020833794358103</v>
      </c>
      <c r="K282">
        <v>317.717143027627</v>
      </c>
      <c r="L282">
        <v>298.17669226811802</v>
      </c>
      <c r="M282">
        <v>15.6355515775016</v>
      </c>
      <c r="N282">
        <v>0.69424238944813599</v>
      </c>
      <c r="O282">
        <v>53.008279668813202</v>
      </c>
      <c r="P282">
        <v>100.331736085514</v>
      </c>
      <c r="Q282">
        <v>8.2251722477978004E-2</v>
      </c>
    </row>
    <row r="283" spans="1:17" x14ac:dyDescent="0.3">
      <c r="A283" t="s">
        <v>666</v>
      </c>
      <c r="B283" t="s">
        <v>667</v>
      </c>
      <c r="C283" t="s">
        <v>3095</v>
      </c>
      <c r="D283" t="s">
        <v>437</v>
      </c>
      <c r="E283">
        <v>26235.494999999999</v>
      </c>
      <c r="F283">
        <v>747.45</v>
      </c>
      <c r="G283">
        <v>128.170025399906</v>
      </c>
      <c r="H283">
        <v>6.4602337665152696</v>
      </c>
      <c r="I283">
        <v>17.408618014324102</v>
      </c>
      <c r="J283">
        <v>5.1805703043219298</v>
      </c>
      <c r="K283">
        <v>752.63693857877797</v>
      </c>
      <c r="L283">
        <v>659.73637843405697</v>
      </c>
      <c r="M283">
        <v>60.319577184552401</v>
      </c>
      <c r="N283">
        <v>1.0237698831858599</v>
      </c>
      <c r="O283">
        <v>29.774566860659501</v>
      </c>
      <c r="P283">
        <v>166.94642857142799</v>
      </c>
      <c r="Q283">
        <v>0.12676432468573201</v>
      </c>
    </row>
    <row r="284" spans="1:17" x14ac:dyDescent="0.3">
      <c r="A284" t="s">
        <v>668</v>
      </c>
      <c r="B284" t="s">
        <v>669</v>
      </c>
      <c r="C284" t="s">
        <v>3108</v>
      </c>
      <c r="D284" t="s">
        <v>276</v>
      </c>
      <c r="E284">
        <v>26219.232911160001</v>
      </c>
      <c r="F284">
        <v>1377.45</v>
      </c>
      <c r="G284">
        <v>-7.7042981130549706E-2</v>
      </c>
      <c r="H284">
        <v>0.80477804129338804</v>
      </c>
      <c r="I284">
        <v>-9.7786357782990407</v>
      </c>
      <c r="J284">
        <v>0.39056988636560402</v>
      </c>
      <c r="K284">
        <v>1497.37755555283</v>
      </c>
      <c r="L284">
        <v>1442.3249085318701</v>
      </c>
      <c r="M284">
        <v>28.6119641992045</v>
      </c>
      <c r="N284">
        <v>0.73933013467109598</v>
      </c>
      <c r="O284">
        <v>33.663653853134399</v>
      </c>
      <c r="P284">
        <v>34.306747269890799</v>
      </c>
      <c r="Q284">
        <v>4.8809522188134002E-2</v>
      </c>
    </row>
    <row r="285" spans="1:17" x14ac:dyDescent="0.3">
      <c r="A285" t="s">
        <v>670</v>
      </c>
      <c r="B285" t="s">
        <v>671</v>
      </c>
      <c r="C285" t="s">
        <v>3101</v>
      </c>
      <c r="D285" t="s">
        <v>243</v>
      </c>
      <c r="E285">
        <v>26135.490553290001</v>
      </c>
      <c r="F285">
        <v>3137.65</v>
      </c>
      <c r="G285">
        <v>5.4295059380030404</v>
      </c>
      <c r="H285">
        <v>-2.0354843017869002</v>
      </c>
      <c r="I285">
        <v>27.490287629743701</v>
      </c>
      <c r="J285">
        <v>-5.7073695256727603</v>
      </c>
      <c r="K285">
        <v>3293.03692927866</v>
      </c>
      <c r="L285">
        <v>2903.6827680077899</v>
      </c>
      <c r="M285">
        <v>32.498101043145198</v>
      </c>
      <c r="N285">
        <v>1.16297368648807</v>
      </c>
      <c r="O285">
        <v>16.454990199671698</v>
      </c>
      <c r="P285">
        <v>61.426660492874397</v>
      </c>
      <c r="Q285">
        <v>-3.4063137377362003E-2</v>
      </c>
    </row>
    <row r="286" spans="1:17" hidden="1" x14ac:dyDescent="0.3">
      <c r="A286" t="s">
        <v>672</v>
      </c>
      <c r="B286" t="s">
        <v>673</v>
      </c>
      <c r="C286" t="s">
        <v>3112</v>
      </c>
      <c r="D286" t="s">
        <v>51</v>
      </c>
      <c r="E286">
        <v>25910.25550594</v>
      </c>
      <c r="F286">
        <v>1370.2</v>
      </c>
      <c r="G286">
        <v>-25.641391610533599</v>
      </c>
      <c r="H286">
        <v>3.46036356058984</v>
      </c>
      <c r="I286">
        <v>-6.3222378895861002</v>
      </c>
      <c r="J286">
        <v>-2.54790134646254</v>
      </c>
      <c r="K286">
        <v>1410.1155195245301</v>
      </c>
      <c r="M286">
        <v>29.935203983184699</v>
      </c>
      <c r="N286">
        <v>0.653158636836349</v>
      </c>
      <c r="O286">
        <v>15.311633338198799</v>
      </c>
      <c r="P286">
        <v>11.8530612244897</v>
      </c>
    </row>
    <row r="287" spans="1:17" x14ac:dyDescent="0.3">
      <c r="A287" t="s">
        <v>674</v>
      </c>
      <c r="B287" t="s">
        <v>675</v>
      </c>
      <c r="C287" t="s">
        <v>3101</v>
      </c>
      <c r="D287" t="s">
        <v>676</v>
      </c>
      <c r="E287">
        <v>25465.460946650001</v>
      </c>
      <c r="F287">
        <v>2514.1</v>
      </c>
      <c r="G287">
        <v>60.697124434023102</v>
      </c>
      <c r="H287">
        <v>15.192245025878201</v>
      </c>
      <c r="I287">
        <v>51.578178430318303</v>
      </c>
      <c r="J287">
        <v>8.9802526645535306</v>
      </c>
      <c r="K287">
        <v>2347.0660545742799</v>
      </c>
      <c r="L287">
        <v>1957.2027002775701</v>
      </c>
      <c r="M287">
        <v>60.479555320437399</v>
      </c>
      <c r="N287">
        <v>1.3034567404484301</v>
      </c>
      <c r="O287">
        <v>6.8613022552802096</v>
      </c>
      <c r="P287">
        <v>101.111911047116</v>
      </c>
      <c r="Q287">
        <v>0.108746886554396</v>
      </c>
    </row>
    <row r="288" spans="1:17" x14ac:dyDescent="0.3">
      <c r="A288" t="s">
        <v>677</v>
      </c>
      <c r="B288" t="s">
        <v>678</v>
      </c>
      <c r="C288" t="s">
        <v>3095</v>
      </c>
      <c r="D288" t="s">
        <v>18</v>
      </c>
      <c r="E288">
        <v>25384.640686068</v>
      </c>
      <c r="F288">
        <v>144.84</v>
      </c>
      <c r="G288">
        <v>22.942196442984802</v>
      </c>
      <c r="H288">
        <v>-7.6498474025958103</v>
      </c>
      <c r="I288">
        <v>-49.210830902690702</v>
      </c>
      <c r="J288">
        <v>-4.7603621898901496</v>
      </c>
      <c r="K288">
        <v>181.743572145267</v>
      </c>
      <c r="L288">
        <v>187.05410480399499</v>
      </c>
      <c r="M288">
        <v>21.9239551144092</v>
      </c>
      <c r="N288">
        <v>0.97877181766152299</v>
      </c>
      <c r="O288">
        <v>99.703120684893605</v>
      </c>
      <c r="P288">
        <v>56.583783783783701</v>
      </c>
      <c r="Q288">
        <v>9.8550799409351006E-2</v>
      </c>
    </row>
    <row r="289" spans="1:17" x14ac:dyDescent="0.3">
      <c r="A289" t="s">
        <v>679</v>
      </c>
      <c r="B289" t="s">
        <v>680</v>
      </c>
      <c r="C289" t="s">
        <v>3108</v>
      </c>
      <c r="D289" t="s">
        <v>276</v>
      </c>
      <c r="E289">
        <v>25357.739606079998</v>
      </c>
      <c r="F289">
        <v>3371.2</v>
      </c>
      <c r="G289">
        <v>-12.224835996438699</v>
      </c>
      <c r="H289">
        <v>-6.5060251670147702</v>
      </c>
      <c r="I289">
        <v>-1.32563552407718</v>
      </c>
      <c r="J289">
        <v>-7.65507964583602</v>
      </c>
      <c r="K289">
        <v>3740.5837344310498</v>
      </c>
      <c r="L289">
        <v>3631.4381300182799</v>
      </c>
      <c r="M289">
        <v>20.8382084417585</v>
      </c>
      <c r="N289">
        <v>0.50162351056079102</v>
      </c>
      <c r="O289">
        <v>42.913502610346399</v>
      </c>
      <c r="P289">
        <v>33.539314715785302</v>
      </c>
      <c r="Q289">
        <v>6.5776255004523998E-2</v>
      </c>
    </row>
    <row r="290" spans="1:17" x14ac:dyDescent="0.3">
      <c r="A290" t="s">
        <v>681</v>
      </c>
      <c r="B290" t="s">
        <v>682</v>
      </c>
      <c r="C290" t="s">
        <v>3097</v>
      </c>
      <c r="D290" t="s">
        <v>54</v>
      </c>
      <c r="E290">
        <v>25298.619385024998</v>
      </c>
      <c r="F290">
        <v>864.95</v>
      </c>
      <c r="G290">
        <v>-6.7961027218696799</v>
      </c>
      <c r="H290">
        <v>20.955527092447301</v>
      </c>
      <c r="I290">
        <v>16.490852744000101</v>
      </c>
      <c r="J290">
        <v>2.5396856316110199</v>
      </c>
      <c r="K290">
        <v>806.79294246961001</v>
      </c>
      <c r="L290">
        <v>757.09185265098495</v>
      </c>
      <c r="M290">
        <v>54.492289602959403</v>
      </c>
      <c r="N290">
        <v>1.73416380237678</v>
      </c>
      <c r="O290">
        <v>9.1103531996069105</v>
      </c>
      <c r="P290">
        <v>44.146321139904998</v>
      </c>
    </row>
    <row r="291" spans="1:17" x14ac:dyDescent="0.3">
      <c r="A291" t="s">
        <v>683</v>
      </c>
      <c r="B291" t="s">
        <v>684</v>
      </c>
      <c r="C291" t="s">
        <v>3097</v>
      </c>
      <c r="D291" t="s">
        <v>539</v>
      </c>
      <c r="E291">
        <v>25231.460200720001</v>
      </c>
      <c r="F291">
        <v>2798.8</v>
      </c>
      <c r="G291">
        <v>-4.9839774499157201</v>
      </c>
      <c r="H291">
        <v>18.807636095895901</v>
      </c>
      <c r="I291">
        <v>-8.48347745725221</v>
      </c>
      <c r="J291">
        <v>-4.6063685808797104</v>
      </c>
      <c r="K291">
        <v>2670.2356859619399</v>
      </c>
      <c r="L291">
        <v>2560.2699056655401</v>
      </c>
      <c r="M291">
        <v>43.707542630251801</v>
      </c>
      <c r="N291">
        <v>2.4262156795269401</v>
      </c>
      <c r="O291">
        <v>39.202515363727301</v>
      </c>
      <c r="P291">
        <v>38.212345679012302</v>
      </c>
      <c r="Q291">
        <v>8.4526196418308996E-2</v>
      </c>
    </row>
    <row r="292" spans="1:17" x14ac:dyDescent="0.3">
      <c r="A292" t="s">
        <v>685</v>
      </c>
      <c r="B292" t="s">
        <v>686</v>
      </c>
      <c r="C292" t="s">
        <v>3106</v>
      </c>
      <c r="D292" t="s">
        <v>309</v>
      </c>
      <c r="E292">
        <v>25227.855204435</v>
      </c>
      <c r="F292">
        <v>391.95</v>
      </c>
      <c r="G292">
        <v>11.3378308798807</v>
      </c>
      <c r="H292">
        <v>-3.1619600159194898</v>
      </c>
      <c r="I292">
        <v>19.402284246676398</v>
      </c>
      <c r="J292">
        <v>-1.7477076826688001</v>
      </c>
      <c r="K292">
        <v>428.30994758735199</v>
      </c>
      <c r="L292">
        <v>388.71364314159399</v>
      </c>
      <c r="M292">
        <v>16.457191666328601</v>
      </c>
      <c r="N292">
        <v>0.62768911214688905</v>
      </c>
      <c r="O292">
        <v>23.4851384105115</v>
      </c>
      <c r="P292">
        <v>50.0287081339712</v>
      </c>
      <c r="Q292">
        <v>-5.9493163573500998E-2</v>
      </c>
    </row>
    <row r="293" spans="1:17" x14ac:dyDescent="0.3">
      <c r="A293" t="s">
        <v>687</v>
      </c>
      <c r="B293" t="s">
        <v>688</v>
      </c>
      <c r="C293" t="s">
        <v>3108</v>
      </c>
      <c r="D293" t="s">
        <v>276</v>
      </c>
      <c r="E293">
        <v>25189.136528129999</v>
      </c>
      <c r="F293">
        <v>5095.1000000000004</v>
      </c>
      <c r="G293">
        <v>-25.104755302800999</v>
      </c>
      <c r="H293">
        <v>2.4430172187441901</v>
      </c>
      <c r="I293">
        <v>1.98973657850567</v>
      </c>
      <c r="J293">
        <v>0.211644245140861</v>
      </c>
      <c r="K293">
        <v>5369.8533715672402</v>
      </c>
      <c r="L293">
        <v>5281.8201187013801</v>
      </c>
      <c r="M293">
        <v>21.936409974733301</v>
      </c>
      <c r="N293">
        <v>0.47677862592058901</v>
      </c>
      <c r="O293">
        <v>44.256246197326803</v>
      </c>
      <c r="P293">
        <v>26.602062367996002</v>
      </c>
      <c r="Q293">
        <v>3.8550600653310001E-2</v>
      </c>
    </row>
    <row r="294" spans="1:17" x14ac:dyDescent="0.3">
      <c r="A294" t="s">
        <v>689</v>
      </c>
      <c r="B294" t="s">
        <v>690</v>
      </c>
      <c r="C294" t="s">
        <v>3101</v>
      </c>
      <c r="D294" t="s">
        <v>243</v>
      </c>
      <c r="E294">
        <v>25117.356594450001</v>
      </c>
      <c r="F294">
        <v>1236.7</v>
      </c>
      <c r="G294">
        <v>-3.9178627081650799</v>
      </c>
      <c r="H294">
        <v>7.66352313882037</v>
      </c>
      <c r="I294">
        <v>-9.4920420403534997</v>
      </c>
      <c r="J294">
        <v>-0.362737802945238</v>
      </c>
      <c r="K294">
        <v>1254.1352692002599</v>
      </c>
      <c r="L294">
        <v>1223.76584901461</v>
      </c>
      <c r="M294">
        <v>39.036474396444</v>
      </c>
      <c r="N294">
        <v>0.70217971777175903</v>
      </c>
      <c r="O294">
        <v>16.835125737850699</v>
      </c>
      <c r="P294">
        <v>26.200316342670501</v>
      </c>
      <c r="Q294">
        <v>0.10794251845958699</v>
      </c>
    </row>
    <row r="295" spans="1:17" x14ac:dyDescent="0.3">
      <c r="A295" t="s">
        <v>691</v>
      </c>
      <c r="B295" t="s">
        <v>692</v>
      </c>
      <c r="C295" t="s">
        <v>3101</v>
      </c>
      <c r="D295" t="s">
        <v>51</v>
      </c>
      <c r="E295">
        <v>25105.029665639999</v>
      </c>
      <c r="F295">
        <v>465.8</v>
      </c>
      <c r="G295">
        <v>4.1498341020880103</v>
      </c>
      <c r="H295">
        <v>2.04044611808524</v>
      </c>
      <c r="I295">
        <v>2.2331503175009502</v>
      </c>
      <c r="J295">
        <v>-1.0769463221144</v>
      </c>
      <c r="K295">
        <v>462.74540675965898</v>
      </c>
      <c r="L295">
        <v>439.19426970194701</v>
      </c>
      <c r="M295">
        <v>53.268000663500402</v>
      </c>
      <c r="N295">
        <v>1.37415642030846</v>
      </c>
      <c r="O295">
        <v>11.206526406182901</v>
      </c>
      <c r="P295">
        <v>33.314253005151699</v>
      </c>
      <c r="Q295">
        <v>-4.4908142040730001E-2</v>
      </c>
    </row>
    <row r="296" spans="1:17" x14ac:dyDescent="0.3">
      <c r="A296" t="s">
        <v>693</v>
      </c>
      <c r="B296" t="s">
        <v>694</v>
      </c>
      <c r="C296" t="s">
        <v>3111</v>
      </c>
      <c r="D296" t="s">
        <v>270</v>
      </c>
      <c r="E296">
        <v>24682.756645199999</v>
      </c>
      <c r="F296">
        <v>494.5</v>
      </c>
      <c r="G296">
        <v>2.0539162677010698</v>
      </c>
      <c r="H296">
        <v>-2.2637752771266002</v>
      </c>
      <c r="I296">
        <v>14.348601173552099</v>
      </c>
      <c r="J296">
        <v>-5.2065884065046202</v>
      </c>
      <c r="K296">
        <v>537.66825778059194</v>
      </c>
      <c r="L296">
        <v>482.69255201477199</v>
      </c>
      <c r="M296">
        <v>29.9570409289502</v>
      </c>
      <c r="N296">
        <v>0.50554745848945104</v>
      </c>
      <c r="O296">
        <v>27.0576339737108</v>
      </c>
      <c r="P296">
        <v>47.128830705147202</v>
      </c>
      <c r="Q296">
        <v>1.261459996876E-2</v>
      </c>
    </row>
    <row r="297" spans="1:17" x14ac:dyDescent="0.3">
      <c r="A297" t="s">
        <v>695</v>
      </c>
      <c r="B297" t="s">
        <v>696</v>
      </c>
      <c r="C297" t="s">
        <v>3097</v>
      </c>
      <c r="D297" t="s">
        <v>575</v>
      </c>
      <c r="E297">
        <v>24626.606203525</v>
      </c>
      <c r="F297">
        <v>947.75</v>
      </c>
      <c r="G297">
        <v>6.74073763553573</v>
      </c>
      <c r="H297">
        <v>1.15341362640397</v>
      </c>
      <c r="I297">
        <v>13.8669882605751</v>
      </c>
      <c r="J297">
        <v>4.3678654054607504</v>
      </c>
      <c r="K297">
        <v>942.76328328079603</v>
      </c>
      <c r="L297">
        <v>833.25124275876499</v>
      </c>
      <c r="M297">
        <v>51.157445879020997</v>
      </c>
      <c r="N297">
        <v>0.60137135749402604</v>
      </c>
      <c r="O297">
        <v>26.847797414930099</v>
      </c>
      <c r="P297">
        <v>56.912251655629099</v>
      </c>
      <c r="Q297">
        <v>9.2755465387702005E-2</v>
      </c>
    </row>
    <row r="298" spans="1:17" x14ac:dyDescent="0.3">
      <c r="A298" t="s">
        <v>697</v>
      </c>
      <c r="B298" t="s">
        <v>698</v>
      </c>
      <c r="C298" t="s">
        <v>3108</v>
      </c>
      <c r="D298" t="s">
        <v>276</v>
      </c>
      <c r="E298">
        <v>24383.865600000001</v>
      </c>
      <c r="F298">
        <v>2202.3000000000002</v>
      </c>
      <c r="G298">
        <v>-17.865079687363099</v>
      </c>
      <c r="H298">
        <v>-1.9303159421409899</v>
      </c>
      <c r="I298">
        <v>-2.1212985194885801</v>
      </c>
      <c r="J298">
        <v>-7.5849686809558303</v>
      </c>
      <c r="K298">
        <v>2414.6687334321</v>
      </c>
      <c r="L298">
        <v>2370.5427430702198</v>
      </c>
      <c r="M298">
        <v>26.330508917344499</v>
      </c>
      <c r="N298">
        <v>1.29199530485103</v>
      </c>
      <c r="O298">
        <v>34.404940289697102</v>
      </c>
      <c r="P298">
        <v>17.443472696245699</v>
      </c>
      <c r="Q298">
        <v>1.8104712102929001E-2</v>
      </c>
    </row>
    <row r="299" spans="1:17" x14ac:dyDescent="0.3">
      <c r="A299" t="s">
        <v>699</v>
      </c>
      <c r="B299" t="s">
        <v>700</v>
      </c>
      <c r="C299" t="s">
        <v>3101</v>
      </c>
      <c r="D299" t="s">
        <v>51</v>
      </c>
      <c r="E299">
        <v>24261.852188879999</v>
      </c>
      <c r="F299">
        <v>5303.4</v>
      </c>
      <c r="G299">
        <v>6.57625294588484</v>
      </c>
      <c r="H299">
        <v>4.3348230806841501</v>
      </c>
      <c r="I299">
        <v>20.8672641174247</v>
      </c>
      <c r="J299">
        <v>-3.7525364931806702</v>
      </c>
      <c r="K299">
        <v>5632.57380287059</v>
      </c>
      <c r="L299">
        <v>5052.77731888159</v>
      </c>
      <c r="M299">
        <v>24.447084949115499</v>
      </c>
      <c r="N299">
        <v>0.54838076137324399</v>
      </c>
      <c r="O299">
        <v>21.641776973262399</v>
      </c>
      <c r="P299">
        <v>38.181344450234398</v>
      </c>
      <c r="Q299">
        <v>-4.5646479361345998E-2</v>
      </c>
    </row>
    <row r="300" spans="1:17" x14ac:dyDescent="0.3">
      <c r="A300" t="s">
        <v>701</v>
      </c>
      <c r="B300" t="s">
        <v>702</v>
      </c>
      <c r="C300" t="s">
        <v>3102</v>
      </c>
      <c r="D300" t="s">
        <v>57</v>
      </c>
      <c r="E300">
        <v>24204.916051799999</v>
      </c>
      <c r="F300">
        <v>182.6</v>
      </c>
      <c r="G300">
        <v>87.362930470157806</v>
      </c>
      <c r="H300">
        <v>0.404800255619368</v>
      </c>
      <c r="I300">
        <v>21.9563057654156</v>
      </c>
      <c r="J300">
        <v>1.1151885584536501</v>
      </c>
      <c r="K300">
        <v>188.457021761806</v>
      </c>
      <c r="L300">
        <v>159.516774272871</v>
      </c>
      <c r="M300">
        <v>33.228297303924798</v>
      </c>
      <c r="N300">
        <v>0.43710354773411803</v>
      </c>
      <c r="O300">
        <v>16.3691128148959</v>
      </c>
      <c r="P300">
        <v>121.87120291616</v>
      </c>
      <c r="Q300">
        <v>9.1301027462301995E-2</v>
      </c>
    </row>
    <row r="301" spans="1:17" x14ac:dyDescent="0.3">
      <c r="A301" t="s">
        <v>703</v>
      </c>
      <c r="B301" t="s">
        <v>704</v>
      </c>
      <c r="C301" t="s">
        <v>3108</v>
      </c>
      <c r="D301" t="s">
        <v>446</v>
      </c>
      <c r="E301">
        <v>24133.726979999999</v>
      </c>
      <c r="F301">
        <v>3443.15</v>
      </c>
      <c r="G301">
        <v>3.22133090114465</v>
      </c>
      <c r="H301">
        <v>2.3554761258254202</v>
      </c>
      <c r="I301">
        <v>7.0313377530040997</v>
      </c>
      <c r="J301">
        <v>1.5867944211180001</v>
      </c>
      <c r="K301">
        <v>3605.2277550180502</v>
      </c>
      <c r="L301">
        <v>3374.2709660054302</v>
      </c>
      <c r="M301">
        <v>29.623548655317201</v>
      </c>
      <c r="N301">
        <v>0.39524795270132601</v>
      </c>
      <c r="O301">
        <v>15.548262492194601</v>
      </c>
      <c r="P301">
        <v>34.400921209282302</v>
      </c>
      <c r="Q301">
        <v>0.106241417689092</v>
      </c>
    </row>
    <row r="302" spans="1:17" x14ac:dyDescent="0.3">
      <c r="A302" t="s">
        <v>705</v>
      </c>
      <c r="B302" t="s">
        <v>706</v>
      </c>
      <c r="C302" t="s">
        <v>3097</v>
      </c>
      <c r="D302" t="s">
        <v>419</v>
      </c>
      <c r="E302">
        <v>23895.091147800002</v>
      </c>
      <c r="F302">
        <v>6679.45</v>
      </c>
      <c r="G302">
        <v>147.34801027936899</v>
      </c>
      <c r="H302">
        <v>8.7610558604903606</v>
      </c>
      <c r="I302">
        <v>15.347058597635501</v>
      </c>
      <c r="J302">
        <v>0.66859007073328702</v>
      </c>
      <c r="K302">
        <v>6528.5566636542699</v>
      </c>
      <c r="L302">
        <v>5232.5638864245202</v>
      </c>
      <c r="M302">
        <v>45.055569631509996</v>
      </c>
      <c r="N302">
        <v>1.12793284366368</v>
      </c>
      <c r="O302">
        <v>10.720194027951401</v>
      </c>
      <c r="P302">
        <v>171.34587260318401</v>
      </c>
    </row>
    <row r="303" spans="1:17" x14ac:dyDescent="0.3">
      <c r="A303" t="s">
        <v>707</v>
      </c>
      <c r="B303" t="s">
        <v>708</v>
      </c>
      <c r="C303" t="s">
        <v>3100</v>
      </c>
      <c r="D303" t="s">
        <v>48</v>
      </c>
      <c r="E303">
        <v>23826.231</v>
      </c>
      <c r="F303">
        <v>895.05</v>
      </c>
      <c r="G303">
        <v>19.1532137293704</v>
      </c>
      <c r="H303">
        <v>-1.4312826452562599</v>
      </c>
      <c r="I303">
        <v>14.8394064742001</v>
      </c>
      <c r="J303">
        <v>-4.2965552070375104</v>
      </c>
      <c r="K303">
        <v>956.64444270297895</v>
      </c>
      <c r="L303">
        <v>830.15047203322797</v>
      </c>
      <c r="M303">
        <v>18.526943255205399</v>
      </c>
      <c r="N303">
        <v>0.32109412179121999</v>
      </c>
      <c r="O303">
        <v>19.322942852354601</v>
      </c>
      <c r="P303">
        <v>62.721570766293901</v>
      </c>
      <c r="Q303">
        <v>6.4160270258059995E-2</v>
      </c>
    </row>
    <row r="304" spans="1:17" x14ac:dyDescent="0.3">
      <c r="A304" t="s">
        <v>709</v>
      </c>
      <c r="B304" t="s">
        <v>710</v>
      </c>
      <c r="C304" t="s">
        <v>3100</v>
      </c>
      <c r="D304" t="s">
        <v>48</v>
      </c>
      <c r="E304">
        <v>23735.7</v>
      </c>
      <c r="F304">
        <v>87.91</v>
      </c>
      <c r="G304">
        <v>81.043633304231605</v>
      </c>
      <c r="H304">
        <v>-13.5820383568261</v>
      </c>
      <c r="I304">
        <v>-7.5016986075026697</v>
      </c>
      <c r="J304">
        <v>-12.632042902892399</v>
      </c>
      <c r="K304">
        <v>111.972571456011</v>
      </c>
      <c r="L304">
        <v>97.977800879802302</v>
      </c>
      <c r="M304">
        <v>7.53256112935044</v>
      </c>
      <c r="N304">
        <v>0.233367031107233</v>
      </c>
      <c r="O304">
        <v>59.064194441284599</v>
      </c>
      <c r="P304">
        <v>117.061728395061</v>
      </c>
      <c r="Q304">
        <v>0.111344388631583</v>
      </c>
    </row>
    <row r="305" spans="1:17" hidden="1" x14ac:dyDescent="0.3">
      <c r="A305" t="s">
        <v>711</v>
      </c>
      <c r="B305" t="s">
        <v>712</v>
      </c>
      <c r="C305" t="s">
        <v>3112</v>
      </c>
      <c r="D305" t="s">
        <v>125</v>
      </c>
      <c r="E305">
        <v>23636.93245882</v>
      </c>
      <c r="F305">
        <v>1061.1500000000001</v>
      </c>
      <c r="G305">
        <v>-32.334926593246898</v>
      </c>
      <c r="H305">
        <v>-2.6171840255707899</v>
      </c>
      <c r="I305">
        <v>-9.9336338551533299</v>
      </c>
      <c r="J305">
        <v>-4.1923339849882604</v>
      </c>
      <c r="K305">
        <v>1173.8827857307499</v>
      </c>
      <c r="L305">
        <v>1139.5519410785</v>
      </c>
      <c r="M305">
        <v>22.437187773515099</v>
      </c>
      <c r="N305">
        <v>0.38870353679623199</v>
      </c>
      <c r="O305">
        <v>31.9323375583093</v>
      </c>
      <c r="P305">
        <v>10.542215740403099</v>
      </c>
      <c r="Q305">
        <v>-7.0048369067892996E-2</v>
      </c>
    </row>
    <row r="306" spans="1:17" x14ac:dyDescent="0.3">
      <c r="A306" t="s">
        <v>713</v>
      </c>
      <c r="B306" t="s">
        <v>714</v>
      </c>
      <c r="C306" t="s">
        <v>3097</v>
      </c>
      <c r="D306" t="s">
        <v>419</v>
      </c>
      <c r="E306">
        <v>23617.703473320002</v>
      </c>
      <c r="F306">
        <v>1051.8</v>
      </c>
      <c r="G306">
        <v>-18.594070560488699</v>
      </c>
      <c r="H306">
        <v>5.8238604621461203</v>
      </c>
      <c r="I306">
        <v>8.7081374265576006</v>
      </c>
      <c r="J306">
        <v>4.3312970348768003</v>
      </c>
      <c r="K306">
        <v>1041.9500867018301</v>
      </c>
      <c r="L306">
        <v>972.46306490936797</v>
      </c>
      <c r="M306">
        <v>49.499785606255003</v>
      </c>
      <c r="N306">
        <v>0.81487187930491101</v>
      </c>
      <c r="O306">
        <v>8.7469100589465594</v>
      </c>
      <c r="P306">
        <v>42.7912028237849</v>
      </c>
      <c r="Q306">
        <v>-6.4122465449679006E-2</v>
      </c>
    </row>
    <row r="307" spans="1:17" x14ac:dyDescent="0.3">
      <c r="A307" t="s">
        <v>715</v>
      </c>
      <c r="B307" t="s">
        <v>716</v>
      </c>
      <c r="C307" t="s">
        <v>3101</v>
      </c>
      <c r="D307" t="s">
        <v>51</v>
      </c>
      <c r="E307">
        <v>23139.204105299999</v>
      </c>
      <c r="F307">
        <v>1291.9000000000001</v>
      </c>
      <c r="G307">
        <v>35.407405684430501</v>
      </c>
      <c r="H307">
        <v>1.45855894630968</v>
      </c>
      <c r="I307">
        <v>19.3789781393689</v>
      </c>
      <c r="J307">
        <v>-0.70367558355134197</v>
      </c>
      <c r="K307">
        <v>1407.1899486146399</v>
      </c>
      <c r="L307">
        <v>1201.83626335798</v>
      </c>
      <c r="M307">
        <v>25.764688973808401</v>
      </c>
      <c r="N307">
        <v>0.50501513456021396</v>
      </c>
      <c r="O307">
        <v>26.867404597878998</v>
      </c>
      <c r="P307">
        <v>78.389947528307104</v>
      </c>
      <c r="Q307">
        <v>3.9496734520139E-2</v>
      </c>
    </row>
    <row r="308" spans="1:17" x14ac:dyDescent="0.3">
      <c r="A308" t="s">
        <v>717</v>
      </c>
      <c r="B308" t="s">
        <v>718</v>
      </c>
      <c r="C308" t="s">
        <v>3097</v>
      </c>
      <c r="D308" t="s">
        <v>54</v>
      </c>
      <c r="E308">
        <v>23104.43107115</v>
      </c>
      <c r="F308">
        <v>297.05</v>
      </c>
      <c r="G308">
        <v>-42.884277360533297</v>
      </c>
      <c r="H308">
        <v>-2.6583428553180202</v>
      </c>
      <c r="I308">
        <v>-46.881696323927002</v>
      </c>
      <c r="J308">
        <v>-2.13267685745268</v>
      </c>
      <c r="K308">
        <v>383.44437632290601</v>
      </c>
      <c r="L308">
        <v>407.33677789482198</v>
      </c>
      <c r="M308">
        <v>6.2019631735109204</v>
      </c>
      <c r="N308">
        <v>0.88085817342144501</v>
      </c>
      <c r="O308">
        <v>74.953711496381004</v>
      </c>
      <c r="P308">
        <v>3.5017421602787402</v>
      </c>
      <c r="Q308">
        <v>6.2629926797296995E-2</v>
      </c>
    </row>
    <row r="309" spans="1:17" hidden="1" x14ac:dyDescent="0.3">
      <c r="A309" t="s">
        <v>719</v>
      </c>
      <c r="B309" t="s">
        <v>720</v>
      </c>
      <c r="C309" t="s">
        <v>3112</v>
      </c>
      <c r="D309" t="s">
        <v>721</v>
      </c>
      <c r="E309">
        <v>23025.673136879999</v>
      </c>
      <c r="F309">
        <v>90.76</v>
      </c>
      <c r="G309">
        <v>47.049710372174196</v>
      </c>
      <c r="H309">
        <v>-1.1357219327252499</v>
      </c>
      <c r="I309">
        <v>-1.4036523570392501</v>
      </c>
      <c r="J309">
        <v>-0.70963305140705901</v>
      </c>
      <c r="K309">
        <v>97.699214120355705</v>
      </c>
      <c r="L309">
        <v>88.507617295783803</v>
      </c>
      <c r="M309">
        <v>50.681017208567297</v>
      </c>
      <c r="N309">
        <v>0.67289556858852395</v>
      </c>
      <c r="O309">
        <v>17.452622300572902</v>
      </c>
      <c r="P309">
        <v>76.747809152872406</v>
      </c>
      <c r="Q309">
        <v>2.0612820630179999E-2</v>
      </c>
    </row>
    <row r="310" spans="1:17" x14ac:dyDescent="0.3">
      <c r="A310" t="s">
        <v>722</v>
      </c>
      <c r="B310" t="s">
        <v>723</v>
      </c>
      <c r="C310" t="s">
        <v>3107</v>
      </c>
      <c r="D310" t="s">
        <v>724</v>
      </c>
      <c r="E310">
        <v>22927.136321325001</v>
      </c>
      <c r="F310">
        <v>332.65</v>
      </c>
      <c r="G310">
        <v>85.3571252514257</v>
      </c>
      <c r="H310">
        <v>5.9273922865520303</v>
      </c>
      <c r="I310">
        <v>47.119333159558103</v>
      </c>
      <c r="J310">
        <v>3.6639383742299598</v>
      </c>
      <c r="K310">
        <v>311.32932018165098</v>
      </c>
      <c r="L310">
        <v>250.31858837278699</v>
      </c>
      <c r="M310">
        <v>53.502921412605097</v>
      </c>
      <c r="N310">
        <v>0.730400128919239</v>
      </c>
      <c r="O310">
        <v>8.8230873290244993</v>
      </c>
      <c r="P310">
        <v>124.30883344571799</v>
      </c>
      <c r="Q310">
        <v>5.4856236286184003E-2</v>
      </c>
    </row>
    <row r="311" spans="1:17" x14ac:dyDescent="0.3">
      <c r="A311" t="s">
        <v>725</v>
      </c>
      <c r="B311" t="s">
        <v>726</v>
      </c>
      <c r="C311" t="s">
        <v>3103</v>
      </c>
      <c r="D311" t="s">
        <v>516</v>
      </c>
      <c r="E311">
        <v>22728.089701519999</v>
      </c>
      <c r="F311">
        <v>1241.8</v>
      </c>
      <c r="G311">
        <v>76.886029275268399</v>
      </c>
      <c r="H311">
        <v>2.9543043941356598E-2</v>
      </c>
      <c r="I311">
        <v>5.1381593417538696</v>
      </c>
      <c r="J311">
        <v>-4.2528617525432804</v>
      </c>
      <c r="K311">
        <v>1392.7320835641101</v>
      </c>
      <c r="L311">
        <v>1234.71803690108</v>
      </c>
      <c r="M311">
        <v>22.694833139148798</v>
      </c>
      <c r="N311">
        <v>0.68740172647057496</v>
      </c>
      <c r="O311">
        <v>43.0141729747141</v>
      </c>
      <c r="P311">
        <v>107.31218697829701</v>
      </c>
      <c r="Q311">
        <v>6.8312095380438004E-2</v>
      </c>
    </row>
    <row r="312" spans="1:17" x14ac:dyDescent="0.3">
      <c r="A312" t="s">
        <v>727</v>
      </c>
      <c r="B312" t="s">
        <v>728</v>
      </c>
      <c r="C312" t="s">
        <v>3109</v>
      </c>
      <c r="D312" t="s">
        <v>250</v>
      </c>
      <c r="E312">
        <v>22694.466164779999</v>
      </c>
      <c r="F312">
        <v>362.9</v>
      </c>
      <c r="G312">
        <v>43.283673224773203</v>
      </c>
      <c r="H312">
        <v>5.9510779968808398</v>
      </c>
      <c r="I312">
        <v>-27.5606379723041</v>
      </c>
      <c r="J312">
        <v>-6.31587730156307</v>
      </c>
      <c r="K312">
        <v>392.98959654296402</v>
      </c>
      <c r="L312">
        <v>381.38618344273402</v>
      </c>
      <c r="M312">
        <v>21.550839235065101</v>
      </c>
      <c r="N312">
        <v>0.65148741062086402</v>
      </c>
      <c r="O312">
        <v>38.385230090934101</v>
      </c>
      <c r="P312">
        <v>76.550717586961795</v>
      </c>
      <c r="Q312">
        <v>0.11020740544191999</v>
      </c>
    </row>
    <row r="313" spans="1:17" x14ac:dyDescent="0.3">
      <c r="A313" t="s">
        <v>729</v>
      </c>
      <c r="B313" t="s">
        <v>730</v>
      </c>
      <c r="C313" t="s">
        <v>3110</v>
      </c>
      <c r="D313" t="s">
        <v>141</v>
      </c>
      <c r="E313">
        <v>22585.303143179899</v>
      </c>
      <c r="F313">
        <v>660.6</v>
      </c>
      <c r="G313">
        <v>158.04172429039201</v>
      </c>
      <c r="H313">
        <v>2.8743131562325801</v>
      </c>
      <c r="I313">
        <v>76.671097886843398</v>
      </c>
      <c r="J313">
        <v>-6.4365244526508096</v>
      </c>
      <c r="K313">
        <v>668.31663104955203</v>
      </c>
      <c r="L313">
        <v>491.72204705854301</v>
      </c>
      <c r="M313">
        <v>26.028116544280699</v>
      </c>
      <c r="N313">
        <v>0.552911739972337</v>
      </c>
      <c r="O313">
        <v>20.534362700575201</v>
      </c>
      <c r="P313">
        <v>200.272727272727</v>
      </c>
      <c r="Q313">
        <v>0.25961563150123901</v>
      </c>
    </row>
    <row r="314" spans="1:17" hidden="1" x14ac:dyDescent="0.3">
      <c r="A314" t="s">
        <v>731</v>
      </c>
      <c r="B314" t="s">
        <v>732</v>
      </c>
      <c r="C314" t="s">
        <v>3108</v>
      </c>
      <c r="D314" t="s">
        <v>733</v>
      </c>
      <c r="E314">
        <v>22580.839201840001</v>
      </c>
      <c r="F314">
        <v>992.9</v>
      </c>
      <c r="G314">
        <v>102.219022645382</v>
      </c>
      <c r="H314">
        <v>-9.0484499817371091</v>
      </c>
      <c r="I314">
        <v>17.7342754542683</v>
      </c>
      <c r="J314">
        <v>-8.0796593811764801</v>
      </c>
      <c r="K314">
        <v>1126.3746568056199</v>
      </c>
      <c r="M314">
        <v>20.231634444116299</v>
      </c>
      <c r="N314">
        <v>0.38051525940050701</v>
      </c>
      <c r="O314">
        <v>46.031825964346801</v>
      </c>
      <c r="P314">
        <v>169.809782608695</v>
      </c>
    </row>
    <row r="315" spans="1:17" x14ac:dyDescent="0.3">
      <c r="A315" t="s">
        <v>734</v>
      </c>
      <c r="B315" t="s">
        <v>735</v>
      </c>
      <c r="C315" t="s">
        <v>3106</v>
      </c>
      <c r="D315" t="s">
        <v>97</v>
      </c>
      <c r="E315">
        <v>22566.398849370002</v>
      </c>
      <c r="F315">
        <v>279.14999999999998</v>
      </c>
      <c r="G315">
        <v>-38.698976917603296</v>
      </c>
      <c r="H315">
        <v>-5.0823904144071204</v>
      </c>
      <c r="I315">
        <v>-6.9018528419295198</v>
      </c>
      <c r="J315">
        <v>-2.32450758506767</v>
      </c>
      <c r="K315">
        <v>292.21702868374598</v>
      </c>
      <c r="L315">
        <v>293.553988880178</v>
      </c>
      <c r="M315">
        <v>42.197070314516097</v>
      </c>
      <c r="N315">
        <v>0.54539466776911005</v>
      </c>
      <c r="O315">
        <v>27.9957012358947</v>
      </c>
      <c r="P315">
        <v>10.839785586658699</v>
      </c>
      <c r="Q315">
        <v>-8.9098594191083E-2</v>
      </c>
    </row>
    <row r="316" spans="1:17" x14ac:dyDescent="0.3">
      <c r="A316" t="s">
        <v>736</v>
      </c>
      <c r="B316" t="s">
        <v>737</v>
      </c>
      <c r="C316" t="s">
        <v>3101</v>
      </c>
      <c r="D316" t="s">
        <v>243</v>
      </c>
      <c r="E316">
        <v>22348.710773750001</v>
      </c>
      <c r="F316">
        <v>448.75</v>
      </c>
      <c r="G316">
        <v>-0.71889960051965496</v>
      </c>
      <c r="H316">
        <v>12.4946388836021</v>
      </c>
      <c r="I316">
        <v>15.4740435978189</v>
      </c>
      <c r="J316">
        <v>8.8227169040328093</v>
      </c>
      <c r="K316">
        <v>410.43725084098702</v>
      </c>
      <c r="L316">
        <v>387.29900303957601</v>
      </c>
      <c r="M316">
        <v>67.915140217079198</v>
      </c>
      <c r="N316">
        <v>1.7813339234943799</v>
      </c>
      <c r="O316">
        <v>24.345403899721401</v>
      </c>
      <c r="P316">
        <v>44.246223079395598</v>
      </c>
      <c r="Q316">
        <v>0.132398834372561</v>
      </c>
    </row>
    <row r="317" spans="1:17" x14ac:dyDescent="0.3">
      <c r="A317" t="s">
        <v>738</v>
      </c>
      <c r="B317" t="s">
        <v>739</v>
      </c>
      <c r="C317" t="s">
        <v>3108</v>
      </c>
      <c r="D317" t="s">
        <v>117</v>
      </c>
      <c r="E317">
        <v>22172.185525415</v>
      </c>
      <c r="F317">
        <v>797.45</v>
      </c>
      <c r="G317">
        <v>56.509922847431397</v>
      </c>
      <c r="H317">
        <v>-4.1914431264010101</v>
      </c>
      <c r="I317">
        <v>16.759727956872599</v>
      </c>
      <c r="J317">
        <v>-6.2749614313699897</v>
      </c>
      <c r="K317">
        <v>848.65854156086505</v>
      </c>
      <c r="L317">
        <v>708.40420749097802</v>
      </c>
      <c r="M317">
        <v>18.9076584135193</v>
      </c>
      <c r="N317">
        <v>0.34039025946214002</v>
      </c>
      <c r="O317">
        <v>19.994984011536701</v>
      </c>
      <c r="P317">
        <v>89.7786768205616</v>
      </c>
      <c r="Q317">
        <v>0.103526177664179</v>
      </c>
    </row>
    <row r="318" spans="1:17" x14ac:dyDescent="0.3">
      <c r="A318" t="s">
        <v>740</v>
      </c>
      <c r="B318" t="s">
        <v>741</v>
      </c>
      <c r="C318" t="s">
        <v>3098</v>
      </c>
      <c r="D318" t="s">
        <v>742</v>
      </c>
      <c r="E318">
        <v>22104.954040559998</v>
      </c>
      <c r="F318">
        <v>1259.4000000000001</v>
      </c>
      <c r="G318">
        <v>22.4988823409936</v>
      </c>
      <c r="H318">
        <v>8.2430896915423801</v>
      </c>
      <c r="I318">
        <v>13.335387230763001</v>
      </c>
      <c r="J318">
        <v>17.733543370724401</v>
      </c>
      <c r="K318">
        <v>1238.8067249472001</v>
      </c>
      <c r="L318">
        <v>1122.12787995605</v>
      </c>
      <c r="M318">
        <v>53.958837660842903</v>
      </c>
      <c r="N318">
        <v>3.3668858617900201</v>
      </c>
      <c r="O318">
        <v>18.707320946482401</v>
      </c>
      <c r="P318">
        <v>93.381957773512397</v>
      </c>
      <c r="Q318">
        <v>0.108745799998703</v>
      </c>
    </row>
    <row r="319" spans="1:17" x14ac:dyDescent="0.3">
      <c r="A319" t="s">
        <v>743</v>
      </c>
      <c r="B319" t="s">
        <v>744</v>
      </c>
      <c r="C319" t="s">
        <v>3108</v>
      </c>
      <c r="D319" t="s">
        <v>166</v>
      </c>
      <c r="E319">
        <v>21941.453919824999</v>
      </c>
      <c r="F319">
        <v>690.25</v>
      </c>
      <c r="G319">
        <v>83.284281511284107</v>
      </c>
      <c r="H319">
        <v>2.9104549116527001</v>
      </c>
      <c r="I319">
        <v>22.855337784475701</v>
      </c>
      <c r="J319">
        <v>-5.2186909960189896</v>
      </c>
      <c r="K319">
        <v>726.13380122041099</v>
      </c>
      <c r="L319">
        <v>610.82411368636997</v>
      </c>
      <c r="M319">
        <v>31.708809223568899</v>
      </c>
      <c r="N319">
        <v>0.84742675270998602</v>
      </c>
      <c r="O319">
        <v>22.267294458529499</v>
      </c>
      <c r="P319">
        <v>121.233974358974</v>
      </c>
      <c r="Q319">
        <v>0.13630302515921799</v>
      </c>
    </row>
    <row r="320" spans="1:17" x14ac:dyDescent="0.3">
      <c r="A320" t="s">
        <v>745</v>
      </c>
      <c r="B320" t="s">
        <v>746</v>
      </c>
      <c r="C320" t="s">
        <v>3095</v>
      </c>
      <c r="D320" t="s">
        <v>185</v>
      </c>
      <c r="E320">
        <v>21846.264478720001</v>
      </c>
      <c r="F320">
        <v>387.2</v>
      </c>
      <c r="G320">
        <v>14.602066561753</v>
      </c>
      <c r="H320">
        <v>4.0844521079923304</v>
      </c>
      <c r="I320">
        <v>24.8797556850717</v>
      </c>
      <c r="J320">
        <v>3.4165736755582601</v>
      </c>
      <c r="K320">
        <v>393.90522944434298</v>
      </c>
      <c r="L320">
        <v>350.48262172894403</v>
      </c>
      <c r="M320">
        <v>32.508899664816703</v>
      </c>
      <c r="N320">
        <v>0.235149791686902</v>
      </c>
      <c r="O320">
        <v>21.306818181818102</v>
      </c>
      <c r="P320">
        <v>52.141453831041197</v>
      </c>
      <c r="Q320">
        <v>1.272940730119E-2</v>
      </c>
    </row>
    <row r="321" spans="1:17" x14ac:dyDescent="0.3">
      <c r="A321" t="s">
        <v>747</v>
      </c>
      <c r="B321" t="s">
        <v>748</v>
      </c>
      <c r="C321" t="s">
        <v>3111</v>
      </c>
      <c r="D321" t="s">
        <v>163</v>
      </c>
      <c r="E321">
        <v>21800.294698524998</v>
      </c>
      <c r="F321">
        <v>7404.55</v>
      </c>
      <c r="G321">
        <v>-9.6818086666518202</v>
      </c>
      <c r="H321">
        <v>8.40500150401928</v>
      </c>
      <c r="I321">
        <v>18.903938292989999</v>
      </c>
      <c r="J321">
        <v>1.46548283302369</v>
      </c>
      <c r="K321">
        <v>7665.1291910784503</v>
      </c>
      <c r="L321">
        <v>7098.7214132805702</v>
      </c>
      <c r="M321">
        <v>34.247866404517403</v>
      </c>
      <c r="N321">
        <v>1.08501213873312</v>
      </c>
      <c r="O321">
        <v>10.4726148111633</v>
      </c>
      <c r="P321">
        <v>43.087239243649499</v>
      </c>
      <c r="Q321">
        <v>-8.802917597887E-2</v>
      </c>
    </row>
    <row r="322" spans="1:17" x14ac:dyDescent="0.3">
      <c r="A322" t="s">
        <v>749</v>
      </c>
      <c r="B322" t="s">
        <v>750</v>
      </c>
      <c r="C322" t="s">
        <v>3099</v>
      </c>
      <c r="D322" t="s">
        <v>125</v>
      </c>
      <c r="E322">
        <v>21686.852520699998</v>
      </c>
      <c r="F322">
        <v>866.15</v>
      </c>
      <c r="G322">
        <v>57.911287785992101</v>
      </c>
      <c r="H322">
        <v>-5.70647816669665</v>
      </c>
      <c r="I322">
        <v>56.012239382479898</v>
      </c>
      <c r="J322">
        <v>-4.6484516595678897</v>
      </c>
      <c r="K322">
        <v>860.24883201468799</v>
      </c>
      <c r="L322">
        <v>708.02610900634795</v>
      </c>
      <c r="M322">
        <v>47.666583232092997</v>
      </c>
      <c r="N322">
        <v>0.81470997042864801</v>
      </c>
      <c r="O322">
        <v>16.371298273971</v>
      </c>
      <c r="P322">
        <v>92.392270102176795</v>
      </c>
    </row>
    <row r="323" spans="1:17" x14ac:dyDescent="0.3">
      <c r="A323" t="s">
        <v>751</v>
      </c>
      <c r="B323" t="s">
        <v>752</v>
      </c>
      <c r="C323" t="s">
        <v>3097</v>
      </c>
      <c r="D323" t="s">
        <v>419</v>
      </c>
      <c r="E323">
        <v>21268.058367149999</v>
      </c>
      <c r="F323">
        <v>4315.5</v>
      </c>
      <c r="G323">
        <v>53.148563468973798</v>
      </c>
      <c r="H323">
        <v>7.2433809479884497</v>
      </c>
      <c r="I323">
        <v>25.5106014014919</v>
      </c>
      <c r="J323">
        <v>-3.29074733330622</v>
      </c>
      <c r="K323">
        <v>4411.8507129367199</v>
      </c>
      <c r="L323">
        <v>3752.6970152198401</v>
      </c>
      <c r="M323">
        <v>36.709135521423399</v>
      </c>
      <c r="N323">
        <v>1.08412727863497</v>
      </c>
      <c r="O323">
        <v>15.162785308770699</v>
      </c>
      <c r="P323">
        <v>93.520179372197305</v>
      </c>
      <c r="Q323">
        <v>2.6711781038798999E-2</v>
      </c>
    </row>
    <row r="324" spans="1:17" x14ac:dyDescent="0.3">
      <c r="A324" t="s">
        <v>753</v>
      </c>
      <c r="B324" t="s">
        <v>754</v>
      </c>
      <c r="C324" t="s">
        <v>3097</v>
      </c>
      <c r="D324" t="s">
        <v>219</v>
      </c>
      <c r="E324">
        <v>21207.086493524999</v>
      </c>
      <c r="F324">
        <v>735.45</v>
      </c>
      <c r="G324">
        <v>40.031169019996199</v>
      </c>
      <c r="H324">
        <v>5.9723340992766101</v>
      </c>
      <c r="I324">
        <v>24.183386245308899</v>
      </c>
      <c r="J324">
        <v>0.21129175715538201</v>
      </c>
      <c r="K324">
        <v>721.79492738082195</v>
      </c>
      <c r="L324">
        <v>623.27019811039702</v>
      </c>
      <c r="M324">
        <v>51.262033627687302</v>
      </c>
      <c r="N324">
        <v>2.1324027284515399</v>
      </c>
      <c r="O324">
        <v>9.3208239853150996</v>
      </c>
      <c r="P324">
        <v>73.8652482269503</v>
      </c>
      <c r="Q324">
        <v>-1.4922070323495001E-2</v>
      </c>
    </row>
    <row r="325" spans="1:17" x14ac:dyDescent="0.3">
      <c r="A325" t="s">
        <v>755</v>
      </c>
      <c r="B325" t="s">
        <v>756</v>
      </c>
      <c r="C325" t="s">
        <v>3101</v>
      </c>
      <c r="D325" t="s">
        <v>51</v>
      </c>
      <c r="E325">
        <v>20990.97601196</v>
      </c>
      <c r="F325">
        <v>1067.9000000000001</v>
      </c>
      <c r="G325">
        <v>14.2624272458128</v>
      </c>
      <c r="H325">
        <v>-1.52874725864494</v>
      </c>
      <c r="I325">
        <v>-7.7601909391700197E-2</v>
      </c>
      <c r="J325">
        <v>-6.1252896928963603</v>
      </c>
      <c r="K325">
        <v>1142.8401741300099</v>
      </c>
      <c r="L325">
        <v>1022.36132848982</v>
      </c>
      <c r="M325">
        <v>26.3365203815966</v>
      </c>
      <c r="N325">
        <v>0.50950460188091595</v>
      </c>
      <c r="O325">
        <v>22.099447513812098</v>
      </c>
      <c r="P325">
        <v>51.014636215795797</v>
      </c>
      <c r="Q325">
        <v>1.8976455639176E-2</v>
      </c>
    </row>
    <row r="326" spans="1:17" x14ac:dyDescent="0.3">
      <c r="A326" t="s">
        <v>757</v>
      </c>
      <c r="B326" t="s">
        <v>758</v>
      </c>
      <c r="C326" t="s">
        <v>3101</v>
      </c>
      <c r="D326" t="s">
        <v>243</v>
      </c>
      <c r="E326">
        <v>20917.262827125</v>
      </c>
      <c r="F326">
        <v>522.75</v>
      </c>
      <c r="G326">
        <v>16.194184006587999</v>
      </c>
      <c r="H326">
        <v>1.79651103819507</v>
      </c>
      <c r="I326">
        <v>22.229499457825199</v>
      </c>
      <c r="J326">
        <v>-0.59666412366835897</v>
      </c>
      <c r="K326">
        <v>521.15589839519998</v>
      </c>
      <c r="L326">
        <v>452.98131086203301</v>
      </c>
      <c r="M326">
        <v>36.375274520098102</v>
      </c>
      <c r="N326">
        <v>0.60121767619870803</v>
      </c>
      <c r="O326">
        <v>10.951697752271601</v>
      </c>
      <c r="P326">
        <v>49.357142857142797</v>
      </c>
      <c r="Q326">
        <v>0.109713151534297</v>
      </c>
    </row>
    <row r="327" spans="1:17" x14ac:dyDescent="0.3">
      <c r="A327" t="s">
        <v>759</v>
      </c>
      <c r="B327" t="s">
        <v>760</v>
      </c>
      <c r="C327" t="s">
        <v>3106</v>
      </c>
      <c r="D327" t="s">
        <v>309</v>
      </c>
      <c r="E327">
        <v>20844.03395872</v>
      </c>
      <c r="F327">
        <v>6171.2</v>
      </c>
      <c r="G327">
        <v>80.963464304423297</v>
      </c>
      <c r="H327">
        <v>35.826930330540499</v>
      </c>
      <c r="I327">
        <v>55.513006576400201</v>
      </c>
      <c r="J327">
        <v>16.2807224755839</v>
      </c>
      <c r="K327">
        <v>4999.1903158247896</v>
      </c>
      <c r="L327">
        <v>4187.9355349199604</v>
      </c>
      <c r="M327">
        <v>63.555794911533901</v>
      </c>
      <c r="N327">
        <v>3.2990981050093602</v>
      </c>
      <c r="O327">
        <v>16.006611355976101</v>
      </c>
      <c r="P327">
        <v>118.36839404822901</v>
      </c>
      <c r="Q327">
        <v>6.2865472163844999E-2</v>
      </c>
    </row>
    <row r="328" spans="1:17" x14ac:dyDescent="0.3">
      <c r="A328" t="s">
        <v>761</v>
      </c>
      <c r="B328" t="s">
        <v>762</v>
      </c>
      <c r="C328" t="s">
        <v>3096</v>
      </c>
      <c r="D328" t="s">
        <v>763</v>
      </c>
      <c r="E328">
        <v>20555.9932223</v>
      </c>
      <c r="F328">
        <v>1464.55</v>
      </c>
      <c r="G328">
        <v>16.428527088653301</v>
      </c>
      <c r="H328">
        <v>0.99104829827461505</v>
      </c>
      <c r="I328">
        <v>30.258627989432402</v>
      </c>
      <c r="J328">
        <v>-3.5330378307207999</v>
      </c>
      <c r="K328">
        <v>1538.9020700574799</v>
      </c>
      <c r="L328">
        <v>1361.35733708307</v>
      </c>
      <c r="M328">
        <v>27.432417213204602</v>
      </c>
      <c r="N328">
        <v>0.520021298748787</v>
      </c>
      <c r="O328">
        <v>17.1008159502918</v>
      </c>
      <c r="P328">
        <v>48.211303951829102</v>
      </c>
      <c r="Q328">
        <v>2.6952609338662E-2</v>
      </c>
    </row>
    <row r="329" spans="1:17" x14ac:dyDescent="0.3">
      <c r="A329" t="s">
        <v>764</v>
      </c>
      <c r="B329" t="s">
        <v>765</v>
      </c>
      <c r="C329" t="s">
        <v>3098</v>
      </c>
      <c r="D329" t="s">
        <v>742</v>
      </c>
      <c r="E329">
        <v>20327.563173390001</v>
      </c>
      <c r="F329">
        <v>211.55</v>
      </c>
      <c r="G329">
        <v>-46.427919695220503</v>
      </c>
      <c r="H329">
        <v>-14.630952327923801</v>
      </c>
      <c r="I329">
        <v>-35.056881454079601</v>
      </c>
      <c r="J329">
        <v>-4.71101407181337</v>
      </c>
      <c r="K329">
        <v>263.11442516984999</v>
      </c>
      <c r="L329">
        <v>272.82557962409402</v>
      </c>
      <c r="M329">
        <v>16.9070006265306</v>
      </c>
      <c r="N329">
        <v>0.48530384481791</v>
      </c>
      <c r="O329">
        <v>81.659182226423994</v>
      </c>
      <c r="P329">
        <v>0.73809523809524802</v>
      </c>
      <c r="Q329">
        <v>5.7590551222933002E-2</v>
      </c>
    </row>
    <row r="330" spans="1:17" x14ac:dyDescent="0.3">
      <c r="A330" t="s">
        <v>766</v>
      </c>
      <c r="B330" t="s">
        <v>767</v>
      </c>
      <c r="C330" t="s">
        <v>3095</v>
      </c>
      <c r="D330" t="s">
        <v>270</v>
      </c>
      <c r="E330">
        <v>20230.5201199519</v>
      </c>
      <c r="F330">
        <v>204.53</v>
      </c>
      <c r="G330">
        <v>23.2747364233675</v>
      </c>
      <c r="H330">
        <v>-10.008234570251201</v>
      </c>
      <c r="I330">
        <v>-10.362120871808299</v>
      </c>
      <c r="J330">
        <v>-2.5738085350825299</v>
      </c>
      <c r="K330">
        <v>235.86352116390401</v>
      </c>
      <c r="L330">
        <v>217.23609389400201</v>
      </c>
      <c r="M330">
        <v>22.9404248092596</v>
      </c>
      <c r="N330">
        <v>0.45605454370079102</v>
      </c>
      <c r="O330">
        <v>39.050506038233898</v>
      </c>
      <c r="P330">
        <v>54.478851963746202</v>
      </c>
      <c r="Q330">
        <v>3.1426402504776997E-2</v>
      </c>
    </row>
    <row r="331" spans="1:17" hidden="1" x14ac:dyDescent="0.3">
      <c r="A331" t="s">
        <v>768</v>
      </c>
      <c r="B331" t="s">
        <v>769</v>
      </c>
      <c r="C331" t="s">
        <v>3112</v>
      </c>
      <c r="D331" t="s">
        <v>141</v>
      </c>
      <c r="E331">
        <v>20173.740000000002</v>
      </c>
      <c r="F331">
        <v>144.47</v>
      </c>
      <c r="G331">
        <v>-13.2067709877733</v>
      </c>
      <c r="H331">
        <v>8.7161108061836696</v>
      </c>
      <c r="I331">
        <v>-4.1102209437604502E-2</v>
      </c>
      <c r="J331">
        <v>3.1330143346257202</v>
      </c>
      <c r="K331">
        <v>142.44330774547001</v>
      </c>
      <c r="L331">
        <v>136.12583719726899</v>
      </c>
      <c r="M331">
        <v>53.328059728626101</v>
      </c>
      <c r="N331">
        <v>0.16412645336978299</v>
      </c>
      <c r="O331">
        <v>7.1848826746037098</v>
      </c>
      <c r="P331">
        <v>20.141372141372099</v>
      </c>
    </row>
    <row r="332" spans="1:17" x14ac:dyDescent="0.3">
      <c r="A332" t="s">
        <v>770</v>
      </c>
      <c r="B332" t="s">
        <v>771</v>
      </c>
      <c r="C332" t="s">
        <v>3104</v>
      </c>
      <c r="D332" t="s">
        <v>74</v>
      </c>
      <c r="E332">
        <v>20156.921475899999</v>
      </c>
      <c r="F332">
        <v>853.05</v>
      </c>
      <c r="G332">
        <v>-39.585764302732997</v>
      </c>
      <c r="H332">
        <v>6.6461562777260701</v>
      </c>
      <c r="I332">
        <v>0.95522534373857004</v>
      </c>
      <c r="J332">
        <v>2.3255819357140202</v>
      </c>
      <c r="K332">
        <v>843.89105432307201</v>
      </c>
      <c r="L332">
        <v>844.59298086959495</v>
      </c>
      <c r="M332">
        <v>52.794450751744101</v>
      </c>
      <c r="N332">
        <v>0.72824949192669797</v>
      </c>
      <c r="O332">
        <v>24.049000644745298</v>
      </c>
      <c r="P332">
        <v>21.8642857142857</v>
      </c>
      <c r="Q332">
        <v>-8.7381784117360001E-2</v>
      </c>
    </row>
    <row r="333" spans="1:17" hidden="1" x14ac:dyDescent="0.3">
      <c r="A333" t="s">
        <v>772</v>
      </c>
      <c r="B333" t="s">
        <v>773</v>
      </c>
      <c r="C333" t="s">
        <v>3112</v>
      </c>
      <c r="D333" t="s">
        <v>141</v>
      </c>
      <c r="E333">
        <v>20155.501969815999</v>
      </c>
      <c r="F333">
        <v>365.94</v>
      </c>
      <c r="G333">
        <v>-8.2147150981385995</v>
      </c>
      <c r="H333">
        <v>13.029302251342999</v>
      </c>
      <c r="I333">
        <v>-3.03898385888911</v>
      </c>
      <c r="J333">
        <v>3.5345396321531402</v>
      </c>
      <c r="K333">
        <v>356.881030816823</v>
      </c>
      <c r="L333">
        <v>343.31579918637198</v>
      </c>
      <c r="M333">
        <v>42.778347382377802</v>
      </c>
      <c r="N333">
        <v>0.75470490625109898</v>
      </c>
      <c r="O333">
        <v>2.9513034923757999</v>
      </c>
      <c r="P333">
        <v>20.177339901477801</v>
      </c>
      <c r="Q333">
        <v>-0.10379904096142301</v>
      </c>
    </row>
    <row r="334" spans="1:17" x14ac:dyDescent="0.3">
      <c r="A334" t="s">
        <v>774</v>
      </c>
      <c r="B334" t="s">
        <v>775</v>
      </c>
      <c r="C334" t="s">
        <v>3111</v>
      </c>
      <c r="D334" t="s">
        <v>465</v>
      </c>
      <c r="E334">
        <v>20004.875335199999</v>
      </c>
      <c r="F334">
        <v>1929.75</v>
      </c>
      <c r="G334">
        <v>-17.778947806166499</v>
      </c>
      <c r="H334">
        <v>4.9281683766587596</v>
      </c>
      <c r="I334">
        <v>13.2784567133913</v>
      </c>
      <c r="J334">
        <v>0.81895839577315699</v>
      </c>
      <c r="K334">
        <v>1974.9732978281399</v>
      </c>
      <c r="L334">
        <v>1878.2990017716199</v>
      </c>
      <c r="M334">
        <v>38.174876483376501</v>
      </c>
      <c r="N334">
        <v>0.83619542784274403</v>
      </c>
      <c r="O334">
        <v>20.741028630651599</v>
      </c>
      <c r="P334">
        <v>31.9757899056216</v>
      </c>
      <c r="Q334">
        <v>-3.5530678153091001E-2</v>
      </c>
    </row>
    <row r="335" spans="1:17" x14ac:dyDescent="0.3">
      <c r="A335" t="s">
        <v>776</v>
      </c>
      <c r="B335" t="s">
        <v>777</v>
      </c>
      <c r="C335" t="s">
        <v>3096</v>
      </c>
      <c r="D335" t="s">
        <v>273</v>
      </c>
      <c r="E335">
        <v>19788.846421239999</v>
      </c>
      <c r="F335">
        <v>1798.1</v>
      </c>
      <c r="G335">
        <v>-14.174903034504799</v>
      </c>
      <c r="H335">
        <v>-3.8879839436848602</v>
      </c>
      <c r="I335">
        <v>-13.2372330167169</v>
      </c>
      <c r="J335">
        <v>-1.5154376744578499</v>
      </c>
      <c r="K335">
        <v>1884.21434251644</v>
      </c>
      <c r="L335">
        <v>1863.3281960239001</v>
      </c>
      <c r="M335">
        <v>45.355831274060002</v>
      </c>
      <c r="N335">
        <v>0.829747710907075</v>
      </c>
      <c r="O335">
        <v>36.7526833880206</v>
      </c>
      <c r="P335">
        <v>16.6007392516698</v>
      </c>
      <c r="Q335">
        <v>5.2917649955079998E-2</v>
      </c>
    </row>
    <row r="336" spans="1:17" x14ac:dyDescent="0.3">
      <c r="A336" t="s">
        <v>778</v>
      </c>
      <c r="B336" t="s">
        <v>779</v>
      </c>
      <c r="C336" t="s">
        <v>3109</v>
      </c>
      <c r="D336" t="s">
        <v>513</v>
      </c>
      <c r="E336">
        <v>19707.980083764</v>
      </c>
      <c r="F336">
        <v>163.38</v>
      </c>
      <c r="G336">
        <v>-40.7131244847765</v>
      </c>
      <c r="H336">
        <v>-15.4836850858595</v>
      </c>
      <c r="I336">
        <v>-10.460689806649601</v>
      </c>
      <c r="J336">
        <v>-2.8034448888708701</v>
      </c>
      <c r="K336">
        <v>180.593938603732</v>
      </c>
      <c r="L336">
        <v>175.88760962259599</v>
      </c>
      <c r="M336">
        <v>23.603351485078001</v>
      </c>
      <c r="N336">
        <v>0.39951510865860201</v>
      </c>
      <c r="O336">
        <v>36.332476435304201</v>
      </c>
      <c r="P336">
        <v>14.854130052724001</v>
      </c>
      <c r="Q336">
        <v>2.2351648943557002E-2</v>
      </c>
    </row>
    <row r="337" spans="1:18" x14ac:dyDescent="0.3">
      <c r="A337" t="s">
        <v>780</v>
      </c>
      <c r="B337" t="s">
        <v>781</v>
      </c>
      <c r="C337" t="s">
        <v>3106</v>
      </c>
      <c r="D337" t="s">
        <v>782</v>
      </c>
      <c r="E337">
        <v>19605.62253755</v>
      </c>
      <c r="F337">
        <v>1230.95</v>
      </c>
      <c r="G337">
        <v>-24.474365773504999</v>
      </c>
      <c r="H337">
        <v>-14.820398802183799</v>
      </c>
      <c r="I337">
        <v>-5.6428932967420398</v>
      </c>
      <c r="J337">
        <v>-10.0067651329606</v>
      </c>
      <c r="K337">
        <v>1395.65443108204</v>
      </c>
      <c r="L337">
        <v>1352.36044944172</v>
      </c>
      <c r="M337">
        <v>16.524116745314299</v>
      </c>
      <c r="N337">
        <v>0.80397910578222098</v>
      </c>
      <c r="O337">
        <v>28.250538202201501</v>
      </c>
      <c r="P337">
        <v>10.861440086459201</v>
      </c>
      <c r="Q337">
        <v>-2.8956219899366999E-2</v>
      </c>
    </row>
    <row r="338" spans="1:18" x14ac:dyDescent="0.3">
      <c r="A338" t="s">
        <v>783</v>
      </c>
      <c r="B338" t="s">
        <v>784</v>
      </c>
      <c r="C338" t="s">
        <v>3108</v>
      </c>
      <c r="D338" t="s">
        <v>785</v>
      </c>
      <c r="E338">
        <v>19452.623095424999</v>
      </c>
      <c r="F338">
        <v>458.25</v>
      </c>
      <c r="G338">
        <v>36.740044703829497</v>
      </c>
      <c r="H338">
        <v>-2.5917336669518498</v>
      </c>
      <c r="I338">
        <v>2.0889227325671298</v>
      </c>
      <c r="J338">
        <v>-5.8249554259320604</v>
      </c>
      <c r="K338">
        <v>525.02705585555304</v>
      </c>
      <c r="L338">
        <v>489.11803925389103</v>
      </c>
      <c r="M338">
        <v>28.961411632907399</v>
      </c>
      <c r="N338">
        <v>1.0250347950829199</v>
      </c>
      <c r="O338">
        <v>63.251500272776802</v>
      </c>
      <c r="P338">
        <v>71.757871064467693</v>
      </c>
      <c r="Q338">
        <v>0.23707008903146201</v>
      </c>
    </row>
    <row r="339" spans="1:18" hidden="1" x14ac:dyDescent="0.3">
      <c r="A339" t="s">
        <v>786</v>
      </c>
      <c r="B339" t="s">
        <v>787</v>
      </c>
      <c r="C339" t="s">
        <v>3112</v>
      </c>
      <c r="D339" t="s">
        <v>117</v>
      </c>
      <c r="E339">
        <v>19305.21356444</v>
      </c>
      <c r="F339">
        <v>317.64999999999998</v>
      </c>
      <c r="G339">
        <v>-35.541406037123203</v>
      </c>
      <c r="H339">
        <v>-8.4010554072723895</v>
      </c>
      <c r="I339">
        <v>-35.753223547757202</v>
      </c>
      <c r="J339">
        <v>-4.6319061651450202</v>
      </c>
      <c r="K339">
        <v>382.99521044454201</v>
      </c>
      <c r="L339">
        <v>395.78000550667502</v>
      </c>
      <c r="M339">
        <v>17.925728673502601</v>
      </c>
      <c r="N339">
        <v>0.581438292416249</v>
      </c>
      <c r="O339">
        <v>81.756650401385201</v>
      </c>
      <c r="P339">
        <v>4.9042272126816204</v>
      </c>
      <c r="Q339">
        <v>1.9897650897101E-2</v>
      </c>
    </row>
    <row r="340" spans="1:18" x14ac:dyDescent="0.3">
      <c r="A340" t="s">
        <v>788</v>
      </c>
      <c r="B340" t="s">
        <v>789</v>
      </c>
      <c r="C340" t="s">
        <v>3110</v>
      </c>
      <c r="D340" t="s">
        <v>141</v>
      </c>
      <c r="E340">
        <v>19254.882541185001</v>
      </c>
      <c r="F340">
        <v>1370.35</v>
      </c>
      <c r="G340">
        <v>131.712518119219</v>
      </c>
      <c r="H340">
        <v>-4.2288016505455497</v>
      </c>
      <c r="I340">
        <v>1.82157993246743</v>
      </c>
      <c r="J340">
        <v>-2.76230034262373</v>
      </c>
      <c r="K340">
        <v>1487.51334798332</v>
      </c>
      <c r="L340">
        <v>1289.5203156532</v>
      </c>
      <c r="M340">
        <v>15.578019380717601</v>
      </c>
      <c r="N340">
        <v>0.577841754983624</v>
      </c>
      <c r="O340">
        <v>20.188273068924001</v>
      </c>
      <c r="P340">
        <v>167.124756335282</v>
      </c>
    </row>
    <row r="341" spans="1:18" x14ac:dyDescent="0.3">
      <c r="A341" t="s">
        <v>790</v>
      </c>
      <c r="B341" t="s">
        <v>791</v>
      </c>
      <c r="C341" t="s">
        <v>3100</v>
      </c>
      <c r="D341" t="s">
        <v>222</v>
      </c>
      <c r="E341">
        <v>19227.938781479999</v>
      </c>
      <c r="F341">
        <v>1183.6500000000001</v>
      </c>
      <c r="G341">
        <v>51.190805122059501</v>
      </c>
      <c r="H341">
        <v>-0.230521287005028</v>
      </c>
      <c r="I341">
        <v>-7.1225717484379798</v>
      </c>
      <c r="J341">
        <v>-3.5250422988335002</v>
      </c>
      <c r="K341">
        <v>1303.10502012914</v>
      </c>
      <c r="L341">
        <v>1152.4211773045599</v>
      </c>
      <c r="M341">
        <v>14.388376377446001</v>
      </c>
      <c r="N341">
        <v>0.82445015921742004</v>
      </c>
      <c r="O341">
        <v>22.417944493726999</v>
      </c>
      <c r="P341">
        <v>96.864864864864799</v>
      </c>
      <c r="Q341">
        <v>0.14049431158153</v>
      </c>
    </row>
    <row r="342" spans="1:18" x14ac:dyDescent="0.3">
      <c r="A342" t="s">
        <v>792</v>
      </c>
      <c r="B342" t="s">
        <v>793</v>
      </c>
      <c r="C342" t="s">
        <v>3108</v>
      </c>
      <c r="D342" t="s">
        <v>446</v>
      </c>
      <c r="E342">
        <v>19215.284840389999</v>
      </c>
      <c r="F342">
        <v>301.85000000000002</v>
      </c>
      <c r="G342">
        <v>42.672929016914097</v>
      </c>
      <c r="H342">
        <v>-8.260744053182</v>
      </c>
      <c r="I342">
        <v>3.06920816069041</v>
      </c>
      <c r="J342">
        <v>-9.8461309984834298</v>
      </c>
      <c r="K342">
        <v>343.087874651101</v>
      </c>
      <c r="L342">
        <v>288.77841281475401</v>
      </c>
      <c r="M342">
        <v>15.5307627812668</v>
      </c>
      <c r="N342">
        <v>0.73402355596310798</v>
      </c>
      <c r="O342">
        <v>27.165810833195199</v>
      </c>
      <c r="P342">
        <v>82.939393939393895</v>
      </c>
      <c r="Q342">
        <v>0.16535797798665999</v>
      </c>
    </row>
    <row r="343" spans="1:18" x14ac:dyDescent="0.3">
      <c r="A343" t="s">
        <v>794</v>
      </c>
      <c r="B343" t="s">
        <v>795</v>
      </c>
      <c r="C343" t="s">
        <v>3101</v>
      </c>
      <c r="D343" t="s">
        <v>51</v>
      </c>
      <c r="E343">
        <v>18908.33271096</v>
      </c>
      <c r="F343">
        <v>1807.4</v>
      </c>
      <c r="G343">
        <v>24.963520085129598</v>
      </c>
      <c r="H343">
        <v>-12.0269320164428</v>
      </c>
      <c r="I343">
        <v>3.3145217632707502</v>
      </c>
      <c r="J343">
        <v>-6.7451508715734896</v>
      </c>
      <c r="K343">
        <v>1893.29221481894</v>
      </c>
      <c r="L343">
        <v>1628.5213198000499</v>
      </c>
      <c r="M343">
        <v>30.224658810197099</v>
      </c>
      <c r="N343">
        <v>0.43027396391065098</v>
      </c>
      <c r="O343">
        <v>47.394046696912604</v>
      </c>
      <c r="P343">
        <v>60.579272355737203</v>
      </c>
    </row>
    <row r="344" spans="1:18" x14ac:dyDescent="0.3">
      <c r="A344" t="s">
        <v>796</v>
      </c>
      <c r="B344" t="s">
        <v>797</v>
      </c>
      <c r="C344" t="s">
        <v>3108</v>
      </c>
      <c r="D344" t="s">
        <v>276</v>
      </c>
      <c r="E344">
        <v>18868.554783119998</v>
      </c>
      <c r="F344">
        <v>596.4</v>
      </c>
      <c r="G344">
        <v>-3.4092171534476101</v>
      </c>
      <c r="H344">
        <v>-4.2452967171439298</v>
      </c>
      <c r="I344">
        <v>-12.159531392706601</v>
      </c>
      <c r="J344">
        <v>-2.3100823910062598</v>
      </c>
      <c r="K344">
        <v>672.026526575307</v>
      </c>
      <c r="L344">
        <v>643.65076715514999</v>
      </c>
      <c r="M344">
        <v>19.746483810032601</v>
      </c>
      <c r="N344">
        <v>0.33614228053872702</v>
      </c>
      <c r="O344">
        <v>33.962105969148197</v>
      </c>
      <c r="P344">
        <v>27.7634961439588</v>
      </c>
      <c r="Q344">
        <v>0.105706301776105</v>
      </c>
    </row>
    <row r="345" spans="1:18" x14ac:dyDescent="0.3">
      <c r="A345" t="s">
        <v>798</v>
      </c>
      <c r="B345" t="s">
        <v>799</v>
      </c>
      <c r="C345" t="s">
        <v>3108</v>
      </c>
      <c r="D345" t="s">
        <v>117</v>
      </c>
      <c r="E345">
        <v>18828.140308499998</v>
      </c>
      <c r="F345">
        <v>11854.35</v>
      </c>
      <c r="G345">
        <v>113.56321533951299</v>
      </c>
      <c r="H345">
        <v>-5.1462271353070399</v>
      </c>
      <c r="I345">
        <v>44.240039700090897</v>
      </c>
      <c r="J345">
        <v>-8.1568969959714206</v>
      </c>
      <c r="K345">
        <v>13376.719005713599</v>
      </c>
      <c r="L345">
        <v>11080.3404057105</v>
      </c>
      <c r="M345">
        <v>23.982379850685</v>
      </c>
      <c r="N345">
        <v>1.1131424631487099</v>
      </c>
      <c r="O345">
        <v>32.458548971474599</v>
      </c>
      <c r="P345">
        <v>165.23655565126899</v>
      </c>
    </row>
    <row r="346" spans="1:18" x14ac:dyDescent="0.3">
      <c r="A346" t="s">
        <v>800</v>
      </c>
      <c r="B346" t="s">
        <v>801</v>
      </c>
      <c r="C346" t="s">
        <v>3103</v>
      </c>
      <c r="D346" t="s">
        <v>192</v>
      </c>
      <c r="E346">
        <v>18818.270711084999</v>
      </c>
      <c r="F346">
        <v>496.05</v>
      </c>
      <c r="G346">
        <v>-18.441334961083001</v>
      </c>
      <c r="H346">
        <v>-7.3810126319102798</v>
      </c>
      <c r="I346">
        <v>-5.6935282282563504</v>
      </c>
      <c r="J346">
        <v>-1.71259889399953</v>
      </c>
      <c r="K346">
        <v>548.07099678321595</v>
      </c>
      <c r="L346">
        <v>529.49501553743903</v>
      </c>
      <c r="M346">
        <v>22.6089511436018</v>
      </c>
      <c r="N346">
        <v>0.67749628930896</v>
      </c>
      <c r="O346">
        <v>25.471222659006099</v>
      </c>
      <c r="P346">
        <v>21.9395280235988</v>
      </c>
      <c r="Q346">
        <v>6.5474053654952999E-2</v>
      </c>
    </row>
    <row r="347" spans="1:18" x14ac:dyDescent="0.3">
      <c r="A347" t="s">
        <v>802</v>
      </c>
      <c r="B347" t="s">
        <v>803</v>
      </c>
      <c r="C347" t="s">
        <v>3106</v>
      </c>
      <c r="D347" t="s">
        <v>804</v>
      </c>
      <c r="E347">
        <v>18739.180841550002</v>
      </c>
      <c r="F347">
        <v>843.45</v>
      </c>
      <c r="G347">
        <v>11.4769166943809</v>
      </c>
      <c r="H347">
        <v>4.2707286762168897</v>
      </c>
      <c r="I347">
        <v>25.430569304497599</v>
      </c>
      <c r="J347">
        <v>2.0191588840478301</v>
      </c>
      <c r="K347">
        <v>840.02462704600703</v>
      </c>
      <c r="L347">
        <v>747.46914666173598</v>
      </c>
      <c r="M347">
        <v>30.284062248042201</v>
      </c>
      <c r="N347">
        <v>0.53776223828065495</v>
      </c>
      <c r="O347">
        <v>10.854229652024401</v>
      </c>
      <c r="P347">
        <v>41.994949494949502</v>
      </c>
      <c r="Q347">
        <v>4.6310942408472999E-2</v>
      </c>
    </row>
    <row r="348" spans="1:18" x14ac:dyDescent="0.3">
      <c r="A348" t="s">
        <v>805</v>
      </c>
      <c r="B348" t="s">
        <v>806</v>
      </c>
      <c r="C348" t="s">
        <v>3103</v>
      </c>
      <c r="D348" t="s">
        <v>192</v>
      </c>
      <c r="E348">
        <v>18578.989379840001</v>
      </c>
      <c r="F348">
        <v>1571.2</v>
      </c>
      <c r="G348">
        <v>7.6184733714253401</v>
      </c>
      <c r="H348">
        <v>-4.9601416475068101</v>
      </c>
      <c r="I348">
        <v>-20.8719320853311</v>
      </c>
      <c r="J348">
        <v>-1.32840729870195</v>
      </c>
      <c r="K348">
        <v>1822.76601393233</v>
      </c>
      <c r="L348">
        <v>1811.74109093936</v>
      </c>
      <c r="M348">
        <v>18.409940062370602</v>
      </c>
      <c r="N348">
        <v>0.55093777894260298</v>
      </c>
      <c r="O348">
        <v>54.553844195519297</v>
      </c>
      <c r="P348">
        <v>41.123635873714399</v>
      </c>
      <c r="Q348">
        <v>0.18213434222946001</v>
      </c>
    </row>
    <row r="349" spans="1:18" x14ac:dyDescent="0.3">
      <c r="A349" t="s">
        <v>807</v>
      </c>
      <c r="B349" t="s">
        <v>808</v>
      </c>
      <c r="C349" t="s">
        <v>3109</v>
      </c>
      <c r="D349" t="s">
        <v>250</v>
      </c>
      <c r="E349">
        <v>18434.142730845</v>
      </c>
      <c r="F349">
        <v>844.65</v>
      </c>
      <c r="G349">
        <v>24.4568026892582</v>
      </c>
      <c r="H349">
        <v>-1.97577605330442</v>
      </c>
      <c r="I349">
        <v>-12.671229914986901</v>
      </c>
      <c r="J349">
        <v>-2.3902961969680801E-2</v>
      </c>
      <c r="K349">
        <v>859.19001232404105</v>
      </c>
      <c r="L349">
        <v>793.49265572378999</v>
      </c>
      <c r="M349">
        <v>38.027299929097097</v>
      </c>
      <c r="N349">
        <v>1.6807175108755501</v>
      </c>
      <c r="O349">
        <v>13.419759663765999</v>
      </c>
      <c r="P349">
        <v>57.8490001868809</v>
      </c>
      <c r="Q349">
        <v>0.16726298904310399</v>
      </c>
    </row>
    <row r="350" spans="1:18" hidden="1" x14ac:dyDescent="0.3">
      <c r="A350" t="s">
        <v>809</v>
      </c>
      <c r="B350" t="s">
        <v>810</v>
      </c>
      <c r="C350" t="s">
        <v>3112</v>
      </c>
      <c r="D350" t="s">
        <v>592</v>
      </c>
      <c r="E350">
        <v>18428.92352158</v>
      </c>
      <c r="F350">
        <v>740.3</v>
      </c>
      <c r="G350">
        <v>-42.757395783577003</v>
      </c>
      <c r="H350">
        <v>-0.21015103817764699</v>
      </c>
      <c r="I350">
        <v>-19.051481369777399</v>
      </c>
      <c r="J350">
        <v>-0.70345994404766499</v>
      </c>
      <c r="K350">
        <v>801.15377808387495</v>
      </c>
      <c r="L350">
        <v>831.18401346722203</v>
      </c>
      <c r="M350">
        <v>14.136289547133</v>
      </c>
      <c r="N350">
        <v>0.67066034662690899</v>
      </c>
      <c r="O350">
        <v>29.542077536133998</v>
      </c>
      <c r="P350">
        <v>0.23695078193757199</v>
      </c>
      <c r="Q350">
        <v>-0.193198536265103</v>
      </c>
    </row>
    <row r="351" spans="1:18" hidden="1" x14ac:dyDescent="0.3">
      <c r="A351" t="s">
        <v>811</v>
      </c>
      <c r="B351" t="s">
        <v>812</v>
      </c>
      <c r="C351" t="s">
        <v>3112</v>
      </c>
      <c r="D351" t="s">
        <v>813</v>
      </c>
      <c r="E351" t="s">
        <v>261</v>
      </c>
      <c r="F351">
        <v>18401.989765499999</v>
      </c>
      <c r="G351">
        <v>2637.45</v>
      </c>
      <c r="H351">
        <v>60.5722631440822</v>
      </c>
      <c r="I351">
        <v>12.880425535729</v>
      </c>
      <c r="J351">
        <v>59.908265285671703</v>
      </c>
      <c r="K351">
        <v>8.6817624538246605</v>
      </c>
      <c r="L351">
        <v>2592.6295451864898</v>
      </c>
      <c r="M351">
        <v>2071.3621774240301</v>
      </c>
      <c r="N351">
        <v>44.916982335066699</v>
      </c>
      <c r="O351">
        <v>0.989433030285916</v>
      </c>
      <c r="P351">
        <v>12.798346888092601</v>
      </c>
      <c r="Q351">
        <v>109.43778289525901</v>
      </c>
      <c r="R351">
        <v>9.7725876993357996E-2</v>
      </c>
    </row>
    <row r="352" spans="1:18" x14ac:dyDescent="0.3">
      <c r="A352" t="s">
        <v>814</v>
      </c>
      <c r="B352" t="s">
        <v>815</v>
      </c>
      <c r="C352" t="s">
        <v>3111</v>
      </c>
      <c r="D352" t="s">
        <v>432</v>
      </c>
      <c r="E352">
        <v>18377.9208633899</v>
      </c>
      <c r="F352">
        <v>458.7</v>
      </c>
      <c r="G352">
        <v>39.891928455214597</v>
      </c>
      <c r="H352">
        <v>1.2675096854929699</v>
      </c>
      <c r="I352">
        <v>5.05748970248007</v>
      </c>
      <c r="J352">
        <v>-2.75210778722575</v>
      </c>
      <c r="K352">
        <v>497.54756883144199</v>
      </c>
      <c r="L352">
        <v>445.137271347921</v>
      </c>
      <c r="M352">
        <v>21.199720104629701</v>
      </c>
      <c r="N352">
        <v>0.42911939093249402</v>
      </c>
      <c r="O352">
        <v>25.212557226945702</v>
      </c>
      <c r="P352">
        <v>74.112734864300606</v>
      </c>
      <c r="Q352">
        <v>9.9559186323479997E-3</v>
      </c>
    </row>
    <row r="353" spans="1:17" x14ac:dyDescent="0.3">
      <c r="A353" t="s">
        <v>816</v>
      </c>
      <c r="B353" t="s">
        <v>817</v>
      </c>
      <c r="C353" t="s">
        <v>3107</v>
      </c>
      <c r="D353" t="s">
        <v>443</v>
      </c>
      <c r="E353">
        <v>18316.897290969999</v>
      </c>
      <c r="F353">
        <v>7719.55</v>
      </c>
      <c r="G353">
        <v>-8.6193631439868401</v>
      </c>
      <c r="H353">
        <v>2.67032260502751</v>
      </c>
      <c r="I353">
        <v>15.2991518042991</v>
      </c>
      <c r="J353">
        <v>-3.0491050409782199</v>
      </c>
      <c r="K353">
        <v>8218.8252181297194</v>
      </c>
      <c r="L353">
        <v>7604.8541359881701</v>
      </c>
      <c r="M353">
        <v>24.063663357352599</v>
      </c>
      <c r="N353">
        <v>0.42094227271652901</v>
      </c>
      <c r="O353">
        <v>22.9177866585487</v>
      </c>
      <c r="P353">
        <v>40.698246637261597</v>
      </c>
      <c r="Q353">
        <v>-1.1446872837491E-2</v>
      </c>
    </row>
    <row r="354" spans="1:17" x14ac:dyDescent="0.3">
      <c r="A354" t="s">
        <v>818</v>
      </c>
      <c r="B354" t="s">
        <v>819</v>
      </c>
      <c r="C354" t="s">
        <v>3108</v>
      </c>
      <c r="D354" t="s">
        <v>117</v>
      </c>
      <c r="E354">
        <v>18296.75573067</v>
      </c>
      <c r="F354">
        <v>697.65</v>
      </c>
      <c r="G354">
        <v>46.380977442588303</v>
      </c>
      <c r="H354">
        <v>5.4580351080512504</v>
      </c>
      <c r="I354">
        <v>13.7851110303369</v>
      </c>
      <c r="J354">
        <v>2.5630212211380901</v>
      </c>
      <c r="K354">
        <v>695.79954779733396</v>
      </c>
      <c r="L354">
        <v>606.21109761185596</v>
      </c>
      <c r="M354">
        <v>44.117568192476</v>
      </c>
      <c r="N354">
        <v>0.562903888505218</v>
      </c>
      <c r="O354">
        <v>13.9181538020497</v>
      </c>
      <c r="P354">
        <v>80.832037325038797</v>
      </c>
      <c r="Q354">
        <v>0.16657926482792801</v>
      </c>
    </row>
    <row r="355" spans="1:17" x14ac:dyDescent="0.3">
      <c r="A355" t="s">
        <v>820</v>
      </c>
      <c r="B355" t="s">
        <v>821</v>
      </c>
      <c r="C355" t="s">
        <v>3106</v>
      </c>
      <c r="D355" t="s">
        <v>40</v>
      </c>
      <c r="E355">
        <v>18228.53743085</v>
      </c>
      <c r="F355">
        <v>825.25</v>
      </c>
      <c r="G355">
        <v>-22.216683433933099</v>
      </c>
      <c r="H355">
        <v>0.375401793385087</v>
      </c>
      <c r="I355">
        <v>-18.355729049090201</v>
      </c>
      <c r="J355">
        <v>-2.8544043343429699</v>
      </c>
      <c r="K355">
        <v>884.43791686430404</v>
      </c>
      <c r="L355">
        <v>867.11640243792795</v>
      </c>
      <c r="M355">
        <v>21.488894415641099</v>
      </c>
      <c r="N355">
        <v>0.53609739796339495</v>
      </c>
      <c r="O355">
        <v>24.204786428355</v>
      </c>
      <c r="P355">
        <v>16.036276715410501</v>
      </c>
    </row>
    <row r="356" spans="1:17" x14ac:dyDescent="0.3">
      <c r="A356" t="s">
        <v>822</v>
      </c>
      <c r="B356" t="s">
        <v>823</v>
      </c>
      <c r="C356" t="s">
        <v>3108</v>
      </c>
      <c r="D356" t="s">
        <v>554</v>
      </c>
      <c r="E356">
        <v>18192.899784475001</v>
      </c>
      <c r="F356">
        <v>1189.55</v>
      </c>
      <c r="G356">
        <v>9.6808714884992799</v>
      </c>
      <c r="H356">
        <v>-7.9954836346162201</v>
      </c>
      <c r="I356">
        <v>10.3743855124871</v>
      </c>
      <c r="J356">
        <v>-4.9354365403129999E-2</v>
      </c>
      <c r="K356">
        <v>1374.1875695168201</v>
      </c>
      <c r="L356">
        <v>1285.2208632181</v>
      </c>
      <c r="M356">
        <v>19.787202607725099</v>
      </c>
      <c r="N356">
        <v>0.67947069181448005</v>
      </c>
      <c r="O356">
        <v>42.911184901853602</v>
      </c>
      <c r="P356">
        <v>43.103759398496202</v>
      </c>
      <c r="Q356">
        <v>0.10860607663889001</v>
      </c>
    </row>
    <row r="357" spans="1:17" x14ac:dyDescent="0.3">
      <c r="A357" t="s">
        <v>824</v>
      </c>
      <c r="B357" t="s">
        <v>825</v>
      </c>
      <c r="C357" t="s">
        <v>3100</v>
      </c>
      <c r="D357" t="s">
        <v>48</v>
      </c>
      <c r="E357">
        <v>18165.120422939999</v>
      </c>
      <c r="F357">
        <v>193.14</v>
      </c>
      <c r="G357">
        <v>15.3517676602661</v>
      </c>
      <c r="H357">
        <v>-4.0128607795740496</v>
      </c>
      <c r="I357">
        <v>-27.914573337140698</v>
      </c>
      <c r="J357">
        <v>-6.8522444094779296</v>
      </c>
      <c r="K357">
        <v>232.70148229333299</v>
      </c>
      <c r="L357">
        <v>230.86267017028999</v>
      </c>
      <c r="M357">
        <v>19.5444964228077</v>
      </c>
      <c r="N357">
        <v>0.78305095750223996</v>
      </c>
      <c r="O357">
        <v>82.044113078595799</v>
      </c>
      <c r="P357">
        <v>51.779960707269097</v>
      </c>
      <c r="Q357">
        <v>0.14109777908478999</v>
      </c>
    </row>
    <row r="358" spans="1:17" x14ac:dyDescent="0.3">
      <c r="A358" t="s">
        <v>826</v>
      </c>
      <c r="B358" t="s">
        <v>827</v>
      </c>
      <c r="C358" t="s">
        <v>3105</v>
      </c>
      <c r="D358" t="s">
        <v>117</v>
      </c>
      <c r="E358">
        <v>18151.066702709999</v>
      </c>
      <c r="F358">
        <v>994.85</v>
      </c>
      <c r="G358">
        <v>45.963277902366002</v>
      </c>
      <c r="H358">
        <v>-5.3598099127170302</v>
      </c>
      <c r="I358">
        <v>-15.810143894546901</v>
      </c>
      <c r="J358">
        <v>-2.0331469468423902</v>
      </c>
      <c r="K358">
        <v>1046.6841523088001</v>
      </c>
      <c r="L358">
        <v>914.56533355057798</v>
      </c>
      <c r="M358">
        <v>28.3826046829723</v>
      </c>
      <c r="N358">
        <v>0.82416276115567</v>
      </c>
      <c r="O358">
        <v>32.080213097451797</v>
      </c>
      <c r="P358">
        <v>87.867056935133604</v>
      </c>
      <c r="Q358">
        <v>0.23818314444678099</v>
      </c>
    </row>
    <row r="359" spans="1:17" hidden="1" x14ac:dyDescent="0.3">
      <c r="A359" t="s">
        <v>828</v>
      </c>
      <c r="B359" t="s">
        <v>829</v>
      </c>
      <c r="C359" t="s">
        <v>3097</v>
      </c>
      <c r="D359" t="s">
        <v>54</v>
      </c>
      <c r="E359">
        <v>18036.275849400001</v>
      </c>
      <c r="F359">
        <v>419.6</v>
      </c>
      <c r="G359">
        <v>0.90938839111979397</v>
      </c>
      <c r="H359">
        <v>-11.5867231363519</v>
      </c>
      <c r="I359">
        <v>20.228542112067299</v>
      </c>
      <c r="J359">
        <v>-2.1765070444557999</v>
      </c>
      <c r="K359">
        <v>435.77768067416702</v>
      </c>
      <c r="M359">
        <v>35.020336508948503</v>
      </c>
      <c r="N359">
        <v>0.64285434804839803</v>
      </c>
      <c r="O359">
        <v>23.164918970447999</v>
      </c>
      <c r="P359">
        <v>43.698630136986303</v>
      </c>
    </row>
    <row r="360" spans="1:17" x14ac:dyDescent="0.3">
      <c r="A360" t="s">
        <v>830</v>
      </c>
      <c r="B360" t="s">
        <v>831</v>
      </c>
      <c r="C360" t="s">
        <v>3106</v>
      </c>
      <c r="D360" t="s">
        <v>238</v>
      </c>
      <c r="E360">
        <v>17884.718983929899</v>
      </c>
      <c r="F360">
        <v>411.1</v>
      </c>
      <c r="G360">
        <v>10.7618886438977</v>
      </c>
      <c r="H360">
        <v>1.1551024958181499</v>
      </c>
      <c r="I360">
        <v>12.7714187025143</v>
      </c>
      <c r="J360">
        <v>-0.659002035492394</v>
      </c>
      <c r="K360">
        <v>444.33920429177999</v>
      </c>
      <c r="L360">
        <v>400.83199680997598</v>
      </c>
      <c r="M360">
        <v>26.256496469322599</v>
      </c>
      <c r="N360">
        <v>0.40829051455847198</v>
      </c>
      <c r="O360">
        <v>40.464607151544598</v>
      </c>
      <c r="P360">
        <v>45.2137054044507</v>
      </c>
      <c r="Q360">
        <v>4.6463088681071997E-2</v>
      </c>
    </row>
    <row r="361" spans="1:17" x14ac:dyDescent="0.3">
      <c r="A361" t="s">
        <v>832</v>
      </c>
      <c r="B361" t="s">
        <v>833</v>
      </c>
      <c r="C361" t="s">
        <v>3099</v>
      </c>
      <c r="D361" t="s">
        <v>40</v>
      </c>
      <c r="E361">
        <v>17883.060962799998</v>
      </c>
      <c r="F361">
        <v>487</v>
      </c>
      <c r="G361">
        <v>12.055270339021</v>
      </c>
      <c r="H361">
        <v>-8.6026368358534194E-2</v>
      </c>
      <c r="I361">
        <v>6.9964624406091396</v>
      </c>
      <c r="J361">
        <v>-0.73380889435805297</v>
      </c>
      <c r="K361">
        <v>526.43123726295096</v>
      </c>
      <c r="L361">
        <v>478.78591035051801</v>
      </c>
      <c r="M361">
        <v>23.016341821997401</v>
      </c>
      <c r="N361">
        <v>1.13272737128239</v>
      </c>
      <c r="O361">
        <v>22.351129363449601</v>
      </c>
      <c r="P361">
        <v>46.246246246246201</v>
      </c>
      <c r="Q361">
        <v>0.13768204984833901</v>
      </c>
    </row>
    <row r="362" spans="1:17" x14ac:dyDescent="0.3">
      <c r="A362" t="s">
        <v>834</v>
      </c>
      <c r="B362" t="s">
        <v>835</v>
      </c>
      <c r="C362" t="s">
        <v>3101</v>
      </c>
      <c r="D362" t="s">
        <v>51</v>
      </c>
      <c r="E362">
        <v>17855.5</v>
      </c>
      <c r="F362">
        <v>7142.2</v>
      </c>
      <c r="G362">
        <v>27.683267109492402</v>
      </c>
      <c r="H362">
        <v>0.44429526704730499</v>
      </c>
      <c r="I362">
        <v>26.808211245089499</v>
      </c>
      <c r="J362">
        <v>-3.48198365443782</v>
      </c>
      <c r="K362">
        <v>7198.4589939745601</v>
      </c>
      <c r="L362">
        <v>6290.0555748640199</v>
      </c>
      <c r="M362">
        <v>31.082018374456698</v>
      </c>
      <c r="N362">
        <v>0.30058807266065202</v>
      </c>
      <c r="O362">
        <v>13.9564839965276</v>
      </c>
      <c r="P362">
        <v>59.602234636871501</v>
      </c>
      <c r="Q362">
        <v>0.107354191648491</v>
      </c>
    </row>
    <row r="363" spans="1:17" x14ac:dyDescent="0.3">
      <c r="A363" t="s">
        <v>836</v>
      </c>
      <c r="B363" t="s">
        <v>837</v>
      </c>
      <c r="C363" t="s">
        <v>3107</v>
      </c>
      <c r="D363" t="s">
        <v>437</v>
      </c>
      <c r="E363">
        <v>17801.63730509</v>
      </c>
      <c r="F363">
        <v>1246.9000000000001</v>
      </c>
      <c r="G363">
        <v>25.680788155919899</v>
      </c>
      <c r="H363">
        <v>9.4360326305990601</v>
      </c>
      <c r="I363">
        <v>7.6541670988596504</v>
      </c>
      <c r="J363">
        <v>-1.5921790680609</v>
      </c>
      <c r="K363">
        <v>1264.47603955094</v>
      </c>
      <c r="L363">
        <v>1146.4718608948799</v>
      </c>
      <c r="M363">
        <v>46.7580865655164</v>
      </c>
      <c r="N363">
        <v>0.66416896930273595</v>
      </c>
      <c r="O363">
        <v>23.803031518165</v>
      </c>
      <c r="P363">
        <v>71.3951890034364</v>
      </c>
      <c r="Q363">
        <v>0.174130930526709</v>
      </c>
    </row>
    <row r="364" spans="1:17" x14ac:dyDescent="0.3">
      <c r="A364" t="s">
        <v>838</v>
      </c>
      <c r="B364" t="s">
        <v>839</v>
      </c>
      <c r="C364" t="s">
        <v>3111</v>
      </c>
      <c r="D364" t="s">
        <v>465</v>
      </c>
      <c r="E364">
        <v>17712.690555000001</v>
      </c>
      <c r="F364">
        <v>488.6</v>
      </c>
      <c r="G364">
        <v>-18.333133973852298</v>
      </c>
      <c r="H364">
        <v>-6.74069036592907</v>
      </c>
      <c r="I364">
        <v>-42.304090974221801</v>
      </c>
      <c r="J364">
        <v>-2.6953210660991499E-2</v>
      </c>
      <c r="K364">
        <v>571.04063372103496</v>
      </c>
      <c r="L364">
        <v>619.22320731086302</v>
      </c>
      <c r="M364">
        <v>27.9357900403946</v>
      </c>
      <c r="N364">
        <v>0.52817150862294104</v>
      </c>
      <c r="O364">
        <v>57.439623413835399</v>
      </c>
      <c r="P364">
        <v>11.5525114155251</v>
      </c>
      <c r="Q364">
        <v>-0.118951876446053</v>
      </c>
    </row>
    <row r="365" spans="1:17" x14ac:dyDescent="0.3">
      <c r="A365" t="s">
        <v>840</v>
      </c>
      <c r="B365" t="s">
        <v>841</v>
      </c>
      <c r="C365" t="s">
        <v>3101</v>
      </c>
      <c r="D365" t="s">
        <v>51</v>
      </c>
      <c r="E365">
        <v>17709.416533924999</v>
      </c>
      <c r="F365">
        <v>13803.25</v>
      </c>
      <c r="G365">
        <v>238.34421540817701</v>
      </c>
      <c r="H365">
        <v>10.8865202161657</v>
      </c>
      <c r="I365">
        <v>87.491912176366199</v>
      </c>
      <c r="J365">
        <v>-7.7736856240997998</v>
      </c>
      <c r="K365">
        <v>12566.8590565753</v>
      </c>
      <c r="L365">
        <v>9114.9876136058101</v>
      </c>
      <c r="M365">
        <v>50.789753087879802</v>
      </c>
      <c r="N365">
        <v>1.2826910901070201</v>
      </c>
      <c r="O365">
        <v>19.7178200786046</v>
      </c>
      <c r="P365">
        <v>282.24502229237601</v>
      </c>
      <c r="Q365">
        <v>0.187963246366389</v>
      </c>
    </row>
    <row r="366" spans="1:17" x14ac:dyDescent="0.3">
      <c r="A366" t="s">
        <v>842</v>
      </c>
      <c r="B366" t="s">
        <v>843</v>
      </c>
      <c r="C366" t="s">
        <v>3101</v>
      </c>
      <c r="D366" t="s">
        <v>51</v>
      </c>
      <c r="E366">
        <v>17584.868326399999</v>
      </c>
      <c r="F366">
        <v>1292</v>
      </c>
      <c r="G366">
        <v>28.601105809940101</v>
      </c>
      <c r="H366">
        <v>4.6911384800416496</v>
      </c>
      <c r="I366">
        <v>39.0847630342031</v>
      </c>
      <c r="J366">
        <v>-1.46733821075241</v>
      </c>
      <c r="K366">
        <v>1305.5625471323899</v>
      </c>
      <c r="L366">
        <v>1096.6708953457301</v>
      </c>
      <c r="M366">
        <v>35.211188142556502</v>
      </c>
      <c r="N366">
        <v>0.26900765630132001</v>
      </c>
      <c r="O366">
        <v>17.805727554179501</v>
      </c>
      <c r="P366">
        <v>60.6965174129353</v>
      </c>
      <c r="Q366">
        <v>3.9888772566249002E-2</v>
      </c>
    </row>
    <row r="367" spans="1:17" x14ac:dyDescent="0.3">
      <c r="A367" t="s">
        <v>844</v>
      </c>
      <c r="B367" t="s">
        <v>845</v>
      </c>
      <c r="C367" t="s">
        <v>3108</v>
      </c>
      <c r="D367" t="s">
        <v>446</v>
      </c>
      <c r="E367">
        <v>17560.114902000001</v>
      </c>
      <c r="F367">
        <v>284</v>
      </c>
      <c r="G367">
        <v>20.6196551532224</v>
      </c>
      <c r="H367">
        <v>10.4523296822861</v>
      </c>
      <c r="I367">
        <v>-2.3768542823011201</v>
      </c>
      <c r="J367">
        <v>0.417621336279624</v>
      </c>
      <c r="K367">
        <v>300.691877260838</v>
      </c>
      <c r="L367">
        <v>280.06737032147902</v>
      </c>
      <c r="M367">
        <v>34.780661538313097</v>
      </c>
      <c r="N367">
        <v>2.2890167139537598</v>
      </c>
      <c r="O367">
        <v>25.316901408450601</v>
      </c>
      <c r="P367">
        <v>52.852529601722203</v>
      </c>
      <c r="Q367">
        <v>2.1253220265164002E-2</v>
      </c>
    </row>
    <row r="368" spans="1:17" x14ac:dyDescent="0.3">
      <c r="A368" t="s">
        <v>846</v>
      </c>
      <c r="B368" t="s">
        <v>847</v>
      </c>
      <c r="C368" t="s">
        <v>3110</v>
      </c>
      <c r="D368" t="s">
        <v>141</v>
      </c>
      <c r="E368">
        <v>17552.062511125001</v>
      </c>
      <c r="F368">
        <v>1549.35</v>
      </c>
      <c r="G368">
        <v>97.5686008370797</v>
      </c>
      <c r="H368">
        <v>-10.8682192816794</v>
      </c>
      <c r="I368">
        <v>-16.313037900259001</v>
      </c>
      <c r="J368">
        <v>-3.9010558325528302</v>
      </c>
      <c r="K368">
        <v>1771.8159268240399</v>
      </c>
      <c r="L368">
        <v>1608.92360319676</v>
      </c>
      <c r="M368">
        <v>17.8147687688266</v>
      </c>
      <c r="N368">
        <v>0.63922894481617099</v>
      </c>
      <c r="O368">
        <v>39.465157225416903</v>
      </c>
      <c r="P368">
        <v>135.36824347254301</v>
      </c>
      <c r="Q368">
        <v>7.8013136786689002E-2</v>
      </c>
    </row>
    <row r="369" spans="1:17" x14ac:dyDescent="0.3">
      <c r="A369" t="s">
        <v>848</v>
      </c>
      <c r="B369" t="s">
        <v>849</v>
      </c>
      <c r="C369" t="s">
        <v>3106</v>
      </c>
      <c r="D369" t="s">
        <v>592</v>
      </c>
      <c r="E369">
        <v>17540.796021499998</v>
      </c>
      <c r="F369">
        <v>1364.75</v>
      </c>
      <c r="G369">
        <v>-40.545423283356897</v>
      </c>
      <c r="H369">
        <v>3.7457321755919502</v>
      </c>
      <c r="I369">
        <v>-6.00145076975077</v>
      </c>
      <c r="J369">
        <v>-0.12617418956482199</v>
      </c>
      <c r="K369">
        <v>1427.39563799762</v>
      </c>
      <c r="L369">
        <v>1462.5658391464699</v>
      </c>
      <c r="M369">
        <v>32.740851068152899</v>
      </c>
      <c r="N369">
        <v>0.88806630851428103</v>
      </c>
      <c r="O369">
        <v>26.341820846308799</v>
      </c>
      <c r="P369">
        <v>7.5453112687155102</v>
      </c>
      <c r="Q369">
        <v>-0.13787343807541499</v>
      </c>
    </row>
    <row r="370" spans="1:17" x14ac:dyDescent="0.3">
      <c r="A370" t="s">
        <v>850</v>
      </c>
      <c r="B370" t="s">
        <v>851</v>
      </c>
      <c r="C370" t="s">
        <v>3108</v>
      </c>
      <c r="D370" t="s">
        <v>166</v>
      </c>
      <c r="E370">
        <v>17456.985595350001</v>
      </c>
      <c r="F370">
        <v>730.1</v>
      </c>
      <c r="G370">
        <v>106.135597073657</v>
      </c>
      <c r="H370">
        <v>-4.4728942622696204</v>
      </c>
      <c r="I370">
        <v>-9.6195521502938206</v>
      </c>
      <c r="J370">
        <v>-6.1068798161467504</v>
      </c>
      <c r="K370">
        <v>806.51236917143899</v>
      </c>
      <c r="L370">
        <v>716.81668010220801</v>
      </c>
      <c r="M370">
        <v>22.678186653607</v>
      </c>
      <c r="N370">
        <v>0.62563353923144105</v>
      </c>
      <c r="O370">
        <v>34.228187919462997</v>
      </c>
      <c r="P370">
        <v>143.36666666666599</v>
      </c>
      <c r="Q370">
        <v>0.18875085818835699</v>
      </c>
    </row>
    <row r="371" spans="1:17" x14ac:dyDescent="0.3">
      <c r="A371" t="s">
        <v>852</v>
      </c>
      <c r="B371" t="s">
        <v>853</v>
      </c>
      <c r="C371" t="s">
        <v>3100</v>
      </c>
      <c r="D371" t="s">
        <v>48</v>
      </c>
      <c r="E371">
        <v>17429.021282879999</v>
      </c>
      <c r="F371">
        <v>277.60000000000002</v>
      </c>
      <c r="G371">
        <v>69.452445707514897</v>
      </c>
      <c r="H371">
        <v>-0.49304534638983899</v>
      </c>
      <c r="I371">
        <v>5.3217116469317602</v>
      </c>
      <c r="J371">
        <v>-4.2589278790222496</v>
      </c>
      <c r="K371">
        <v>306.48798697455499</v>
      </c>
      <c r="L371">
        <v>275.78760296365698</v>
      </c>
      <c r="M371">
        <v>20.075462784958798</v>
      </c>
      <c r="N371">
        <v>0.55767218307113298</v>
      </c>
      <c r="O371">
        <v>31.304034582132498</v>
      </c>
      <c r="P371">
        <v>103.295496155254</v>
      </c>
      <c r="Q371">
        <v>0.163746049442408</v>
      </c>
    </row>
    <row r="372" spans="1:17" hidden="1" x14ac:dyDescent="0.3">
      <c r="A372" t="s">
        <v>854</v>
      </c>
      <c r="B372" t="s">
        <v>855</v>
      </c>
      <c r="C372" t="s">
        <v>3112</v>
      </c>
      <c r="D372" t="s">
        <v>57</v>
      </c>
      <c r="E372">
        <v>17353.314573119998</v>
      </c>
      <c r="F372">
        <v>43.2</v>
      </c>
      <c r="G372">
        <v>138.57627510601</v>
      </c>
      <c r="H372">
        <v>7.7489830278462302</v>
      </c>
      <c r="I372">
        <v>49.955663071241702</v>
      </c>
      <c r="J372">
        <v>7.3014066490542104</v>
      </c>
      <c r="K372">
        <v>39.104520038910998</v>
      </c>
      <c r="L372">
        <v>30.932421396936</v>
      </c>
      <c r="M372">
        <v>52.864879076277099</v>
      </c>
      <c r="N372">
        <v>0.31980858598975298</v>
      </c>
      <c r="O372">
        <v>24.1666666666666</v>
      </c>
      <c r="P372">
        <v>177.81350482315099</v>
      </c>
      <c r="Q372">
        <v>0.103366307046787</v>
      </c>
    </row>
    <row r="373" spans="1:17" x14ac:dyDescent="0.3">
      <c r="A373" t="s">
        <v>856</v>
      </c>
      <c r="B373" t="s">
        <v>857</v>
      </c>
      <c r="C373" t="s">
        <v>3097</v>
      </c>
      <c r="D373" t="s">
        <v>24</v>
      </c>
      <c r="E373">
        <v>17267.392503200001</v>
      </c>
      <c r="F373">
        <v>214.55</v>
      </c>
      <c r="G373">
        <v>24.3716108042005</v>
      </c>
      <c r="H373">
        <v>6.4913092385828897</v>
      </c>
      <c r="I373">
        <v>5.0477605162803103</v>
      </c>
      <c r="J373">
        <v>6.14881405646162</v>
      </c>
      <c r="K373">
        <v>213.08243317677099</v>
      </c>
      <c r="L373">
        <v>196.28122694195599</v>
      </c>
      <c r="M373">
        <v>52.187664302502199</v>
      </c>
      <c r="N373">
        <v>1.92190837264884</v>
      </c>
      <c r="O373">
        <v>8.4828711256117408</v>
      </c>
      <c r="P373">
        <v>55.021676300578001</v>
      </c>
      <c r="Q373">
        <v>0.18484224458998699</v>
      </c>
    </row>
    <row r="374" spans="1:17" x14ac:dyDescent="0.3">
      <c r="A374" t="s">
        <v>858</v>
      </c>
      <c r="B374" t="s">
        <v>859</v>
      </c>
      <c r="C374" t="s">
        <v>3108</v>
      </c>
      <c r="D374" t="s">
        <v>320</v>
      </c>
      <c r="E374">
        <v>17243.512559999999</v>
      </c>
      <c r="F374">
        <v>1505.3</v>
      </c>
      <c r="G374">
        <v>93.860272780424197</v>
      </c>
      <c r="H374">
        <v>-3.0480435217521702</v>
      </c>
      <c r="I374">
        <v>39.9026050181836</v>
      </c>
      <c r="J374">
        <v>-6.2203211577974296</v>
      </c>
      <c r="K374">
        <v>1760.7005651066499</v>
      </c>
      <c r="L374">
        <v>1510.87576455815</v>
      </c>
      <c r="M374">
        <v>30.016209766277701</v>
      </c>
      <c r="N374">
        <v>1.19782879892671</v>
      </c>
      <c r="O374">
        <v>88.254832923669696</v>
      </c>
      <c r="P374">
        <v>132.19188647231201</v>
      </c>
      <c r="Q374">
        <v>0.16993985426362701</v>
      </c>
    </row>
    <row r="375" spans="1:17" x14ac:dyDescent="0.3">
      <c r="A375" t="s">
        <v>860</v>
      </c>
      <c r="B375" t="s">
        <v>861</v>
      </c>
      <c r="C375" t="s">
        <v>3096</v>
      </c>
      <c r="D375" t="s">
        <v>273</v>
      </c>
      <c r="E375">
        <v>17147.637140204999</v>
      </c>
      <c r="F375">
        <v>1225.95</v>
      </c>
      <c r="G375">
        <v>91.347065948925305</v>
      </c>
      <c r="H375">
        <v>3.5118034728134702</v>
      </c>
      <c r="I375">
        <v>45.3555805242719</v>
      </c>
      <c r="J375">
        <v>5.6970397974279203</v>
      </c>
      <c r="K375">
        <v>1205.40661002142</v>
      </c>
      <c r="L375">
        <v>974.83543827161498</v>
      </c>
      <c r="M375">
        <v>42.755332541400797</v>
      </c>
      <c r="N375">
        <v>1.6273058063511801</v>
      </c>
      <c r="O375">
        <v>26.269423712223102</v>
      </c>
      <c r="P375">
        <v>132.407582938388</v>
      </c>
      <c r="Q375">
        <v>0.16215699674940601</v>
      </c>
    </row>
    <row r="376" spans="1:17" x14ac:dyDescent="0.3">
      <c r="A376" t="s">
        <v>862</v>
      </c>
      <c r="B376" t="s">
        <v>863</v>
      </c>
      <c r="C376" t="s">
        <v>3100</v>
      </c>
      <c r="D376" t="s">
        <v>48</v>
      </c>
      <c r="E376">
        <v>17103.015352440001</v>
      </c>
      <c r="F376">
        <v>1470.6</v>
      </c>
      <c r="G376">
        <v>165.563074445246</v>
      </c>
      <c r="H376">
        <v>4.9506967274586398</v>
      </c>
      <c r="I376">
        <v>44.7548593304668</v>
      </c>
      <c r="J376">
        <v>-9.7641819640045497</v>
      </c>
      <c r="K376">
        <v>1609.70672246243</v>
      </c>
      <c r="L376">
        <v>1289.4483466203801</v>
      </c>
      <c r="M376">
        <v>22.546347656519199</v>
      </c>
      <c r="N376">
        <v>1.00887250751119</v>
      </c>
      <c r="O376">
        <v>23.8950088399293</v>
      </c>
      <c r="P376">
        <v>206.37499999999901</v>
      </c>
      <c r="Q376">
        <v>0.189405294403584</v>
      </c>
    </row>
    <row r="377" spans="1:17" x14ac:dyDescent="0.3">
      <c r="A377" t="s">
        <v>864</v>
      </c>
      <c r="B377" t="s">
        <v>865</v>
      </c>
      <c r="C377" t="s">
        <v>3108</v>
      </c>
      <c r="D377" t="s">
        <v>554</v>
      </c>
      <c r="E377">
        <v>17017.844263424999</v>
      </c>
      <c r="F377">
        <v>1505.25</v>
      </c>
      <c r="G377">
        <v>-16.361146860746501</v>
      </c>
      <c r="H377">
        <v>1.77479860510416</v>
      </c>
      <c r="I377">
        <v>-16.348153136675801</v>
      </c>
      <c r="J377">
        <v>-4.0227681131544202</v>
      </c>
      <c r="K377">
        <v>1683.62783398378</v>
      </c>
      <c r="L377">
        <v>1625.9971154313</v>
      </c>
      <c r="M377">
        <v>13.566319965646199</v>
      </c>
      <c r="N377">
        <v>0.79185605403098502</v>
      </c>
      <c r="O377">
        <v>26.354426175053899</v>
      </c>
      <c r="P377">
        <v>14.9923605805958</v>
      </c>
    </row>
    <row r="378" spans="1:17" hidden="1" x14ac:dyDescent="0.3">
      <c r="A378" t="s">
        <v>866</v>
      </c>
      <c r="B378" t="s">
        <v>867</v>
      </c>
      <c r="C378" t="s">
        <v>3109</v>
      </c>
      <c r="D378" t="s">
        <v>868</v>
      </c>
      <c r="E378">
        <v>17008.819254195001</v>
      </c>
      <c r="F378">
        <v>1601.85</v>
      </c>
      <c r="G378">
        <v>-12.549116372912399</v>
      </c>
      <c r="H378">
        <v>-1.7840011606402899</v>
      </c>
      <c r="I378">
        <v>6.7700373480350802</v>
      </c>
      <c r="J378">
        <v>-3.7867871165589002</v>
      </c>
      <c r="K378">
        <v>1712.04970399995</v>
      </c>
      <c r="M378">
        <v>26.973388532386299</v>
      </c>
      <c r="N378">
        <v>0.52199033608231005</v>
      </c>
      <c r="O378">
        <v>24.918063489090699</v>
      </c>
      <c r="P378">
        <v>30.057240287419202</v>
      </c>
    </row>
    <row r="379" spans="1:17" hidden="1" x14ac:dyDescent="0.3">
      <c r="A379" t="s">
        <v>869</v>
      </c>
      <c r="B379" t="s">
        <v>870</v>
      </c>
      <c r="C379" t="s">
        <v>3112</v>
      </c>
      <c r="D379" t="s">
        <v>465</v>
      </c>
      <c r="E379">
        <v>16907.752378779998</v>
      </c>
      <c r="F379">
        <v>3712.7</v>
      </c>
      <c r="G379">
        <v>27.341089168065398</v>
      </c>
      <c r="H379">
        <v>7.86332707954739</v>
      </c>
      <c r="I379">
        <v>44.7724481764415</v>
      </c>
      <c r="J379">
        <v>-5.5362354484888696</v>
      </c>
      <c r="K379">
        <v>3683.3281660083198</v>
      </c>
      <c r="L379">
        <v>3096.0259031505502</v>
      </c>
      <c r="M379">
        <v>35.138081485077699</v>
      </c>
      <c r="N379">
        <v>0.68924046466199396</v>
      </c>
      <c r="O379">
        <v>25.218843429310201</v>
      </c>
      <c r="P379">
        <v>63.771504190560201</v>
      </c>
      <c r="Q379">
        <v>6.1048296433407999E-2</v>
      </c>
    </row>
    <row r="380" spans="1:17" x14ac:dyDescent="0.3">
      <c r="A380" t="s">
        <v>871</v>
      </c>
      <c r="B380" t="s">
        <v>872</v>
      </c>
      <c r="C380" t="s">
        <v>3097</v>
      </c>
      <c r="D380" t="s">
        <v>575</v>
      </c>
      <c r="E380">
        <v>16881.324620399999</v>
      </c>
      <c r="F380">
        <v>337.8</v>
      </c>
      <c r="G380">
        <v>-8.0734640476063397</v>
      </c>
      <c r="H380">
        <v>4.0207247681360299</v>
      </c>
      <c r="I380">
        <v>-9.6179250035010995</v>
      </c>
      <c r="J380">
        <v>-5.1466454879217203</v>
      </c>
      <c r="K380">
        <v>349.16485131402902</v>
      </c>
      <c r="L380">
        <v>329.19769090800997</v>
      </c>
      <c r="M380">
        <v>30.722584189625099</v>
      </c>
      <c r="N380">
        <v>2.0707363825603502</v>
      </c>
      <c r="O380">
        <v>18.901716992303101</v>
      </c>
      <c r="P380">
        <v>21.467098166127201</v>
      </c>
      <c r="Q380">
        <v>-1.9539082675390999E-2</v>
      </c>
    </row>
    <row r="381" spans="1:17" x14ac:dyDescent="0.3">
      <c r="A381" t="s">
        <v>873</v>
      </c>
      <c r="B381" t="s">
        <v>874</v>
      </c>
      <c r="C381" t="s">
        <v>3097</v>
      </c>
      <c r="D381" t="s">
        <v>539</v>
      </c>
      <c r="E381">
        <v>16869.9766934</v>
      </c>
      <c r="F381">
        <v>397.45</v>
      </c>
      <c r="G381">
        <v>-60.587294856741899</v>
      </c>
      <c r="H381">
        <v>-14.2890947229525</v>
      </c>
      <c r="I381">
        <v>-12.085622678761</v>
      </c>
      <c r="J381">
        <v>-8.1797830107303202</v>
      </c>
      <c r="K381">
        <v>459.03127938030599</v>
      </c>
      <c r="L381">
        <v>472.17920226050001</v>
      </c>
      <c r="M381">
        <v>19.259361792465199</v>
      </c>
      <c r="N381">
        <v>0.77704992234785197</v>
      </c>
      <c r="O381">
        <v>64.893225524241302</v>
      </c>
      <c r="P381">
        <v>30.619823846457201</v>
      </c>
      <c r="Q381">
        <v>2.5730926035556E-2</v>
      </c>
    </row>
    <row r="382" spans="1:17" hidden="1" x14ac:dyDescent="0.3">
      <c r="A382" t="s">
        <v>875</v>
      </c>
      <c r="B382" t="s">
        <v>876</v>
      </c>
      <c r="C382" t="s">
        <v>3112</v>
      </c>
      <c r="D382" t="s">
        <v>276</v>
      </c>
      <c r="E382">
        <v>16856.118135000001</v>
      </c>
      <c r="F382">
        <v>15778.45</v>
      </c>
      <c r="G382">
        <v>-11.996712622359301</v>
      </c>
      <c r="H382">
        <v>4.5153498102834204</v>
      </c>
      <c r="I382">
        <v>-12.756647781215401</v>
      </c>
      <c r="J382">
        <v>0.74006093343953006</v>
      </c>
      <c r="K382">
        <v>16414.2047677228</v>
      </c>
      <c r="L382">
        <v>15583.0409039433</v>
      </c>
      <c r="M382">
        <v>29.268100079975799</v>
      </c>
      <c r="N382">
        <v>0.52115022256205801</v>
      </c>
      <c r="O382">
        <v>21.6846394924723</v>
      </c>
      <c r="P382">
        <v>24.021992878646099</v>
      </c>
      <c r="Q382">
        <v>6.7640410025355993E-2</v>
      </c>
    </row>
    <row r="383" spans="1:17" x14ac:dyDescent="0.3">
      <c r="A383" t="s">
        <v>877</v>
      </c>
      <c r="B383" t="s">
        <v>878</v>
      </c>
      <c r="C383" t="s">
        <v>3101</v>
      </c>
      <c r="D383" t="s">
        <v>51</v>
      </c>
      <c r="E383">
        <v>16763.917813715001</v>
      </c>
      <c r="F383">
        <v>1058.3499999999999</v>
      </c>
      <c r="G383">
        <v>193.38543102396599</v>
      </c>
      <c r="H383">
        <v>7.8286511556216298E-2</v>
      </c>
      <c r="I383">
        <v>49.009634476054003</v>
      </c>
      <c r="J383">
        <v>-2.4157685276637402</v>
      </c>
      <c r="K383">
        <v>1070.9942084162701</v>
      </c>
      <c r="L383">
        <v>814.25349692720499</v>
      </c>
      <c r="M383">
        <v>28.726358500184599</v>
      </c>
      <c r="N383">
        <v>0.27879076179644102</v>
      </c>
      <c r="O383">
        <v>17.839089148202401</v>
      </c>
      <c r="P383">
        <v>232.03137254901901</v>
      </c>
      <c r="Q383">
        <v>5.9113914726565998E-2</v>
      </c>
    </row>
    <row r="384" spans="1:17" x14ac:dyDescent="0.3">
      <c r="A384" t="s">
        <v>879</v>
      </c>
      <c r="B384" t="s">
        <v>880</v>
      </c>
      <c r="C384" t="s">
        <v>3097</v>
      </c>
      <c r="D384" t="s">
        <v>219</v>
      </c>
      <c r="E384">
        <v>16588.560431124999</v>
      </c>
      <c r="F384">
        <v>3996.25</v>
      </c>
      <c r="G384">
        <v>91.848342529678902</v>
      </c>
      <c r="H384">
        <v>12.433816995933</v>
      </c>
      <c r="I384">
        <v>-5.9566754953237702</v>
      </c>
      <c r="J384">
        <v>3.8460626565333098</v>
      </c>
      <c r="K384">
        <v>3950.0698437689398</v>
      </c>
      <c r="L384">
        <v>3551.8256965321202</v>
      </c>
      <c r="M384">
        <v>43.622906306998601</v>
      </c>
      <c r="N384">
        <v>2.4080986942723599</v>
      </c>
      <c r="O384">
        <v>9.6527994995308095</v>
      </c>
      <c r="P384">
        <v>129.682740387378</v>
      </c>
      <c r="Q384">
        <v>0.26578776479379201</v>
      </c>
    </row>
    <row r="385" spans="1:17" x14ac:dyDescent="0.3">
      <c r="A385" t="s">
        <v>881</v>
      </c>
      <c r="B385" t="s">
        <v>882</v>
      </c>
      <c r="C385" t="s">
        <v>3103</v>
      </c>
      <c r="D385" t="s">
        <v>192</v>
      </c>
      <c r="E385">
        <v>16401.27764457</v>
      </c>
      <c r="F385">
        <v>674.7</v>
      </c>
      <c r="G385">
        <v>-2.8150374536440599</v>
      </c>
      <c r="H385">
        <v>-4.5508707019334098</v>
      </c>
      <c r="I385">
        <v>5.6436925511642002</v>
      </c>
      <c r="J385">
        <v>3.3461626861620601</v>
      </c>
      <c r="K385">
        <v>707.50552669823901</v>
      </c>
      <c r="L385">
        <v>641.63919611942902</v>
      </c>
      <c r="M385">
        <v>32.87978388866</v>
      </c>
      <c r="N385">
        <v>0.475600864543753</v>
      </c>
      <c r="O385">
        <v>23.603082851637701</v>
      </c>
      <c r="P385">
        <v>34.522978765825897</v>
      </c>
      <c r="Q385">
        <v>4.3961292792648002E-2</v>
      </c>
    </row>
    <row r="386" spans="1:17" x14ac:dyDescent="0.3">
      <c r="A386" t="s">
        <v>883</v>
      </c>
      <c r="B386" t="s">
        <v>884</v>
      </c>
      <c r="C386" t="s">
        <v>3103</v>
      </c>
      <c r="D386" t="s">
        <v>785</v>
      </c>
      <c r="E386">
        <v>16389.0140511299</v>
      </c>
      <c r="F386">
        <v>906.7</v>
      </c>
      <c r="G386">
        <v>17.557671415674701</v>
      </c>
      <c r="H386">
        <v>2.7796559403289902</v>
      </c>
      <c r="I386">
        <v>12.0262732338481</v>
      </c>
      <c r="J386">
        <v>-4.2532112599940701</v>
      </c>
      <c r="K386">
        <v>964.24140313206203</v>
      </c>
      <c r="L386">
        <v>837.91866357052095</v>
      </c>
      <c r="M386">
        <v>25.874137854440399</v>
      </c>
      <c r="N386">
        <v>0.94748454552027705</v>
      </c>
      <c r="O386">
        <v>17.354141391860502</v>
      </c>
      <c r="P386">
        <v>55.389888603256203</v>
      </c>
      <c r="Q386">
        <v>0.16827624040371</v>
      </c>
    </row>
    <row r="387" spans="1:17" x14ac:dyDescent="0.3">
      <c r="A387" t="s">
        <v>885</v>
      </c>
      <c r="B387" t="s">
        <v>886</v>
      </c>
      <c r="C387" t="s">
        <v>3111</v>
      </c>
      <c r="D387" t="s">
        <v>465</v>
      </c>
      <c r="E387">
        <v>16373.219766</v>
      </c>
      <c r="F387">
        <v>3301.75</v>
      </c>
      <c r="G387">
        <v>-31.475542910076701</v>
      </c>
      <c r="H387">
        <v>7.7648664338833902</v>
      </c>
      <c r="I387">
        <v>-7.2894713398361297</v>
      </c>
      <c r="J387">
        <v>5.29026429927129</v>
      </c>
      <c r="K387">
        <v>3371.7836091345098</v>
      </c>
      <c r="L387">
        <v>3469.9615803227898</v>
      </c>
      <c r="M387">
        <v>45.395548879844</v>
      </c>
      <c r="N387">
        <v>1.4616711477622499</v>
      </c>
      <c r="O387">
        <v>20.5254789126978</v>
      </c>
      <c r="P387">
        <v>14.8055425163859</v>
      </c>
      <c r="Q387">
        <v>-4.0759005794857001E-2</v>
      </c>
    </row>
    <row r="388" spans="1:17" x14ac:dyDescent="0.3">
      <c r="A388" t="s">
        <v>887</v>
      </c>
      <c r="B388" t="s">
        <v>888</v>
      </c>
      <c r="C388" t="s">
        <v>3101</v>
      </c>
      <c r="D388" t="s">
        <v>51</v>
      </c>
      <c r="E388">
        <v>16366.35009455</v>
      </c>
      <c r="F388">
        <v>1066.75</v>
      </c>
      <c r="G388">
        <v>376.66359038948798</v>
      </c>
      <c r="H388">
        <v>19.156765429748699</v>
      </c>
      <c r="I388">
        <v>79.800704212523897</v>
      </c>
      <c r="J388">
        <v>9.1739016341898303</v>
      </c>
      <c r="K388">
        <v>992.96969825804604</v>
      </c>
      <c r="L388">
        <v>750.33180374611595</v>
      </c>
      <c r="M388">
        <v>54.0366337035409</v>
      </c>
      <c r="N388">
        <v>1.7793097671567299</v>
      </c>
      <c r="O388">
        <v>7.50410124209046</v>
      </c>
      <c r="P388">
        <v>400.234466588511</v>
      </c>
      <c r="Q388">
        <v>9.9811621119726995E-2</v>
      </c>
    </row>
    <row r="389" spans="1:17" x14ac:dyDescent="0.3">
      <c r="A389" t="s">
        <v>889</v>
      </c>
      <c r="B389" t="s">
        <v>890</v>
      </c>
      <c r="C389" t="s">
        <v>3098</v>
      </c>
      <c r="D389" t="s">
        <v>742</v>
      </c>
      <c r="E389">
        <v>16334.543406335901</v>
      </c>
      <c r="F389">
        <v>113.28</v>
      </c>
      <c r="G389">
        <v>51.518891696934098</v>
      </c>
      <c r="H389">
        <v>-18.152950235830499</v>
      </c>
      <c r="I389">
        <v>9.5279877599412597</v>
      </c>
      <c r="J389">
        <v>-7.7740078885991997</v>
      </c>
      <c r="K389">
        <v>136.79150216583199</v>
      </c>
      <c r="L389">
        <v>117.72335439048901</v>
      </c>
      <c r="M389">
        <v>25.273642154592999</v>
      </c>
      <c r="N389">
        <v>0.456593159407015</v>
      </c>
      <c r="O389">
        <v>50.953389830508399</v>
      </c>
      <c r="P389">
        <v>84.195121951219505</v>
      </c>
      <c r="Q389">
        <v>4.8010065760362E-2</v>
      </c>
    </row>
    <row r="390" spans="1:17" x14ac:dyDescent="0.3">
      <c r="A390" t="s">
        <v>891</v>
      </c>
      <c r="B390" t="s">
        <v>892</v>
      </c>
      <c r="C390" t="s">
        <v>3105</v>
      </c>
      <c r="D390" t="s">
        <v>117</v>
      </c>
      <c r="E390">
        <v>16294.109924799999</v>
      </c>
      <c r="F390">
        <v>462.4</v>
      </c>
      <c r="G390">
        <v>93.945981574923593</v>
      </c>
      <c r="H390">
        <v>8.3747023389595405</v>
      </c>
      <c r="I390">
        <v>87.068869898014199</v>
      </c>
      <c r="J390">
        <v>-4.2148839653389301</v>
      </c>
      <c r="K390">
        <v>422.25544653095699</v>
      </c>
      <c r="L390">
        <v>309.04286572797901</v>
      </c>
      <c r="M390">
        <v>39.2865611890902</v>
      </c>
      <c r="N390">
        <v>0.37545459430040501</v>
      </c>
      <c r="O390">
        <v>13.538062283737</v>
      </c>
      <c r="P390">
        <v>156.532593619972</v>
      </c>
      <c r="Q390">
        <v>0.18099441478396899</v>
      </c>
    </row>
    <row r="391" spans="1:17" x14ac:dyDescent="0.3">
      <c r="A391" t="s">
        <v>893</v>
      </c>
      <c r="B391" t="s">
        <v>894</v>
      </c>
      <c r="C391" t="s">
        <v>3111</v>
      </c>
      <c r="D391" t="s">
        <v>270</v>
      </c>
      <c r="E391">
        <v>16193.1457116</v>
      </c>
      <c r="F391">
        <v>429</v>
      </c>
      <c r="G391">
        <v>100.17000596461401</v>
      </c>
      <c r="H391">
        <v>-9.6879606494049604</v>
      </c>
      <c r="I391">
        <v>53.810167598790599</v>
      </c>
      <c r="J391">
        <v>-5.2348185113880596</v>
      </c>
      <c r="K391">
        <v>469.53935657749201</v>
      </c>
      <c r="L391">
        <v>354.46239195291201</v>
      </c>
      <c r="M391">
        <v>25.298905827541599</v>
      </c>
      <c r="N391">
        <v>0.26129216533827299</v>
      </c>
      <c r="O391">
        <v>36.223776223776198</v>
      </c>
      <c r="P391">
        <v>135.71428571428501</v>
      </c>
      <c r="Q391">
        <v>0.14565277687827299</v>
      </c>
    </row>
    <row r="392" spans="1:17" x14ac:dyDescent="0.3">
      <c r="A392" t="s">
        <v>895</v>
      </c>
      <c r="B392" t="s">
        <v>896</v>
      </c>
      <c r="C392" t="s">
        <v>3096</v>
      </c>
      <c r="D392" t="s">
        <v>21</v>
      </c>
      <c r="E392">
        <v>16184.8073508</v>
      </c>
      <c r="F392">
        <v>583</v>
      </c>
      <c r="G392">
        <v>-15.2956219151704</v>
      </c>
      <c r="H392">
        <v>0.63043044829011996</v>
      </c>
      <c r="I392">
        <v>-20.4566852108657</v>
      </c>
      <c r="J392">
        <v>1.7444466161216401</v>
      </c>
      <c r="K392">
        <v>624.39857473752897</v>
      </c>
      <c r="L392">
        <v>633.34077317253696</v>
      </c>
      <c r="M392">
        <v>37.163858540352898</v>
      </c>
      <c r="N392">
        <v>0.65732583526404598</v>
      </c>
      <c r="O392">
        <v>49.228130360205803</v>
      </c>
      <c r="P392">
        <v>24.148211243611499</v>
      </c>
      <c r="Q392">
        <v>7.0018623787024004E-2</v>
      </c>
    </row>
    <row r="393" spans="1:17" x14ac:dyDescent="0.3">
      <c r="A393" t="s">
        <v>897</v>
      </c>
      <c r="B393" t="s">
        <v>898</v>
      </c>
      <c r="C393" t="s">
        <v>3097</v>
      </c>
      <c r="D393" t="s">
        <v>454</v>
      </c>
      <c r="E393">
        <v>16170.110088975</v>
      </c>
      <c r="F393">
        <v>943.05</v>
      </c>
      <c r="G393">
        <v>84.660442435342006</v>
      </c>
      <c r="H393">
        <v>-4.5766055066350404</v>
      </c>
      <c r="I393">
        <v>35.588931051842202</v>
      </c>
      <c r="J393">
        <v>-5.7419561106810297</v>
      </c>
      <c r="K393">
        <v>1002.60232099915</v>
      </c>
      <c r="L393">
        <v>805.33543397750304</v>
      </c>
      <c r="M393">
        <v>28.558813491805601</v>
      </c>
      <c r="N393">
        <v>0.52958354395540697</v>
      </c>
      <c r="O393">
        <v>26.0802714596256</v>
      </c>
      <c r="P393">
        <v>121.60733168840299</v>
      </c>
    </row>
    <row r="394" spans="1:17" hidden="1" x14ac:dyDescent="0.3">
      <c r="A394" t="s">
        <v>899</v>
      </c>
      <c r="B394" t="s">
        <v>900</v>
      </c>
      <c r="C394" t="s">
        <v>3101</v>
      </c>
      <c r="D394" t="s">
        <v>454</v>
      </c>
      <c r="E394">
        <v>16161.4184584049</v>
      </c>
      <c r="F394">
        <v>675.45</v>
      </c>
      <c r="G394">
        <v>-8.1412100401419707</v>
      </c>
      <c r="H394">
        <v>7.1657243740302397</v>
      </c>
      <c r="I394">
        <v>11.1779436808055</v>
      </c>
      <c r="J394">
        <v>3.1056686166144698</v>
      </c>
      <c r="K394">
        <v>652.46337681545299</v>
      </c>
      <c r="M394">
        <v>49.4242294437487</v>
      </c>
      <c r="N394">
        <v>0.63881265206885895</v>
      </c>
      <c r="O394">
        <v>9.0088089421866702</v>
      </c>
      <c r="P394">
        <v>43.682195277600499</v>
      </c>
    </row>
    <row r="395" spans="1:17" x14ac:dyDescent="0.3">
      <c r="A395" t="s">
        <v>901</v>
      </c>
      <c r="B395" t="s">
        <v>902</v>
      </c>
      <c r="C395" t="s">
        <v>3097</v>
      </c>
      <c r="D395" t="s">
        <v>903</v>
      </c>
      <c r="E395">
        <v>16073.891846300001</v>
      </c>
      <c r="F395">
        <v>180.76</v>
      </c>
      <c r="G395">
        <v>18.7926874429929</v>
      </c>
      <c r="H395">
        <v>-3.7196349284486798</v>
      </c>
      <c r="I395">
        <v>6.3005870521869998</v>
      </c>
      <c r="J395">
        <v>0.39924736507481601</v>
      </c>
      <c r="K395">
        <v>197.80051984935201</v>
      </c>
      <c r="L395">
        <v>176.82917913072501</v>
      </c>
      <c r="M395">
        <v>29.3271951948823</v>
      </c>
      <c r="N395">
        <v>0.53446302353809405</v>
      </c>
      <c r="O395">
        <v>35.206904182341198</v>
      </c>
      <c r="P395">
        <v>48.957560774618798</v>
      </c>
      <c r="Q395">
        <v>-5.2645289666082999E-2</v>
      </c>
    </row>
    <row r="396" spans="1:17" x14ac:dyDescent="0.3">
      <c r="A396" t="s">
        <v>904</v>
      </c>
      <c r="B396" t="s">
        <v>905</v>
      </c>
      <c r="C396" t="s">
        <v>603</v>
      </c>
      <c r="D396" t="s">
        <v>603</v>
      </c>
      <c r="E396">
        <v>16072.74724302</v>
      </c>
      <c r="F396">
        <v>31.94</v>
      </c>
      <c r="G396">
        <v>-31.9573583204965</v>
      </c>
      <c r="H396">
        <v>-1.45765056803705</v>
      </c>
      <c r="I396">
        <v>-27.484373201712199</v>
      </c>
      <c r="J396">
        <v>-4.0048671847231496</v>
      </c>
      <c r="K396">
        <v>35.7304092912443</v>
      </c>
      <c r="L396">
        <v>37.423911830902803</v>
      </c>
      <c r="M396">
        <v>20.608931780944999</v>
      </c>
      <c r="N396">
        <v>0.53168239968710096</v>
      </c>
      <c r="O396">
        <v>65.623043206011204</v>
      </c>
      <c r="P396">
        <v>0.44025157232705497</v>
      </c>
      <c r="Q396">
        <v>-2.399848108413E-2</v>
      </c>
    </row>
    <row r="397" spans="1:17" x14ac:dyDescent="0.3">
      <c r="A397" t="s">
        <v>906</v>
      </c>
      <c r="B397" t="s">
        <v>907</v>
      </c>
      <c r="C397" t="s">
        <v>3111</v>
      </c>
      <c r="D397" t="s">
        <v>465</v>
      </c>
      <c r="E397">
        <v>15834.967660795</v>
      </c>
      <c r="F397">
        <v>1490.15</v>
      </c>
      <c r="G397">
        <v>-14.471984470456301</v>
      </c>
      <c r="H397">
        <v>6.2040479673549997</v>
      </c>
      <c r="I397">
        <v>6.3826941037423701</v>
      </c>
      <c r="J397">
        <v>-0.84592188198229601</v>
      </c>
      <c r="K397">
        <v>1546.58905630202</v>
      </c>
      <c r="L397">
        <v>1476.3353709125299</v>
      </c>
      <c r="M397">
        <v>30.302466038966202</v>
      </c>
      <c r="N397">
        <v>0.73553427232468804</v>
      </c>
      <c r="O397">
        <v>13.411401536758</v>
      </c>
      <c r="P397">
        <v>19.883346741753801</v>
      </c>
      <c r="Q397">
        <v>-8.5094276961198007E-2</v>
      </c>
    </row>
    <row r="398" spans="1:17" x14ac:dyDescent="0.3">
      <c r="A398" t="s">
        <v>908</v>
      </c>
      <c r="B398" t="s">
        <v>909</v>
      </c>
      <c r="C398" t="s">
        <v>3096</v>
      </c>
      <c r="D398" t="s">
        <v>21</v>
      </c>
      <c r="E398">
        <v>15798.0513793299</v>
      </c>
      <c r="F398">
        <v>571.15</v>
      </c>
      <c r="G398">
        <v>-17.726054033399901</v>
      </c>
      <c r="H398">
        <v>-2.38239108645221</v>
      </c>
      <c r="I398">
        <v>-20.590810835183699</v>
      </c>
      <c r="J398">
        <v>-1.3380622608809201</v>
      </c>
      <c r="K398">
        <v>612.93725912271896</v>
      </c>
      <c r="L398">
        <v>635.23600810989899</v>
      </c>
      <c r="M398">
        <v>38.477227530225498</v>
      </c>
      <c r="N398">
        <v>0.77722736001121995</v>
      </c>
      <c r="O398">
        <v>50.897312439814399</v>
      </c>
      <c r="P398">
        <v>12.089098223922999</v>
      </c>
      <c r="Q398">
        <v>3.0446963450207001E-2</v>
      </c>
    </row>
    <row r="399" spans="1:17" x14ac:dyDescent="0.3">
      <c r="A399" t="s">
        <v>910</v>
      </c>
      <c r="B399" t="s">
        <v>911</v>
      </c>
      <c r="C399" t="s">
        <v>3097</v>
      </c>
      <c r="D399" t="s">
        <v>54</v>
      </c>
      <c r="E399">
        <v>15651.998461450001</v>
      </c>
      <c r="F399">
        <v>981.5</v>
      </c>
      <c r="G399">
        <v>-60.731887352775097</v>
      </c>
      <c r="H399">
        <v>-11.820742821076299</v>
      </c>
      <c r="I399">
        <v>-40.725692245859001</v>
      </c>
      <c r="J399">
        <v>-3.1524299626771302</v>
      </c>
      <c r="K399">
        <v>1153.12862930606</v>
      </c>
      <c r="L399">
        <v>1303.0891035258901</v>
      </c>
      <c r="M399">
        <v>13.8031660689061</v>
      </c>
      <c r="N399">
        <v>1.41440340155475</v>
      </c>
      <c r="O399">
        <v>82.985226693835898</v>
      </c>
      <c r="P399">
        <v>2.2342586323628999</v>
      </c>
      <c r="Q399">
        <v>4.05899776692E-2</v>
      </c>
    </row>
    <row r="400" spans="1:17" x14ac:dyDescent="0.3">
      <c r="A400" t="s">
        <v>912</v>
      </c>
      <c r="B400" t="s">
        <v>913</v>
      </c>
      <c r="C400" t="s">
        <v>3096</v>
      </c>
      <c r="D400" t="s">
        <v>21</v>
      </c>
      <c r="E400">
        <v>15563.3283433049</v>
      </c>
      <c r="F400">
        <v>686.05</v>
      </c>
      <c r="G400">
        <v>17.8860168383877</v>
      </c>
      <c r="H400">
        <v>3.0646732609475298</v>
      </c>
      <c r="I400">
        <v>12.240080237510201</v>
      </c>
      <c r="J400">
        <v>2.1581293234712602</v>
      </c>
      <c r="K400">
        <v>714.53280168141498</v>
      </c>
      <c r="L400">
        <v>661.79362863362906</v>
      </c>
      <c r="M400">
        <v>47.638349956712801</v>
      </c>
      <c r="N400">
        <v>0.80155728544764504</v>
      </c>
      <c r="O400">
        <v>22.3671744041979</v>
      </c>
      <c r="P400">
        <v>50.350646504492602</v>
      </c>
      <c r="Q400">
        <v>3.5518073524115998E-2</v>
      </c>
    </row>
    <row r="401" spans="1:17" x14ac:dyDescent="0.3">
      <c r="A401" t="s">
        <v>914</v>
      </c>
      <c r="B401" t="s">
        <v>915</v>
      </c>
      <c r="C401" t="s">
        <v>3108</v>
      </c>
      <c r="D401" t="s">
        <v>785</v>
      </c>
      <c r="E401">
        <v>15556.927642500001</v>
      </c>
      <c r="F401">
        <v>3735.65</v>
      </c>
      <c r="G401">
        <v>60.5571894561511</v>
      </c>
      <c r="H401">
        <v>8.4945190776373405</v>
      </c>
      <c r="I401">
        <v>-3.6746982034544602</v>
      </c>
      <c r="J401">
        <v>1.7074200341316801</v>
      </c>
      <c r="K401">
        <v>3875.0958191330801</v>
      </c>
      <c r="L401">
        <v>3656.1514623766402</v>
      </c>
      <c r="M401">
        <v>42.292018984897702</v>
      </c>
      <c r="N401">
        <v>1.46397462937026</v>
      </c>
      <c r="O401">
        <v>46.9088378193888</v>
      </c>
      <c r="P401">
        <v>96.091966090128807</v>
      </c>
      <c r="Q401">
        <v>0.11026042645702901</v>
      </c>
    </row>
    <row r="402" spans="1:17" hidden="1" x14ac:dyDescent="0.3">
      <c r="A402" t="s">
        <v>916</v>
      </c>
      <c r="B402" t="s">
        <v>917</v>
      </c>
      <c r="C402" t="s">
        <v>3112</v>
      </c>
      <c r="D402" t="s">
        <v>48</v>
      </c>
      <c r="E402">
        <v>15540.0360408299</v>
      </c>
      <c r="F402">
        <v>1490.7</v>
      </c>
      <c r="G402">
        <v>446.781516429352</v>
      </c>
      <c r="H402">
        <v>-17.040343751392701</v>
      </c>
      <c r="I402">
        <v>-55.609201292557998</v>
      </c>
      <c r="J402">
        <v>-9.5920455423922402</v>
      </c>
      <c r="K402">
        <v>1683.2352525010101</v>
      </c>
      <c r="L402">
        <v>1521.7062057537</v>
      </c>
      <c r="M402">
        <v>21.116071239021402</v>
      </c>
      <c r="N402">
        <v>0.54815373762802</v>
      </c>
      <c r="O402">
        <v>103.780103307171</v>
      </c>
      <c r="P402">
        <v>521.125</v>
      </c>
      <c r="Q402">
        <v>0.273245605990596</v>
      </c>
    </row>
    <row r="403" spans="1:17" hidden="1" x14ac:dyDescent="0.3">
      <c r="A403" t="s">
        <v>918</v>
      </c>
      <c r="B403" t="s">
        <v>919</v>
      </c>
      <c r="C403" t="s">
        <v>3112</v>
      </c>
      <c r="D403" t="s">
        <v>721</v>
      </c>
      <c r="E403">
        <v>15502.9956089399</v>
      </c>
      <c r="F403">
        <v>863.98</v>
      </c>
      <c r="G403">
        <v>-1.2108650079232901</v>
      </c>
      <c r="H403">
        <v>1.8924595729157401</v>
      </c>
      <c r="I403">
        <v>0.71665391542023005</v>
      </c>
      <c r="J403">
        <v>2.3443493639786999</v>
      </c>
      <c r="K403">
        <v>886.45805727077698</v>
      </c>
      <c r="L403">
        <v>834.67672048693998</v>
      </c>
      <c r="M403">
        <v>63.673105172010501</v>
      </c>
      <c r="N403">
        <v>0.70286552869390495</v>
      </c>
      <c r="O403">
        <v>8.6714970253940908</v>
      </c>
      <c r="P403">
        <v>28.373599595851498</v>
      </c>
      <c r="Q403">
        <v>-2.790653939747E-3</v>
      </c>
    </row>
    <row r="404" spans="1:17" x14ac:dyDescent="0.3">
      <c r="A404" t="s">
        <v>920</v>
      </c>
      <c r="B404" t="s">
        <v>921</v>
      </c>
      <c r="C404" t="s">
        <v>3108</v>
      </c>
      <c r="D404" t="s">
        <v>785</v>
      </c>
      <c r="E404">
        <v>15439.00076352</v>
      </c>
      <c r="F404">
        <v>1146.4000000000001</v>
      </c>
      <c r="G404">
        <v>25.3564987563724</v>
      </c>
      <c r="H404">
        <v>-2.4896894684084101</v>
      </c>
      <c r="I404">
        <v>2.5103950304975999</v>
      </c>
      <c r="J404">
        <v>2.6745293217397501</v>
      </c>
      <c r="K404">
        <v>1258.1307583625301</v>
      </c>
      <c r="L404">
        <v>1210.0162703056301</v>
      </c>
      <c r="M404">
        <v>48.091973250143703</v>
      </c>
      <c r="N404">
        <v>2.3310065996936999</v>
      </c>
      <c r="O404">
        <v>65.470167480809394</v>
      </c>
      <c r="P404">
        <v>63.235084721628901</v>
      </c>
      <c r="Q404">
        <v>0.22890153115612799</v>
      </c>
    </row>
    <row r="405" spans="1:17" x14ac:dyDescent="0.3">
      <c r="A405" t="s">
        <v>922</v>
      </c>
      <c r="B405" t="s">
        <v>923</v>
      </c>
      <c r="C405" t="s">
        <v>3113</v>
      </c>
      <c r="D405" t="s">
        <v>163</v>
      </c>
      <c r="E405">
        <v>15395.47621216</v>
      </c>
      <c r="F405">
        <v>994.4</v>
      </c>
      <c r="G405">
        <v>-24.4698861259285</v>
      </c>
      <c r="H405">
        <v>4.0472191726045397</v>
      </c>
      <c r="I405">
        <v>2.87692346810779</v>
      </c>
      <c r="J405">
        <v>-1.9785433146018001</v>
      </c>
      <c r="K405">
        <v>1063.8490210418599</v>
      </c>
      <c r="L405">
        <v>1023.59074891181</v>
      </c>
      <c r="M405">
        <v>29.948762013504599</v>
      </c>
      <c r="N405">
        <v>0.72727923337342704</v>
      </c>
      <c r="O405">
        <v>21.681415929203499</v>
      </c>
      <c r="P405">
        <v>19.461797212878398</v>
      </c>
      <c r="Q405">
        <v>-2.6128182663496001E-2</v>
      </c>
    </row>
    <row r="406" spans="1:17" x14ac:dyDescent="0.3">
      <c r="A406" t="s">
        <v>924</v>
      </c>
      <c r="B406" t="s">
        <v>925</v>
      </c>
      <c r="C406" t="s">
        <v>3099</v>
      </c>
      <c r="D406" t="s">
        <v>926</v>
      </c>
      <c r="E406">
        <v>15386.0349430799</v>
      </c>
      <c r="F406">
        <v>2535.3000000000002</v>
      </c>
      <c r="G406">
        <v>64.737485934887502</v>
      </c>
      <c r="H406">
        <v>5.6887874920714498</v>
      </c>
      <c r="I406">
        <v>31.903389533816298</v>
      </c>
      <c r="J406">
        <v>-5.0182725773339101</v>
      </c>
      <c r="K406">
        <v>2620.6774755740198</v>
      </c>
      <c r="L406">
        <v>2017.39463283892</v>
      </c>
      <c r="M406">
        <v>31.439888254997399</v>
      </c>
      <c r="N406">
        <v>1.1122748317961899</v>
      </c>
      <c r="O406">
        <v>19.851694079596001</v>
      </c>
      <c r="P406">
        <v>106.861945169712</v>
      </c>
    </row>
    <row r="407" spans="1:17" x14ac:dyDescent="0.3">
      <c r="A407" t="s">
        <v>927</v>
      </c>
      <c r="B407" t="s">
        <v>928</v>
      </c>
      <c r="C407" t="s">
        <v>3109</v>
      </c>
      <c r="D407" t="s">
        <v>724</v>
      </c>
      <c r="E407">
        <v>15358.9081198</v>
      </c>
      <c r="F407">
        <v>373.3</v>
      </c>
      <c r="G407">
        <v>31.958500747396901</v>
      </c>
      <c r="H407">
        <v>8.7247163770624905</v>
      </c>
      <c r="I407">
        <v>4.7484644553813098</v>
      </c>
      <c r="J407">
        <v>6.0715992338320497</v>
      </c>
      <c r="K407">
        <v>382.07436087799903</v>
      </c>
      <c r="L407">
        <v>353.65695795964803</v>
      </c>
      <c r="M407">
        <v>49.405889838162501</v>
      </c>
      <c r="N407">
        <v>0.85796620244119104</v>
      </c>
      <c r="O407">
        <v>27.0827752477899</v>
      </c>
      <c r="P407">
        <v>62.304347826086897</v>
      </c>
      <c r="Q407">
        <v>0.201086346027432</v>
      </c>
    </row>
    <row r="408" spans="1:17" x14ac:dyDescent="0.3">
      <c r="A408" t="s">
        <v>929</v>
      </c>
      <c r="B408" t="s">
        <v>930</v>
      </c>
      <c r="C408" t="s">
        <v>3108</v>
      </c>
      <c r="D408" t="s">
        <v>133</v>
      </c>
      <c r="E408">
        <v>15258.670061839999</v>
      </c>
      <c r="F408">
        <v>1697.9</v>
      </c>
      <c r="G408">
        <v>125.684002397787</v>
      </c>
      <c r="H408">
        <v>9.5030663449801498</v>
      </c>
      <c r="I408">
        <v>58.756302588051199</v>
      </c>
      <c r="J408">
        <v>-4.4137912059989599</v>
      </c>
      <c r="K408">
        <v>1712.17391755686</v>
      </c>
      <c r="L408">
        <v>1310.5213745962201</v>
      </c>
      <c r="M408">
        <v>33.022072940795503</v>
      </c>
      <c r="N408">
        <v>0.76056700629340701</v>
      </c>
      <c r="O408">
        <v>17.6571058366217</v>
      </c>
      <c r="P408">
        <v>161.21538461538401</v>
      </c>
      <c r="Q408">
        <v>0.202246893640429</v>
      </c>
    </row>
    <row r="409" spans="1:17" x14ac:dyDescent="0.3">
      <c r="A409" t="s">
        <v>931</v>
      </c>
      <c r="B409" t="s">
        <v>932</v>
      </c>
      <c r="C409" t="s">
        <v>3097</v>
      </c>
      <c r="D409" t="s">
        <v>54</v>
      </c>
      <c r="E409">
        <v>15101.351127432001</v>
      </c>
      <c r="F409">
        <v>183.06</v>
      </c>
      <c r="G409">
        <v>-29.1014781159389</v>
      </c>
      <c r="H409">
        <v>-5.3594687782201804</v>
      </c>
      <c r="I409">
        <v>-26.438750538071599</v>
      </c>
      <c r="J409">
        <v>-4.8991576634010698</v>
      </c>
      <c r="K409">
        <v>202.16416000764701</v>
      </c>
      <c r="L409">
        <v>208.93263382498</v>
      </c>
      <c r="M409">
        <v>24.7655772015266</v>
      </c>
      <c r="N409">
        <v>0.31020632508218599</v>
      </c>
      <c r="O409">
        <v>58.008303288539203</v>
      </c>
      <c r="P409">
        <v>2.8484746334063602</v>
      </c>
      <c r="Q409">
        <v>2.3540222151298001E-2</v>
      </c>
    </row>
    <row r="410" spans="1:17" x14ac:dyDescent="0.3">
      <c r="A410" t="s">
        <v>933</v>
      </c>
      <c r="B410" t="s">
        <v>934</v>
      </c>
      <c r="C410" t="s">
        <v>3095</v>
      </c>
      <c r="D410" t="s">
        <v>185</v>
      </c>
      <c r="E410">
        <v>14789.502811050001</v>
      </c>
      <c r="F410">
        <v>1497.25</v>
      </c>
      <c r="G410">
        <v>21.561022136702</v>
      </c>
      <c r="H410">
        <v>-12.42274361654</v>
      </c>
      <c r="I410">
        <v>-3.8231880586530802</v>
      </c>
      <c r="J410">
        <v>-3.0997446395886699</v>
      </c>
      <c r="K410">
        <v>1764.83867954883</v>
      </c>
      <c r="L410">
        <v>1571.8269401472301</v>
      </c>
      <c r="M410">
        <v>20.790462370324001</v>
      </c>
      <c r="N410">
        <v>1.3774803212254301</v>
      </c>
      <c r="O410">
        <v>32.776757388545597</v>
      </c>
      <c r="P410">
        <v>52.9757343550447</v>
      </c>
      <c r="Q410">
        <v>3.6499376794630001E-2</v>
      </c>
    </row>
    <row r="411" spans="1:17" x14ac:dyDescent="0.3">
      <c r="A411" t="s">
        <v>935</v>
      </c>
      <c r="B411" t="s">
        <v>936</v>
      </c>
      <c r="C411" t="s">
        <v>3106</v>
      </c>
      <c r="D411" t="s">
        <v>133</v>
      </c>
      <c r="E411">
        <v>14780.3866884</v>
      </c>
      <c r="F411">
        <v>566</v>
      </c>
      <c r="G411">
        <v>170.40912695612201</v>
      </c>
      <c r="H411">
        <v>-0.54483097930669999</v>
      </c>
      <c r="I411">
        <v>175.73746126205501</v>
      </c>
      <c r="J411">
        <v>2.8949392679675401</v>
      </c>
      <c r="K411">
        <v>567.66411249512203</v>
      </c>
      <c r="L411">
        <v>394.141387458785</v>
      </c>
      <c r="M411">
        <v>37.1156143602092</v>
      </c>
      <c r="N411">
        <v>0.61477079388448697</v>
      </c>
      <c r="O411">
        <v>22.614840989399202</v>
      </c>
      <c r="P411">
        <v>285.80825466071298</v>
      </c>
      <c r="Q411">
        <v>0.25608563419768499</v>
      </c>
    </row>
    <row r="412" spans="1:17" x14ac:dyDescent="0.3">
      <c r="A412" t="s">
        <v>937</v>
      </c>
      <c r="B412" t="s">
        <v>938</v>
      </c>
      <c r="C412" t="s">
        <v>3108</v>
      </c>
      <c r="D412" t="s">
        <v>276</v>
      </c>
      <c r="E412">
        <v>14745.0520728299</v>
      </c>
      <c r="F412">
        <v>1016.15</v>
      </c>
      <c r="G412">
        <v>68.846388266304103</v>
      </c>
      <c r="H412">
        <v>-4.37108605703314</v>
      </c>
      <c r="I412">
        <v>-0.62615320482540604</v>
      </c>
      <c r="J412">
        <v>-7.3874202531618103</v>
      </c>
      <c r="K412">
        <v>1205.7407155035401</v>
      </c>
      <c r="L412">
        <v>1079.0523997133801</v>
      </c>
      <c r="M412">
        <v>18.747074868712801</v>
      </c>
      <c r="N412">
        <v>0.81618261016466398</v>
      </c>
      <c r="O412">
        <v>42.695468188751597</v>
      </c>
      <c r="P412">
        <v>105.03430185633501</v>
      </c>
      <c r="Q412">
        <v>0.17023279625490201</v>
      </c>
    </row>
    <row r="413" spans="1:17" x14ac:dyDescent="0.3">
      <c r="A413" t="s">
        <v>939</v>
      </c>
      <c r="B413" t="s">
        <v>940</v>
      </c>
      <c r="C413" t="s">
        <v>3101</v>
      </c>
      <c r="D413" t="s">
        <v>51</v>
      </c>
      <c r="E413">
        <v>14674.191113520001</v>
      </c>
      <c r="F413">
        <v>6371.6</v>
      </c>
      <c r="G413">
        <v>9.86105370190859</v>
      </c>
      <c r="H413">
        <v>-3.05751702681918</v>
      </c>
      <c r="I413">
        <v>17.808047166815101</v>
      </c>
      <c r="J413">
        <v>-3.1521867088723901</v>
      </c>
      <c r="K413">
        <v>6816.4909354923002</v>
      </c>
      <c r="L413">
        <v>6127.9182969635503</v>
      </c>
      <c r="M413">
        <v>18.978564012603002</v>
      </c>
      <c r="N413">
        <v>0.78381772904308999</v>
      </c>
      <c r="O413">
        <v>19.279301902190898</v>
      </c>
      <c r="P413">
        <v>40.511120153194298</v>
      </c>
      <c r="Q413">
        <v>1.2149791725281E-2</v>
      </c>
    </row>
    <row r="414" spans="1:17" x14ac:dyDescent="0.3">
      <c r="A414" t="s">
        <v>941</v>
      </c>
      <c r="B414" t="s">
        <v>942</v>
      </c>
      <c r="C414" t="s">
        <v>3100</v>
      </c>
      <c r="D414" t="s">
        <v>48</v>
      </c>
      <c r="E414">
        <v>14635.405147545</v>
      </c>
      <c r="F414">
        <v>1513.15</v>
      </c>
      <c r="G414">
        <v>10.7865417132874</v>
      </c>
      <c r="H414">
        <v>-0.997629755218988</v>
      </c>
      <c r="I414">
        <v>4.9956221117935602</v>
      </c>
      <c r="J414">
        <v>-0.107563114754263</v>
      </c>
      <c r="K414">
        <v>1619.5717297609599</v>
      </c>
      <c r="L414">
        <v>1512.76117115025</v>
      </c>
      <c r="M414">
        <v>30.0207303681435</v>
      </c>
      <c r="N414">
        <v>0.73920032627615695</v>
      </c>
      <c r="O414">
        <v>22.922380464593701</v>
      </c>
      <c r="P414">
        <v>47.631591784965103</v>
      </c>
      <c r="Q414">
        <v>-6.6688345385011005E-2</v>
      </c>
    </row>
    <row r="415" spans="1:17" x14ac:dyDescent="0.3">
      <c r="A415" t="s">
        <v>943</v>
      </c>
      <c r="B415" t="s">
        <v>944</v>
      </c>
      <c r="C415" t="s">
        <v>3097</v>
      </c>
      <c r="D415" t="s">
        <v>219</v>
      </c>
      <c r="E415">
        <v>14633.2126125</v>
      </c>
      <c r="F415">
        <v>1147.5</v>
      </c>
      <c r="G415">
        <v>34.853358482310298</v>
      </c>
      <c r="H415">
        <v>3.8883736400333402</v>
      </c>
      <c r="I415">
        <v>13.9793246700787</v>
      </c>
      <c r="J415">
        <v>-1.77206026047827</v>
      </c>
      <c r="K415">
        <v>1203.0137012515499</v>
      </c>
      <c r="L415">
        <v>1038.69855670025</v>
      </c>
      <c r="M415">
        <v>27.224206793459199</v>
      </c>
      <c r="N415">
        <v>1.2585428145855599</v>
      </c>
      <c r="O415">
        <v>16.958605664488001</v>
      </c>
      <c r="P415">
        <v>54.858299595141702</v>
      </c>
      <c r="Q415">
        <v>-2.4824802527100001E-3</v>
      </c>
    </row>
    <row r="416" spans="1:17" x14ac:dyDescent="0.3">
      <c r="A416" t="s">
        <v>945</v>
      </c>
      <c r="B416" t="s">
        <v>946</v>
      </c>
      <c r="C416" t="s">
        <v>3114</v>
      </c>
      <c r="D416" t="s">
        <v>947</v>
      </c>
      <c r="E416">
        <v>14626.3824056799</v>
      </c>
      <c r="F416">
        <v>1489.55</v>
      </c>
      <c r="G416">
        <v>-34.461440254448902</v>
      </c>
      <c r="H416">
        <v>-4.4722039463329404</v>
      </c>
      <c r="I416">
        <v>-1.44842893438289</v>
      </c>
      <c r="J416">
        <v>-3.7221936954763599</v>
      </c>
      <c r="K416">
        <v>1574.10599039715</v>
      </c>
      <c r="L416">
        <v>1513.4609738044401</v>
      </c>
      <c r="M416">
        <v>20.793035567780901</v>
      </c>
      <c r="N416">
        <v>1.34897759711137</v>
      </c>
      <c r="O416">
        <v>22.882749823772201</v>
      </c>
      <c r="P416">
        <v>23.696229862149099</v>
      </c>
      <c r="Q416">
        <v>-4.9998552296476997E-2</v>
      </c>
    </row>
    <row r="417" spans="1:17" x14ac:dyDescent="0.3">
      <c r="A417" t="s">
        <v>948</v>
      </c>
      <c r="B417" t="s">
        <v>949</v>
      </c>
      <c r="C417" t="s">
        <v>3109</v>
      </c>
      <c r="D417" t="s">
        <v>122</v>
      </c>
      <c r="E417">
        <v>14621.5363555</v>
      </c>
      <c r="F417">
        <v>2438.75</v>
      </c>
      <c r="G417">
        <v>-35.868633452820497</v>
      </c>
      <c r="H417">
        <v>-9.2245084545321401</v>
      </c>
      <c r="I417">
        <v>-15.394283750548</v>
      </c>
      <c r="J417">
        <v>-14.191609037118599</v>
      </c>
      <c r="K417">
        <v>2866.9698980503899</v>
      </c>
      <c r="L417">
        <v>2786.5592449658702</v>
      </c>
      <c r="M417">
        <v>14.7404552287984</v>
      </c>
      <c r="N417">
        <v>2.2511668220895</v>
      </c>
      <c r="O417">
        <v>31.149154279856401</v>
      </c>
      <c r="P417">
        <v>9.3609865470851901</v>
      </c>
      <c r="Q417">
        <v>-8.4113257417643E-2</v>
      </c>
    </row>
    <row r="418" spans="1:17" x14ac:dyDescent="0.3">
      <c r="A418" t="s">
        <v>950</v>
      </c>
      <c r="B418" t="s">
        <v>951</v>
      </c>
      <c r="C418" t="s">
        <v>3113</v>
      </c>
      <c r="D418" t="s">
        <v>603</v>
      </c>
      <c r="E418">
        <v>14583.581621150001</v>
      </c>
      <c r="F418">
        <v>465.25</v>
      </c>
      <c r="G418">
        <v>23.5053101707468</v>
      </c>
      <c r="H418">
        <v>-10.764675845274899</v>
      </c>
      <c r="I418">
        <v>-31.4971383948909</v>
      </c>
      <c r="J418">
        <v>-8.3506654974417192</v>
      </c>
      <c r="K418">
        <v>580.72065961469502</v>
      </c>
      <c r="L418">
        <v>584.08536243522406</v>
      </c>
      <c r="M418">
        <v>14.391173063964301</v>
      </c>
      <c r="N418">
        <v>0.66412638373891797</v>
      </c>
      <c r="O418">
        <v>68.135411069317499</v>
      </c>
      <c r="P418">
        <v>57.5516423975617</v>
      </c>
      <c r="Q418">
        <v>0.12112904143185101</v>
      </c>
    </row>
    <row r="419" spans="1:17" x14ac:dyDescent="0.3">
      <c r="A419" t="s">
        <v>952</v>
      </c>
      <c r="B419" t="s">
        <v>953</v>
      </c>
      <c r="C419" t="s">
        <v>3108</v>
      </c>
      <c r="D419" t="s">
        <v>954</v>
      </c>
      <c r="E419">
        <v>14553.652188599999</v>
      </c>
      <c r="F419">
        <v>1222.9000000000001</v>
      </c>
      <c r="G419">
        <v>47.524829168191403</v>
      </c>
      <c r="H419">
        <v>-5.2504933709982202</v>
      </c>
      <c r="I419">
        <v>-28.433955676326601</v>
      </c>
      <c r="J419">
        <v>-5.4468420521356604</v>
      </c>
      <c r="K419">
        <v>1339.4453651906599</v>
      </c>
      <c r="L419">
        <v>1257.72825007345</v>
      </c>
      <c r="M419">
        <v>24.2501215041944</v>
      </c>
      <c r="N419">
        <v>0.98474411755930302</v>
      </c>
      <c r="O419">
        <v>38.604955433804797</v>
      </c>
      <c r="P419">
        <v>86.048988285410005</v>
      </c>
      <c r="Q419">
        <v>0.18390017104696199</v>
      </c>
    </row>
    <row r="420" spans="1:17" x14ac:dyDescent="0.3">
      <c r="A420" t="s">
        <v>955</v>
      </c>
      <c r="B420" t="s">
        <v>956</v>
      </c>
      <c r="C420" t="s">
        <v>3103</v>
      </c>
      <c r="D420" t="s">
        <v>516</v>
      </c>
      <c r="E420">
        <v>14534.716993509999</v>
      </c>
      <c r="F420">
        <v>524.35</v>
      </c>
      <c r="G420">
        <v>65.580026188702007</v>
      </c>
      <c r="H420">
        <v>-4.6520424604742603</v>
      </c>
      <c r="I420">
        <v>-0.71145872516769604</v>
      </c>
      <c r="J420">
        <v>-6.8572031690589101</v>
      </c>
      <c r="K420">
        <v>598.61900225121701</v>
      </c>
      <c r="L420">
        <v>526.78642773301601</v>
      </c>
      <c r="M420">
        <v>11.8919156280856</v>
      </c>
      <c r="N420">
        <v>0.459041379503074</v>
      </c>
      <c r="O420">
        <v>38.0757127872604</v>
      </c>
      <c r="P420">
        <v>106.112421383647</v>
      </c>
      <c r="Q420">
        <v>0.22211126991222299</v>
      </c>
    </row>
    <row r="421" spans="1:17" x14ac:dyDescent="0.3">
      <c r="A421" t="s">
        <v>957</v>
      </c>
      <c r="B421" t="s">
        <v>958</v>
      </c>
      <c r="C421" t="s">
        <v>3108</v>
      </c>
      <c r="D421" t="s">
        <v>276</v>
      </c>
      <c r="E421">
        <v>14435.6831029</v>
      </c>
      <c r="F421">
        <v>829.45</v>
      </c>
      <c r="G421">
        <v>18.283590382755602</v>
      </c>
      <c r="H421">
        <v>0.228371530398427</v>
      </c>
      <c r="I421">
        <v>-23.041525801487001</v>
      </c>
      <c r="J421">
        <v>-1.75481666415233</v>
      </c>
      <c r="K421">
        <v>895.37545412130805</v>
      </c>
      <c r="L421">
        <v>846.42398489372795</v>
      </c>
      <c r="M421">
        <v>17.442519129407501</v>
      </c>
      <c r="N421">
        <v>1.23059832320519</v>
      </c>
      <c r="O421">
        <v>27.7955271565495</v>
      </c>
      <c r="P421">
        <v>48.396965685046702</v>
      </c>
      <c r="Q421">
        <v>0.138997295579881</v>
      </c>
    </row>
    <row r="422" spans="1:17" x14ac:dyDescent="0.3">
      <c r="A422" t="s">
        <v>959</v>
      </c>
      <c r="B422" t="s">
        <v>960</v>
      </c>
      <c r="C422" t="s">
        <v>3101</v>
      </c>
      <c r="D422" t="s">
        <v>243</v>
      </c>
      <c r="E422">
        <v>14427.953941475</v>
      </c>
      <c r="F422">
        <v>1420.75</v>
      </c>
      <c r="G422">
        <v>-0.77436081806196799</v>
      </c>
      <c r="H422">
        <v>7.0406348317912304</v>
      </c>
      <c r="I422">
        <v>0.80807566396730302</v>
      </c>
      <c r="J422">
        <v>-0.39532129502576502</v>
      </c>
      <c r="K422">
        <v>1352.29177040066</v>
      </c>
      <c r="L422">
        <v>1259.43073921019</v>
      </c>
      <c r="M422">
        <v>55.723421053194798</v>
      </c>
      <c r="N422">
        <v>0.29388998220873902</v>
      </c>
      <c r="O422">
        <v>16.065458384655901</v>
      </c>
      <c r="P422">
        <v>43.0837403696057</v>
      </c>
      <c r="Q422">
        <v>0.138546176642628</v>
      </c>
    </row>
    <row r="423" spans="1:17" x14ac:dyDescent="0.3">
      <c r="A423" t="s">
        <v>961</v>
      </c>
      <c r="B423" t="s">
        <v>962</v>
      </c>
      <c r="C423" t="s">
        <v>3111</v>
      </c>
      <c r="D423" t="s">
        <v>465</v>
      </c>
      <c r="E423">
        <v>14337.21212079</v>
      </c>
      <c r="F423">
        <v>762.45</v>
      </c>
      <c r="G423">
        <v>11.1098763080995</v>
      </c>
      <c r="H423">
        <v>-6.0029865210401301</v>
      </c>
      <c r="I423">
        <v>3.2447756958591998</v>
      </c>
      <c r="J423">
        <v>1.2442034364216099</v>
      </c>
      <c r="K423">
        <v>819.98246573692995</v>
      </c>
      <c r="L423">
        <v>742.93899856959194</v>
      </c>
      <c r="M423">
        <v>31.0186969334286</v>
      </c>
      <c r="N423">
        <v>0.622081724400948</v>
      </c>
      <c r="O423">
        <v>21.529280608564399</v>
      </c>
      <c r="P423">
        <v>46.273381294963997</v>
      </c>
      <c r="Q423">
        <v>0.12713528213099101</v>
      </c>
    </row>
    <row r="424" spans="1:17" x14ac:dyDescent="0.3">
      <c r="A424" t="s">
        <v>963</v>
      </c>
      <c r="B424" t="s">
        <v>964</v>
      </c>
      <c r="C424" t="s">
        <v>3111</v>
      </c>
      <c r="D424" t="s">
        <v>432</v>
      </c>
      <c r="E424">
        <v>14311.58222025</v>
      </c>
      <c r="F424">
        <v>1133.7</v>
      </c>
      <c r="G424">
        <v>55.403155601059701</v>
      </c>
      <c r="H424">
        <v>12.7173301162948</v>
      </c>
      <c r="I424">
        <v>76.341044642252001</v>
      </c>
      <c r="J424">
        <v>12.916892391834899</v>
      </c>
      <c r="K424">
        <v>1019.40900719169</v>
      </c>
      <c r="L424">
        <v>814.32940271466305</v>
      </c>
      <c r="M424">
        <v>66.570901641293403</v>
      </c>
      <c r="N424">
        <v>0.71810083957472903</v>
      </c>
      <c r="O424">
        <v>3.2901120225809102</v>
      </c>
      <c r="P424">
        <v>151.933333333333</v>
      </c>
      <c r="Q424">
        <v>0.105871388071274</v>
      </c>
    </row>
    <row r="425" spans="1:17" x14ac:dyDescent="0.3">
      <c r="A425" t="s">
        <v>965</v>
      </c>
      <c r="B425" t="s">
        <v>966</v>
      </c>
      <c r="C425" t="s">
        <v>3111</v>
      </c>
      <c r="D425" t="s">
        <v>465</v>
      </c>
      <c r="E425">
        <v>14179.165800839901</v>
      </c>
      <c r="F425">
        <v>4624.6499999999996</v>
      </c>
      <c r="G425">
        <v>-25.281802634917099</v>
      </c>
      <c r="H425">
        <v>-3.43550200441826</v>
      </c>
      <c r="I425">
        <v>-5.7352723308408802</v>
      </c>
      <c r="J425">
        <v>-3.7888322244648598</v>
      </c>
      <c r="K425">
        <v>5138.7039625406196</v>
      </c>
      <c r="L425">
        <v>4925.1061309230599</v>
      </c>
      <c r="M425">
        <v>20.020356566299601</v>
      </c>
      <c r="N425">
        <v>0.62135803944235002</v>
      </c>
      <c r="O425">
        <v>28.849750791951799</v>
      </c>
      <c r="P425">
        <v>15.0124347177319</v>
      </c>
      <c r="Q425">
        <v>2.2289600381858E-2</v>
      </c>
    </row>
    <row r="426" spans="1:17" x14ac:dyDescent="0.3">
      <c r="A426" t="s">
        <v>967</v>
      </c>
      <c r="B426" t="s">
        <v>968</v>
      </c>
      <c r="C426" t="s">
        <v>3099</v>
      </c>
      <c r="D426" t="s">
        <v>969</v>
      </c>
      <c r="E426">
        <v>14165.8203204</v>
      </c>
      <c r="F426">
        <v>736.8</v>
      </c>
      <c r="G426">
        <v>32.253193151145901</v>
      </c>
      <c r="H426">
        <v>2.7875941412152501</v>
      </c>
      <c r="I426">
        <v>28.5303772541311</v>
      </c>
      <c r="J426">
        <v>-1.23038387368068</v>
      </c>
      <c r="K426">
        <v>766.81194704125903</v>
      </c>
      <c r="L426">
        <v>676.28141145357904</v>
      </c>
      <c r="M426">
        <v>35.8002029975735</v>
      </c>
      <c r="N426">
        <v>0.78192355985898898</v>
      </c>
      <c r="O426">
        <v>18.987513572204101</v>
      </c>
      <c r="P426">
        <v>65.072252716478005</v>
      </c>
      <c r="Q426">
        <v>-3.7509599412510002E-3</v>
      </c>
    </row>
    <row r="427" spans="1:17" x14ac:dyDescent="0.3">
      <c r="A427" t="s">
        <v>970</v>
      </c>
      <c r="B427" t="s">
        <v>971</v>
      </c>
      <c r="C427" t="s">
        <v>3096</v>
      </c>
      <c r="D427" t="s">
        <v>21</v>
      </c>
      <c r="E427">
        <v>14159.059330779901</v>
      </c>
      <c r="F427">
        <v>2511.9499999999998</v>
      </c>
      <c r="G427">
        <v>195.85906660954799</v>
      </c>
      <c r="H427">
        <v>5.1453160417925297</v>
      </c>
      <c r="I427">
        <v>38.950825512754797</v>
      </c>
      <c r="J427">
        <v>3.7802426278901802</v>
      </c>
      <c r="K427">
        <v>2561.6721633356601</v>
      </c>
      <c r="L427">
        <v>2090.8701682513201</v>
      </c>
      <c r="M427">
        <v>39.015518905294797</v>
      </c>
      <c r="N427">
        <v>1.5764211926888001</v>
      </c>
      <c r="O427">
        <v>17.4306813431796</v>
      </c>
      <c r="P427">
        <v>240.09612780936899</v>
      </c>
    </row>
    <row r="428" spans="1:17" x14ac:dyDescent="0.3">
      <c r="A428" t="s">
        <v>972</v>
      </c>
      <c r="B428" t="s">
        <v>973</v>
      </c>
      <c r="C428" t="s">
        <v>603</v>
      </c>
      <c r="D428" t="s">
        <v>603</v>
      </c>
      <c r="E428">
        <v>14002.463849051999</v>
      </c>
      <c r="F428">
        <v>147.49</v>
      </c>
      <c r="G428">
        <v>-22.734287223033999</v>
      </c>
      <c r="H428">
        <v>-2.7756934711437</v>
      </c>
      <c r="I428">
        <v>-12.3473282818781</v>
      </c>
      <c r="J428">
        <v>-2.1518670580894499</v>
      </c>
      <c r="K428">
        <v>169.009879244297</v>
      </c>
      <c r="L428">
        <v>158.59909450527999</v>
      </c>
      <c r="M428">
        <v>30.9830078501038</v>
      </c>
      <c r="N428">
        <v>0.49496844602879297</v>
      </c>
      <c r="O428">
        <v>44.382670011526102</v>
      </c>
      <c r="P428">
        <v>22.6528066528066</v>
      </c>
      <c r="Q428">
        <v>-3.9563857279039999E-3</v>
      </c>
    </row>
    <row r="429" spans="1:17" x14ac:dyDescent="0.3">
      <c r="A429" t="s">
        <v>974</v>
      </c>
      <c r="B429" t="s">
        <v>975</v>
      </c>
      <c r="C429" t="s">
        <v>3101</v>
      </c>
      <c r="D429" t="s">
        <v>51</v>
      </c>
      <c r="E429">
        <v>13875.1151193899</v>
      </c>
      <c r="F429">
        <v>1508.85</v>
      </c>
      <c r="G429">
        <v>184.36030826226801</v>
      </c>
      <c r="H429">
        <v>17.070555220399701</v>
      </c>
      <c r="I429">
        <v>63.655404271803498</v>
      </c>
      <c r="J429">
        <v>-3.8186169853699501</v>
      </c>
      <c r="K429">
        <v>1401.5257367996801</v>
      </c>
      <c r="L429">
        <v>1049.5080512776301</v>
      </c>
      <c r="M429">
        <v>41.028309720158298</v>
      </c>
      <c r="N429">
        <v>0.99580991104656402</v>
      </c>
      <c r="O429">
        <v>11.0116976505285</v>
      </c>
      <c r="P429">
        <v>223.094218415417</v>
      </c>
      <c r="Q429">
        <v>0.123722621277133</v>
      </c>
    </row>
    <row r="430" spans="1:17" x14ac:dyDescent="0.3">
      <c r="A430" t="s">
        <v>976</v>
      </c>
      <c r="B430" t="s">
        <v>977</v>
      </c>
      <c r="C430" t="s">
        <v>3101</v>
      </c>
      <c r="D430" t="s">
        <v>51</v>
      </c>
      <c r="E430">
        <v>13611.41440272</v>
      </c>
      <c r="F430">
        <v>1790.7</v>
      </c>
      <c r="G430">
        <v>52.6603789540587</v>
      </c>
      <c r="H430">
        <v>3.7431981517389099</v>
      </c>
      <c r="I430">
        <v>24.810375319167601</v>
      </c>
      <c r="J430">
        <v>1.46146236154637</v>
      </c>
      <c r="K430">
        <v>1851.54606004276</v>
      </c>
      <c r="L430">
        <v>1560.4978994416599</v>
      </c>
      <c r="M430">
        <v>31.6227034318097</v>
      </c>
      <c r="N430">
        <v>0.250677703171511</v>
      </c>
      <c r="O430">
        <v>20.5562070698609</v>
      </c>
      <c r="P430">
        <v>87.704402515723203</v>
      </c>
      <c r="Q430">
        <v>9.2590842498385006E-2</v>
      </c>
    </row>
    <row r="431" spans="1:17" x14ac:dyDescent="0.3">
      <c r="A431" t="s">
        <v>978</v>
      </c>
      <c r="B431" t="s">
        <v>979</v>
      </c>
      <c r="C431" t="s">
        <v>3105</v>
      </c>
      <c r="D431" t="s">
        <v>980</v>
      </c>
      <c r="E431">
        <v>13550.43095224</v>
      </c>
      <c r="F431">
        <v>1991.6</v>
      </c>
      <c r="G431">
        <v>83.718669064788102</v>
      </c>
      <c r="H431">
        <v>-11.6461918149068</v>
      </c>
      <c r="I431">
        <v>98.3750212386134</v>
      </c>
      <c r="J431">
        <v>-14.769799542478101</v>
      </c>
      <c r="K431">
        <v>2240.5775150547402</v>
      </c>
      <c r="L431">
        <v>1618.79641633556</v>
      </c>
      <c r="M431">
        <v>19.3865949885475</v>
      </c>
      <c r="N431">
        <v>0.64304767242022998</v>
      </c>
      <c r="O431">
        <v>35.569391444064998</v>
      </c>
      <c r="P431">
        <v>172.82191780821901</v>
      </c>
      <c r="Q431">
        <v>0.22194639222567</v>
      </c>
    </row>
    <row r="432" spans="1:17" x14ac:dyDescent="0.3">
      <c r="A432" t="s">
        <v>981</v>
      </c>
      <c r="B432" t="s">
        <v>982</v>
      </c>
      <c r="C432" t="s">
        <v>3098</v>
      </c>
      <c r="D432" t="s">
        <v>27</v>
      </c>
      <c r="E432">
        <v>13522.235087658901</v>
      </c>
      <c r="F432">
        <v>69.17</v>
      </c>
      <c r="G432">
        <v>-47.448117616114601</v>
      </c>
      <c r="H432">
        <v>-9.0852322607824494</v>
      </c>
      <c r="I432">
        <v>-24.147843500171199</v>
      </c>
      <c r="J432">
        <v>-4.41121662230612</v>
      </c>
      <c r="K432">
        <v>83.595645888743306</v>
      </c>
      <c r="L432">
        <v>85.190868121721493</v>
      </c>
      <c r="M432">
        <v>20.999643711932102</v>
      </c>
      <c r="N432">
        <v>0.40108230065412698</v>
      </c>
      <c r="O432">
        <v>61.052479398583202</v>
      </c>
      <c r="P432">
        <v>6.3335895465026901</v>
      </c>
      <c r="Q432">
        <v>4.5969571309237997E-2</v>
      </c>
    </row>
    <row r="433" spans="1:17" x14ac:dyDescent="0.3">
      <c r="A433" t="s">
        <v>983</v>
      </c>
      <c r="B433" t="s">
        <v>984</v>
      </c>
      <c r="C433" t="s">
        <v>3111</v>
      </c>
      <c r="D433" t="s">
        <v>985</v>
      </c>
      <c r="E433">
        <v>13521.73931015</v>
      </c>
      <c r="F433">
        <v>761.5</v>
      </c>
      <c r="G433">
        <v>36.033597698838797</v>
      </c>
      <c r="H433">
        <v>0.64515530132614296</v>
      </c>
      <c r="I433">
        <v>14.558721219645401</v>
      </c>
      <c r="J433">
        <v>-0.199477400824806</v>
      </c>
      <c r="K433">
        <v>804.319654503827</v>
      </c>
      <c r="L433">
        <v>715.82836010819597</v>
      </c>
      <c r="M433">
        <v>27.2273514119249</v>
      </c>
      <c r="N433">
        <v>0.50594565895635002</v>
      </c>
      <c r="O433">
        <v>14.9704530531844</v>
      </c>
      <c r="P433">
        <v>68.2129445548928</v>
      </c>
      <c r="Q433">
        <v>5.3062000422381003E-2</v>
      </c>
    </row>
    <row r="434" spans="1:17" x14ac:dyDescent="0.3">
      <c r="A434" t="s">
        <v>986</v>
      </c>
      <c r="B434" t="s">
        <v>987</v>
      </c>
      <c r="C434" t="s">
        <v>3108</v>
      </c>
      <c r="D434" t="s">
        <v>276</v>
      </c>
      <c r="E434">
        <v>13514.892159999999</v>
      </c>
      <c r="F434">
        <v>4281.2</v>
      </c>
      <c r="G434">
        <v>21.786597489301901</v>
      </c>
      <c r="H434">
        <v>10.4408888298936</v>
      </c>
      <c r="I434">
        <v>-0.13868244578424099</v>
      </c>
      <c r="J434">
        <v>-1.47463113369497</v>
      </c>
      <c r="K434">
        <v>4280.2088392063897</v>
      </c>
      <c r="L434">
        <v>3992.9044949650602</v>
      </c>
      <c r="M434">
        <v>42.306424907577302</v>
      </c>
      <c r="N434">
        <v>0.93881968955066897</v>
      </c>
      <c r="O434">
        <v>16.789685135008799</v>
      </c>
      <c r="P434">
        <v>55.115942028985501</v>
      </c>
      <c r="Q434">
        <v>0.176430989831213</v>
      </c>
    </row>
    <row r="435" spans="1:17" hidden="1" x14ac:dyDescent="0.3">
      <c r="A435" t="s">
        <v>988</v>
      </c>
      <c r="B435" t="s">
        <v>989</v>
      </c>
      <c r="C435" t="s">
        <v>3112</v>
      </c>
      <c r="D435" t="s">
        <v>449</v>
      </c>
      <c r="E435">
        <v>13470.837882075</v>
      </c>
      <c r="F435">
        <v>2211.75</v>
      </c>
      <c r="G435">
        <v>-49.363078722838701</v>
      </c>
      <c r="H435">
        <v>0.96846646067654796</v>
      </c>
      <c r="I435">
        <v>-30.0439250018911</v>
      </c>
      <c r="J435">
        <v>-0.81823156648746798</v>
      </c>
      <c r="M435">
        <v>41.2750478506834</v>
      </c>
      <c r="O435">
        <v>40.160506386345602</v>
      </c>
      <c r="P435">
        <v>7.5701570935265696</v>
      </c>
    </row>
    <row r="436" spans="1:17" x14ac:dyDescent="0.3">
      <c r="A436" t="s">
        <v>990</v>
      </c>
      <c r="B436" t="s">
        <v>991</v>
      </c>
      <c r="C436" t="s">
        <v>3100</v>
      </c>
      <c r="D436" t="s">
        <v>454</v>
      </c>
      <c r="E436">
        <v>13353.575860589999</v>
      </c>
      <c r="F436">
        <v>277.85000000000002</v>
      </c>
      <c r="G436">
        <v>-4.6304383244140999</v>
      </c>
      <c r="H436">
        <v>-11.653408769215799</v>
      </c>
      <c r="I436">
        <v>-26.158925436789399</v>
      </c>
      <c r="J436">
        <v>-2.66315403730363</v>
      </c>
      <c r="K436">
        <v>324.18148378957</v>
      </c>
      <c r="L436">
        <v>322.09083538659399</v>
      </c>
      <c r="M436">
        <v>22.129558918105701</v>
      </c>
      <c r="N436">
        <v>0.45874791519936797</v>
      </c>
      <c r="O436">
        <v>48.632355587547202</v>
      </c>
      <c r="P436">
        <v>28.544991903770502</v>
      </c>
      <c r="Q436">
        <v>7.1505930888935004E-2</v>
      </c>
    </row>
    <row r="437" spans="1:17" hidden="1" x14ac:dyDescent="0.3">
      <c r="A437" t="s">
        <v>992</v>
      </c>
      <c r="B437" t="s">
        <v>993</v>
      </c>
      <c r="C437" t="s">
        <v>3112</v>
      </c>
      <c r="D437" t="s">
        <v>51</v>
      </c>
      <c r="E437">
        <v>13350.9450321</v>
      </c>
      <c r="F437">
        <v>848.25</v>
      </c>
      <c r="G437">
        <v>-19.923787495716901</v>
      </c>
      <c r="H437">
        <v>10.966634788418499</v>
      </c>
      <c r="I437">
        <v>-0.60463377476943903</v>
      </c>
      <c r="J437">
        <v>-0.364105493950868</v>
      </c>
      <c r="K437">
        <v>883.99266791213199</v>
      </c>
      <c r="M437">
        <v>35.05911981253</v>
      </c>
      <c r="O437">
        <v>38.626584143825497</v>
      </c>
      <c r="P437">
        <v>16.999999999999901</v>
      </c>
    </row>
    <row r="438" spans="1:17" x14ac:dyDescent="0.3">
      <c r="A438" t="s">
        <v>994</v>
      </c>
      <c r="B438" t="s">
        <v>995</v>
      </c>
      <c r="C438" t="s">
        <v>3097</v>
      </c>
      <c r="D438" t="s">
        <v>149</v>
      </c>
      <c r="E438">
        <v>13324.087177997901</v>
      </c>
      <c r="F438">
        <v>50.98</v>
      </c>
      <c r="G438">
        <v>109.564118777903</v>
      </c>
      <c r="H438">
        <v>-16.089500393036001</v>
      </c>
      <c r="I438">
        <v>3.9322921066942498</v>
      </c>
      <c r="J438">
        <v>-8.0722273320564</v>
      </c>
      <c r="K438">
        <v>64.308203839729998</v>
      </c>
      <c r="L438">
        <v>56.575102759235399</v>
      </c>
      <c r="M438">
        <v>17.9754517428707</v>
      </c>
      <c r="N438">
        <v>0.27628965201012301</v>
      </c>
      <c r="O438">
        <v>79.285994507650003</v>
      </c>
      <c r="P438">
        <v>149.90196078431299</v>
      </c>
      <c r="Q438">
        <v>0.12840048045394301</v>
      </c>
    </row>
    <row r="439" spans="1:17" x14ac:dyDescent="0.3">
      <c r="A439" t="s">
        <v>996</v>
      </c>
      <c r="B439" t="s">
        <v>997</v>
      </c>
      <c r="C439" t="s">
        <v>3097</v>
      </c>
      <c r="D439" t="s">
        <v>575</v>
      </c>
      <c r="E439">
        <v>13247.904784099999</v>
      </c>
      <c r="F439">
        <v>1673.95</v>
      </c>
      <c r="G439">
        <v>-18.3460298103643</v>
      </c>
      <c r="H439">
        <v>-4.9727298766535499</v>
      </c>
      <c r="I439">
        <v>-2.86528214773517</v>
      </c>
      <c r="J439">
        <v>0.19705845612282799</v>
      </c>
      <c r="K439">
        <v>1751.0374660713701</v>
      </c>
      <c r="L439">
        <v>1683.7716946057601</v>
      </c>
      <c r="M439">
        <v>29.939916972784602</v>
      </c>
      <c r="N439">
        <v>0.51298359967777396</v>
      </c>
      <c r="O439">
        <v>18.220376952716599</v>
      </c>
      <c r="P439">
        <v>28.075745983167501</v>
      </c>
      <c r="Q439">
        <v>-9.877694091599E-2</v>
      </c>
    </row>
    <row r="440" spans="1:17" hidden="1" x14ac:dyDescent="0.3">
      <c r="A440" t="s">
        <v>998</v>
      </c>
      <c r="B440" t="s">
        <v>999</v>
      </c>
      <c r="C440" t="s">
        <v>3112</v>
      </c>
      <c r="D440" t="s">
        <v>166</v>
      </c>
      <c r="E440">
        <v>13156.19066746</v>
      </c>
      <c r="F440">
        <v>10920.2</v>
      </c>
      <c r="G440">
        <v>320.33487260355298</v>
      </c>
      <c r="H440">
        <v>-10.021262093187</v>
      </c>
      <c r="I440">
        <v>42.168154261980298</v>
      </c>
      <c r="J440">
        <v>-0.57860520178366004</v>
      </c>
      <c r="K440">
        <v>11629.898430514</v>
      </c>
      <c r="L440">
        <v>8544.6897164598104</v>
      </c>
      <c r="M440">
        <v>20.754610743756199</v>
      </c>
      <c r="N440">
        <v>0.55059938667410002</v>
      </c>
      <c r="O440">
        <v>27.287046024797998</v>
      </c>
      <c r="P440">
        <v>364.49170565716702</v>
      </c>
      <c r="Q440">
        <v>0.22461048105637699</v>
      </c>
    </row>
    <row r="441" spans="1:17" x14ac:dyDescent="0.3">
      <c r="A441" t="s">
        <v>1000</v>
      </c>
      <c r="B441" t="s">
        <v>1001</v>
      </c>
      <c r="C441" t="s">
        <v>3103</v>
      </c>
      <c r="D441" t="s">
        <v>238</v>
      </c>
      <c r="E441">
        <v>13103.36885468</v>
      </c>
      <c r="F441">
        <v>1596.4</v>
      </c>
      <c r="G441">
        <v>22.707011144692199</v>
      </c>
      <c r="H441">
        <v>4.4156286230855901</v>
      </c>
      <c r="I441">
        <v>-18.829017454560599</v>
      </c>
      <c r="J441">
        <v>1.2683311061612701</v>
      </c>
      <c r="K441">
        <v>1662.43070437143</v>
      </c>
      <c r="L441">
        <v>1619.5235367754699</v>
      </c>
      <c r="M441">
        <v>35.706313456199503</v>
      </c>
      <c r="N441">
        <v>1.1932381332375199</v>
      </c>
      <c r="O441">
        <v>39.185041343021702</v>
      </c>
      <c r="P441">
        <v>56.817288801571699</v>
      </c>
      <c r="Q441">
        <v>0.102897935311125</v>
      </c>
    </row>
    <row r="442" spans="1:17" x14ac:dyDescent="0.3">
      <c r="A442" t="s">
        <v>1002</v>
      </c>
      <c r="B442" t="s">
        <v>1003</v>
      </c>
      <c r="C442" t="s">
        <v>3101</v>
      </c>
      <c r="D442" t="s">
        <v>51</v>
      </c>
      <c r="E442">
        <v>13078.215915360001</v>
      </c>
      <c r="F442">
        <v>539.6</v>
      </c>
      <c r="G442">
        <v>37.234361066301503</v>
      </c>
      <c r="H442">
        <v>5.8494905650517097</v>
      </c>
      <c r="I442">
        <v>21.971106414834299</v>
      </c>
      <c r="J442">
        <v>-2.8764050299016302</v>
      </c>
      <c r="K442">
        <v>586.45884883438896</v>
      </c>
      <c r="L442">
        <v>514.04523371069604</v>
      </c>
      <c r="M442">
        <v>30.722115320955901</v>
      </c>
      <c r="N442">
        <v>0.55627662999052496</v>
      </c>
      <c r="O442">
        <v>33.617494440326098</v>
      </c>
      <c r="P442">
        <v>69.180122276218796</v>
      </c>
      <c r="Q442">
        <v>5.9087767442551002E-2</v>
      </c>
    </row>
    <row r="443" spans="1:17" x14ac:dyDescent="0.3">
      <c r="A443" t="s">
        <v>1004</v>
      </c>
      <c r="B443" t="s">
        <v>1005</v>
      </c>
      <c r="C443" t="s">
        <v>3108</v>
      </c>
      <c r="D443" t="s">
        <v>48</v>
      </c>
      <c r="E443">
        <v>13066.35336048</v>
      </c>
      <c r="F443">
        <v>710.85</v>
      </c>
      <c r="G443">
        <v>10.682669806988001</v>
      </c>
      <c r="H443">
        <v>3.5756305924272</v>
      </c>
      <c r="I443">
        <v>30.160746254596202</v>
      </c>
      <c r="J443">
        <v>-4.19922541804966</v>
      </c>
      <c r="K443">
        <v>747.72581005801999</v>
      </c>
      <c r="L443">
        <v>649.52422650235496</v>
      </c>
      <c r="M443">
        <v>27.349016772070101</v>
      </c>
      <c r="N443">
        <v>0.57065277904174305</v>
      </c>
      <c r="O443">
        <v>16.297390448055101</v>
      </c>
      <c r="P443">
        <v>58.671874999999901</v>
      </c>
      <c r="Q443">
        <v>8.7001656029822003E-2</v>
      </c>
    </row>
    <row r="444" spans="1:17" x14ac:dyDescent="0.3">
      <c r="A444" t="s">
        <v>1006</v>
      </c>
      <c r="B444" t="s">
        <v>1007</v>
      </c>
      <c r="C444" t="s">
        <v>3100</v>
      </c>
      <c r="D444" t="s">
        <v>283</v>
      </c>
      <c r="E444">
        <v>13043.63019525</v>
      </c>
      <c r="F444">
        <v>558.75</v>
      </c>
      <c r="G444">
        <v>81.529966535208601</v>
      </c>
      <c r="H444">
        <v>-8.34766305663317</v>
      </c>
      <c r="I444">
        <v>-22.865583098319</v>
      </c>
      <c r="J444">
        <v>-5.09697341212879</v>
      </c>
      <c r="K444">
        <v>630.59889087713395</v>
      </c>
      <c r="L444">
        <v>606.91108031642705</v>
      </c>
      <c r="M444">
        <v>36.275189779298103</v>
      </c>
      <c r="N444">
        <v>1.3932814969811</v>
      </c>
      <c r="O444">
        <v>48.187919463087198</v>
      </c>
      <c r="P444">
        <v>118.77447141738401</v>
      </c>
      <c r="Q444">
        <v>2.3544153251296999E-2</v>
      </c>
    </row>
    <row r="445" spans="1:17" x14ac:dyDescent="0.3">
      <c r="A445" t="s">
        <v>1008</v>
      </c>
      <c r="B445" t="s">
        <v>1009</v>
      </c>
      <c r="C445" t="s">
        <v>3107</v>
      </c>
      <c r="D445" t="s">
        <v>724</v>
      </c>
      <c r="E445">
        <v>13025.380226719901</v>
      </c>
      <c r="F445">
        <v>2772.8</v>
      </c>
      <c r="G445">
        <v>16.7428528221965</v>
      </c>
      <c r="H445">
        <v>9.7423927360217792</v>
      </c>
      <c r="I445">
        <v>5.8166655024215297</v>
      </c>
      <c r="J445">
        <v>-4.4942791737640304</v>
      </c>
      <c r="K445">
        <v>2843.1336057120202</v>
      </c>
      <c r="L445">
        <v>2540.2957156255902</v>
      </c>
      <c r="M445">
        <v>21.354397116906298</v>
      </c>
      <c r="N445">
        <v>0.45139976649550401</v>
      </c>
      <c r="O445">
        <v>16.019907674552702</v>
      </c>
      <c r="P445">
        <v>48.198824158204097</v>
      </c>
      <c r="Q445">
        <v>7.1586201105378999E-2</v>
      </c>
    </row>
    <row r="446" spans="1:17" x14ac:dyDescent="0.3">
      <c r="A446" t="s">
        <v>1010</v>
      </c>
      <c r="B446" t="s">
        <v>1011</v>
      </c>
      <c r="C446" t="s">
        <v>3099</v>
      </c>
      <c r="D446" t="s">
        <v>197</v>
      </c>
      <c r="E446">
        <v>12989.71199994</v>
      </c>
      <c r="F446">
        <v>399.9</v>
      </c>
      <c r="G446">
        <v>-7.8249129414455503</v>
      </c>
      <c r="H446">
        <v>-6.56692807974063</v>
      </c>
      <c r="I446">
        <v>-12.7078552286402</v>
      </c>
      <c r="J446">
        <v>0.49028279533931501</v>
      </c>
      <c r="K446">
        <v>449.759922332266</v>
      </c>
      <c r="L446">
        <v>439.99087907794598</v>
      </c>
      <c r="M446">
        <v>33.370603398907903</v>
      </c>
      <c r="N446">
        <v>0.40110784420727102</v>
      </c>
      <c r="O446">
        <v>36.784196049012202</v>
      </c>
      <c r="P446">
        <v>56.028092079594202</v>
      </c>
    </row>
    <row r="447" spans="1:17" x14ac:dyDescent="0.3">
      <c r="A447" t="s">
        <v>1012</v>
      </c>
      <c r="B447" t="s">
        <v>1013</v>
      </c>
      <c r="C447" t="s">
        <v>3102</v>
      </c>
      <c r="D447" t="s">
        <v>117</v>
      </c>
      <c r="E447">
        <v>12953.13395426</v>
      </c>
      <c r="F447">
        <v>892.7</v>
      </c>
      <c r="G447">
        <v>91.356994671975002</v>
      </c>
      <c r="H447">
        <v>-15.368151886877399</v>
      </c>
      <c r="I447">
        <v>71.995886718368098</v>
      </c>
      <c r="J447">
        <v>-6.2311859435383701</v>
      </c>
      <c r="K447">
        <v>997.92721318685801</v>
      </c>
      <c r="L447">
        <v>759.57688169158496</v>
      </c>
      <c r="M447">
        <v>18.260951624753801</v>
      </c>
      <c r="N447">
        <v>0.347007688845343</v>
      </c>
      <c r="O447">
        <v>50.980172510361797</v>
      </c>
      <c r="P447">
        <v>138.62603581929901</v>
      </c>
      <c r="Q447">
        <v>0.19022281602442201</v>
      </c>
    </row>
    <row r="448" spans="1:17" x14ac:dyDescent="0.3">
      <c r="A448" t="s">
        <v>1014</v>
      </c>
      <c r="B448" t="s">
        <v>1015</v>
      </c>
      <c r="C448" t="s">
        <v>3108</v>
      </c>
      <c r="D448" t="s">
        <v>276</v>
      </c>
      <c r="E448">
        <v>12922.61157261</v>
      </c>
      <c r="F448">
        <v>1627.35</v>
      </c>
      <c r="G448">
        <v>61.125566831916899</v>
      </c>
      <c r="H448">
        <v>8.4388533988927605</v>
      </c>
      <c r="I448">
        <v>14.7636303848269</v>
      </c>
      <c r="J448">
        <v>-0.99259439424260398</v>
      </c>
      <c r="K448">
        <v>1781.33778727084</v>
      </c>
      <c r="L448">
        <v>1587.6642765051599</v>
      </c>
      <c r="M448">
        <v>31.693084606680301</v>
      </c>
      <c r="N448">
        <v>1.2327778220966501</v>
      </c>
      <c r="O448">
        <v>64.930715580544998</v>
      </c>
      <c r="P448">
        <v>102.595704948646</v>
      </c>
      <c r="Q448">
        <v>0.13745041286224399</v>
      </c>
    </row>
    <row r="449" spans="1:17" hidden="1" x14ac:dyDescent="0.3">
      <c r="A449" t="s">
        <v>1016</v>
      </c>
      <c r="B449" t="s">
        <v>1017</v>
      </c>
      <c r="C449" t="s">
        <v>3112</v>
      </c>
      <c r="D449" t="s">
        <v>1018</v>
      </c>
      <c r="E449">
        <v>12906.893384999599</v>
      </c>
      <c r="F449">
        <v>100</v>
      </c>
      <c r="G449">
        <v>-26.4543997406149</v>
      </c>
      <c r="I449">
        <v>-7.1352460196673899</v>
      </c>
      <c r="M449">
        <v>50</v>
      </c>
      <c r="N449">
        <v>1</v>
      </c>
      <c r="O449">
        <v>0</v>
      </c>
      <c r="P449">
        <v>0</v>
      </c>
    </row>
    <row r="450" spans="1:17" x14ac:dyDescent="0.3">
      <c r="A450" t="s">
        <v>1019</v>
      </c>
      <c r="B450" t="s">
        <v>1020</v>
      </c>
      <c r="C450" t="s">
        <v>3097</v>
      </c>
      <c r="D450" t="s">
        <v>539</v>
      </c>
      <c r="E450">
        <v>12873.047083653</v>
      </c>
      <c r="F450">
        <v>134.69</v>
      </c>
      <c r="G450">
        <v>41.383606489914598</v>
      </c>
      <c r="H450">
        <v>4.2551588338373403</v>
      </c>
      <c r="I450">
        <v>56.422738194054503</v>
      </c>
      <c r="J450">
        <v>-9.7166141300801492</v>
      </c>
      <c r="K450">
        <v>131.61811511173099</v>
      </c>
      <c r="L450">
        <v>105.082379144588</v>
      </c>
      <c r="M450">
        <v>34.452488658870003</v>
      </c>
      <c r="N450">
        <v>1.34579021070713</v>
      </c>
      <c r="O450">
        <v>25.2876976761452</v>
      </c>
      <c r="P450">
        <v>95.202898550724598</v>
      </c>
      <c r="Q450">
        <v>4.1831279570412001E-2</v>
      </c>
    </row>
    <row r="451" spans="1:17" x14ac:dyDescent="0.3">
      <c r="A451" t="s">
        <v>1021</v>
      </c>
      <c r="B451" t="s">
        <v>1022</v>
      </c>
      <c r="C451" t="s">
        <v>3105</v>
      </c>
      <c r="D451" t="s">
        <v>117</v>
      </c>
      <c r="E451">
        <v>12809.67817035</v>
      </c>
      <c r="F451">
        <v>43.71</v>
      </c>
      <c r="G451">
        <v>-19.844643643053899</v>
      </c>
      <c r="H451">
        <v>-7.6357492177659196</v>
      </c>
      <c r="I451">
        <v>-41.701114283140399</v>
      </c>
      <c r="J451">
        <v>-6.4442738534156696</v>
      </c>
      <c r="K451">
        <v>51.551541646945999</v>
      </c>
      <c r="L451">
        <v>54.266365053121</v>
      </c>
      <c r="M451">
        <v>10.8476436472847</v>
      </c>
      <c r="N451">
        <v>0.76638057457173303</v>
      </c>
      <c r="O451">
        <v>68.611301761610605</v>
      </c>
      <c r="P451">
        <v>11.647509578544</v>
      </c>
    </row>
    <row r="452" spans="1:17" x14ac:dyDescent="0.3">
      <c r="A452" t="s">
        <v>1023</v>
      </c>
      <c r="B452" t="s">
        <v>1024</v>
      </c>
      <c r="C452" t="s">
        <v>3098</v>
      </c>
      <c r="D452" t="s">
        <v>1025</v>
      </c>
      <c r="E452">
        <v>12696.323380919999</v>
      </c>
      <c r="F452">
        <v>395.6</v>
      </c>
      <c r="G452">
        <v>61.078190920679198</v>
      </c>
      <c r="H452">
        <v>-3.7148408660684402</v>
      </c>
      <c r="I452">
        <v>-7.1731487360287298</v>
      </c>
      <c r="J452">
        <v>-0.55053173793089705</v>
      </c>
      <c r="K452">
        <v>443.29744219401999</v>
      </c>
      <c r="L452">
        <v>411.82345293123802</v>
      </c>
      <c r="M452">
        <v>38.806797021484797</v>
      </c>
      <c r="N452">
        <v>1.4338085649952099</v>
      </c>
      <c r="O452">
        <v>56.167846309403402</v>
      </c>
      <c r="P452">
        <v>95.358024691357997</v>
      </c>
      <c r="Q452">
        <v>0.109960065361128</v>
      </c>
    </row>
    <row r="453" spans="1:17" x14ac:dyDescent="0.3">
      <c r="A453" t="s">
        <v>1026</v>
      </c>
      <c r="B453" t="s">
        <v>1027</v>
      </c>
      <c r="C453" t="s">
        <v>3097</v>
      </c>
      <c r="D453" t="s">
        <v>24</v>
      </c>
      <c r="E453">
        <v>12665.489558400001</v>
      </c>
      <c r="F453">
        <v>171</v>
      </c>
      <c r="G453">
        <v>3.83131454509935</v>
      </c>
      <c r="H453">
        <v>8.6345199207666905</v>
      </c>
      <c r="I453">
        <v>1.71262158058721</v>
      </c>
      <c r="J453">
        <v>13.921133846763</v>
      </c>
      <c r="K453">
        <v>162.43734165473401</v>
      </c>
      <c r="L453">
        <v>156.03909040622801</v>
      </c>
      <c r="M453">
        <v>72.401176314040796</v>
      </c>
      <c r="N453">
        <v>2.7804000213509501</v>
      </c>
      <c r="O453">
        <v>3.4035087719298298</v>
      </c>
      <c r="P453">
        <v>36.363636363636303</v>
      </c>
      <c r="Q453">
        <v>-2.2407037284884999E-2</v>
      </c>
    </row>
    <row r="454" spans="1:17" x14ac:dyDescent="0.3">
      <c r="A454" t="s">
        <v>1028</v>
      </c>
      <c r="B454" t="s">
        <v>1029</v>
      </c>
      <c r="C454" t="s">
        <v>3107</v>
      </c>
      <c r="D454" t="s">
        <v>1030</v>
      </c>
      <c r="E454">
        <v>12545.916068688</v>
      </c>
      <c r="F454">
        <v>160.47999999999999</v>
      </c>
      <c r="G454">
        <v>-11.497379683308299</v>
      </c>
      <c r="H454">
        <v>-4.4230217930041196</v>
      </c>
      <c r="I454">
        <v>-35.3642263416709</v>
      </c>
      <c r="J454">
        <v>-1.53649602328136</v>
      </c>
      <c r="K454">
        <v>186.63144030114</v>
      </c>
      <c r="L454">
        <v>193.90131690721299</v>
      </c>
      <c r="M454">
        <v>8.38981040418183</v>
      </c>
      <c r="N454">
        <v>0.75867158459378703</v>
      </c>
      <c r="O454">
        <v>48.024675972083699</v>
      </c>
      <c r="P454">
        <v>17.8267254038179</v>
      </c>
      <c r="Q454">
        <v>-7.9867981754250007E-3</v>
      </c>
    </row>
    <row r="455" spans="1:17" hidden="1" x14ac:dyDescent="0.3">
      <c r="A455" t="s">
        <v>1031</v>
      </c>
      <c r="B455" t="s">
        <v>1032</v>
      </c>
      <c r="C455" t="s">
        <v>3112</v>
      </c>
      <c r="D455" t="s">
        <v>166</v>
      </c>
      <c r="E455">
        <v>12480.144963135001</v>
      </c>
      <c r="F455">
        <v>831.55</v>
      </c>
      <c r="G455">
        <v>428.282091253381</v>
      </c>
      <c r="H455">
        <v>34.769609539986099</v>
      </c>
      <c r="I455">
        <v>18.6475402456479</v>
      </c>
      <c r="J455">
        <v>5.8711861437504798</v>
      </c>
      <c r="K455">
        <v>737.40193549419098</v>
      </c>
      <c r="L455">
        <v>590.94703227305297</v>
      </c>
      <c r="M455">
        <v>59.851789477706802</v>
      </c>
      <c r="N455">
        <v>2.6223247176742999</v>
      </c>
      <c r="O455">
        <v>8.0873068366303897</v>
      </c>
      <c r="P455">
        <v>485.59859154929501</v>
      </c>
      <c r="Q455">
        <v>0.27216281295335998</v>
      </c>
    </row>
    <row r="456" spans="1:17" x14ac:dyDescent="0.3">
      <c r="A456" t="s">
        <v>1033</v>
      </c>
      <c r="B456" t="s">
        <v>1034</v>
      </c>
      <c r="C456" t="s">
        <v>3103</v>
      </c>
      <c r="D456" t="s">
        <v>276</v>
      </c>
      <c r="E456">
        <v>12478.8554673</v>
      </c>
      <c r="F456">
        <v>5231</v>
      </c>
      <c r="G456">
        <v>-10.013299215283199</v>
      </c>
      <c r="H456">
        <v>-12.1223809117146</v>
      </c>
      <c r="I456">
        <v>6.7864613903614499</v>
      </c>
      <c r="J456">
        <v>-10.1085803919088</v>
      </c>
      <c r="K456">
        <v>5935.3908478825297</v>
      </c>
      <c r="L456">
        <v>5243.4436410712697</v>
      </c>
      <c r="M456">
        <v>16.485429439096499</v>
      </c>
      <c r="N456">
        <v>0.58208521637566302</v>
      </c>
      <c r="O456">
        <v>36.1355381380233</v>
      </c>
      <c r="P456">
        <v>38.311233325841798</v>
      </c>
      <c r="Q456">
        <v>8.2057814076371999E-2</v>
      </c>
    </row>
    <row r="457" spans="1:17" hidden="1" x14ac:dyDescent="0.3">
      <c r="A457" t="s">
        <v>1035</v>
      </c>
      <c r="B457" t="s">
        <v>1036</v>
      </c>
      <c r="C457" t="s">
        <v>3112</v>
      </c>
      <c r="D457" t="s">
        <v>86</v>
      </c>
      <c r="E457">
        <v>12443.53912408</v>
      </c>
      <c r="F457">
        <v>10888.1</v>
      </c>
      <c r="G457">
        <v>9.3133706733058794</v>
      </c>
      <c r="H457">
        <v>-3.5052470284314201</v>
      </c>
      <c r="I457">
        <v>28.273725612861298</v>
      </c>
      <c r="J457">
        <v>-4.1359601441341098</v>
      </c>
      <c r="K457">
        <v>10880.8869114876</v>
      </c>
      <c r="L457">
        <v>9082.3827084223594</v>
      </c>
      <c r="M457">
        <v>38.628042568294703</v>
      </c>
      <c r="N457">
        <v>1.6400536478491701</v>
      </c>
      <c r="O457">
        <v>17.449325410310301</v>
      </c>
      <c r="P457">
        <v>61.734080004753302</v>
      </c>
      <c r="Q457">
        <v>0.13180206843700101</v>
      </c>
    </row>
    <row r="458" spans="1:17" x14ac:dyDescent="0.3">
      <c r="A458" t="s">
        <v>1037</v>
      </c>
      <c r="B458" t="s">
        <v>1038</v>
      </c>
      <c r="C458" t="s">
        <v>603</v>
      </c>
      <c r="D458" t="s">
        <v>603</v>
      </c>
      <c r="E458">
        <v>12372.343817999999</v>
      </c>
      <c r="F458">
        <v>427.85</v>
      </c>
      <c r="G458">
        <v>-3.49133033409099</v>
      </c>
      <c r="H458">
        <v>-1.8939266517467599</v>
      </c>
      <c r="I458">
        <v>-14.2152764247059</v>
      </c>
      <c r="J458">
        <v>-4.8276959104928601</v>
      </c>
      <c r="K458">
        <v>473.840786552694</v>
      </c>
      <c r="L458">
        <v>460.10974270503101</v>
      </c>
      <c r="M458">
        <v>30.4150814656401</v>
      </c>
      <c r="N458">
        <v>0.421874298661431</v>
      </c>
      <c r="O458">
        <v>38.366249853920699</v>
      </c>
      <c r="P458">
        <v>26.3958641063515</v>
      </c>
      <c r="Q458">
        <v>-4.6904876910000001E-4</v>
      </c>
    </row>
    <row r="459" spans="1:17" x14ac:dyDescent="0.3">
      <c r="A459" t="s">
        <v>1039</v>
      </c>
      <c r="B459" t="s">
        <v>1040</v>
      </c>
      <c r="C459" t="s">
        <v>3108</v>
      </c>
      <c r="D459" t="s">
        <v>166</v>
      </c>
      <c r="E459">
        <v>12363.575910400001</v>
      </c>
      <c r="F459">
        <v>12220.45</v>
      </c>
      <c r="G459">
        <v>151.66551514234899</v>
      </c>
      <c r="H459">
        <v>-1.9655833642742899</v>
      </c>
      <c r="I459">
        <v>9.9390579791063303</v>
      </c>
      <c r="J459">
        <v>-5.6534744859711896</v>
      </c>
      <c r="K459">
        <v>13207.645999873899</v>
      </c>
      <c r="L459">
        <v>11019.462954853099</v>
      </c>
      <c r="M459">
        <v>30.184972975463001</v>
      </c>
      <c r="N459">
        <v>0.93455844010120503</v>
      </c>
      <c r="O459">
        <v>21.108469819032798</v>
      </c>
      <c r="P459">
        <v>186.47834495692399</v>
      </c>
      <c r="Q459">
        <v>0.21910853589490101</v>
      </c>
    </row>
    <row r="460" spans="1:17" x14ac:dyDescent="0.3">
      <c r="A460" t="s">
        <v>1041</v>
      </c>
      <c r="B460" t="s">
        <v>1042</v>
      </c>
      <c r="C460" t="s">
        <v>3097</v>
      </c>
      <c r="D460" t="s">
        <v>54</v>
      </c>
      <c r="E460">
        <v>12291.925134538</v>
      </c>
      <c r="F460">
        <v>145.22</v>
      </c>
      <c r="G460">
        <v>-16.2304908222088</v>
      </c>
      <c r="H460">
        <v>-20.917038733067901</v>
      </c>
      <c r="I460">
        <v>-32.414381599806298</v>
      </c>
      <c r="J460">
        <v>-4.4282246051086496</v>
      </c>
      <c r="K460">
        <v>187.364341217245</v>
      </c>
      <c r="L460">
        <v>185.78408943054299</v>
      </c>
      <c r="M460">
        <v>22.220918619807101</v>
      </c>
      <c r="N460">
        <v>1.9739960710198701</v>
      </c>
      <c r="O460">
        <v>58.655832529954502</v>
      </c>
      <c r="P460">
        <v>15.8516154766653</v>
      </c>
      <c r="Q460">
        <v>-6.3014188928565001E-2</v>
      </c>
    </row>
    <row r="461" spans="1:17" x14ac:dyDescent="0.3">
      <c r="A461" t="s">
        <v>1043</v>
      </c>
      <c r="B461" t="s">
        <v>1044</v>
      </c>
      <c r="C461" t="s">
        <v>3097</v>
      </c>
      <c r="D461" t="s">
        <v>419</v>
      </c>
      <c r="E461">
        <v>12282.413326886999</v>
      </c>
      <c r="F461">
        <v>202.91</v>
      </c>
      <c r="G461">
        <v>-8.8935654416578007</v>
      </c>
      <c r="H461">
        <v>-1.2686818352860301</v>
      </c>
      <c r="I461">
        <v>-18.836725567099901</v>
      </c>
      <c r="J461">
        <v>0.878954068475851</v>
      </c>
      <c r="K461">
        <v>222.136881838644</v>
      </c>
      <c r="L461">
        <v>210.878483011778</v>
      </c>
      <c r="M461">
        <v>25.751715297707801</v>
      </c>
      <c r="N461">
        <v>0.57047111786693605</v>
      </c>
      <c r="O461">
        <v>21.679562367552101</v>
      </c>
      <c r="P461">
        <v>30.9096774193548</v>
      </c>
      <c r="Q461">
        <v>9.6080915336910003E-2</v>
      </c>
    </row>
    <row r="462" spans="1:17" x14ac:dyDescent="0.3">
      <c r="A462" t="s">
        <v>1045</v>
      </c>
      <c r="B462" t="s">
        <v>1046</v>
      </c>
      <c r="C462" t="s">
        <v>3102</v>
      </c>
      <c r="D462" t="s">
        <v>111</v>
      </c>
      <c r="E462">
        <v>12260.837841503</v>
      </c>
      <c r="F462">
        <v>17.89</v>
      </c>
      <c r="G462">
        <v>78.002743116527895</v>
      </c>
      <c r="H462">
        <v>9.9216702982434004</v>
      </c>
      <c r="I462">
        <v>-8.0216726124651796</v>
      </c>
      <c r="J462">
        <v>-4.73960063905926</v>
      </c>
      <c r="K462">
        <v>18.945213831643802</v>
      </c>
      <c r="L462">
        <v>17.441778874449199</v>
      </c>
      <c r="M462">
        <v>30.241822514908201</v>
      </c>
      <c r="N462">
        <v>1.41201133660222</v>
      </c>
      <c r="O462">
        <v>34.153158188932302</v>
      </c>
      <c r="P462">
        <v>114.251497005988</v>
      </c>
      <c r="Q462">
        <v>0.127865712695267</v>
      </c>
    </row>
    <row r="463" spans="1:17" x14ac:dyDescent="0.3">
      <c r="A463" t="s">
        <v>1047</v>
      </c>
      <c r="B463" t="s">
        <v>1048</v>
      </c>
      <c r="C463" t="s">
        <v>3099</v>
      </c>
      <c r="D463" t="s">
        <v>985</v>
      </c>
      <c r="E463">
        <v>12251.222902625001</v>
      </c>
      <c r="F463">
        <v>607.25</v>
      </c>
      <c r="G463">
        <v>22.838777886920401</v>
      </c>
      <c r="H463">
        <v>7.1750040846622003</v>
      </c>
      <c r="I463">
        <v>49.352320015637297</v>
      </c>
      <c r="J463">
        <v>-1.6701792425877799</v>
      </c>
      <c r="K463">
        <v>595.03393429724895</v>
      </c>
      <c r="L463">
        <v>489.38524262431298</v>
      </c>
      <c r="M463">
        <v>34.481142317670297</v>
      </c>
      <c r="N463">
        <v>0.43011025076728598</v>
      </c>
      <c r="O463">
        <v>13.9234252778921</v>
      </c>
      <c r="P463">
        <v>76.783114992721906</v>
      </c>
      <c r="Q463">
        <v>6.6841625218713993E-2</v>
      </c>
    </row>
    <row r="464" spans="1:17" x14ac:dyDescent="0.3">
      <c r="A464" t="s">
        <v>1049</v>
      </c>
      <c r="B464" t="s">
        <v>1050</v>
      </c>
      <c r="C464" t="s">
        <v>3099</v>
      </c>
      <c r="D464" t="s">
        <v>381</v>
      </c>
      <c r="E464">
        <v>12183.369540239901</v>
      </c>
      <c r="F464">
        <v>350.85</v>
      </c>
      <c r="G464">
        <v>94.623104985283007</v>
      </c>
      <c r="H464">
        <v>-12.0785171340004</v>
      </c>
      <c r="I464">
        <v>57.235801063958696</v>
      </c>
      <c r="J464">
        <v>-13.523793863624</v>
      </c>
      <c r="K464">
        <v>382.577104751805</v>
      </c>
      <c r="L464">
        <v>291.30137687624801</v>
      </c>
      <c r="M464">
        <v>17.2097345172449</v>
      </c>
      <c r="N464">
        <v>0.93840740897233998</v>
      </c>
      <c r="O464">
        <v>27.675644862476801</v>
      </c>
      <c r="P464">
        <v>133.355503824409</v>
      </c>
      <c r="Q464">
        <v>0.178304084033717</v>
      </c>
    </row>
    <row r="465" spans="1:17" x14ac:dyDescent="0.3">
      <c r="A465" t="s">
        <v>1051</v>
      </c>
      <c r="B465" t="s">
        <v>1052</v>
      </c>
      <c r="C465" t="s">
        <v>3108</v>
      </c>
      <c r="D465" t="s">
        <v>166</v>
      </c>
      <c r="E465">
        <v>12152.37820915</v>
      </c>
      <c r="F465">
        <v>541.54999999999995</v>
      </c>
      <c r="G465">
        <v>18.354745255708298</v>
      </c>
      <c r="H465">
        <v>-5.4731743292874198</v>
      </c>
      <c r="I465">
        <v>-12.292864233327601</v>
      </c>
      <c r="J465">
        <v>-15.9046313216896</v>
      </c>
      <c r="K465">
        <v>638.85726021585003</v>
      </c>
      <c r="L465">
        <v>572.35583236238904</v>
      </c>
      <c r="M465">
        <v>22.726143593481499</v>
      </c>
      <c r="N465">
        <v>1.9181678335325201</v>
      </c>
      <c r="O465">
        <v>36.478626165635603</v>
      </c>
      <c r="P465">
        <v>51.854188573431401</v>
      </c>
      <c r="Q465">
        <v>0.18784044309398601</v>
      </c>
    </row>
    <row r="466" spans="1:17" x14ac:dyDescent="0.3">
      <c r="A466" t="s">
        <v>1053</v>
      </c>
      <c r="B466" t="s">
        <v>1054</v>
      </c>
      <c r="C466" t="s">
        <v>3108</v>
      </c>
      <c r="D466" t="s">
        <v>100</v>
      </c>
      <c r="E466">
        <v>12080.780670509999</v>
      </c>
      <c r="F466">
        <v>2157.9</v>
      </c>
      <c r="G466">
        <v>-8.2942354695676901</v>
      </c>
      <c r="H466">
        <v>-2.8203736493115801</v>
      </c>
      <c r="I466">
        <v>-37.144003439147703</v>
      </c>
      <c r="J466">
        <v>-5.1969205571195998</v>
      </c>
      <c r="K466">
        <v>2555.21039496615</v>
      </c>
      <c r="L466">
        <v>2584.7975238078302</v>
      </c>
      <c r="M466">
        <v>24.5641332366638</v>
      </c>
      <c r="N466">
        <v>0.61321321181436195</v>
      </c>
      <c r="O466">
        <v>69.377635664303199</v>
      </c>
      <c r="P466">
        <v>24.374639769452401</v>
      </c>
      <c r="Q466">
        <v>0.109413295174579</v>
      </c>
    </row>
    <row r="467" spans="1:17" x14ac:dyDescent="0.3">
      <c r="A467" t="s">
        <v>1055</v>
      </c>
      <c r="B467" t="s">
        <v>1056</v>
      </c>
      <c r="C467" t="s">
        <v>3109</v>
      </c>
      <c r="D467" t="s">
        <v>513</v>
      </c>
      <c r="E467">
        <v>12053.9672618</v>
      </c>
      <c r="F467">
        <v>775.55</v>
      </c>
      <c r="G467">
        <v>-37.2145621161918</v>
      </c>
      <c r="H467">
        <v>-4.1731368891399896</v>
      </c>
      <c r="I467">
        <v>-12.877832310382001</v>
      </c>
      <c r="J467">
        <v>-5.3202993597799999</v>
      </c>
      <c r="K467">
        <v>854.15850505591004</v>
      </c>
      <c r="L467">
        <v>837.02502034031704</v>
      </c>
      <c r="M467">
        <v>16.483568741166199</v>
      </c>
      <c r="N467">
        <v>0.60877173383975802</v>
      </c>
      <c r="O467">
        <v>23.396299400425502</v>
      </c>
      <c r="P467">
        <v>9.3941744833909198</v>
      </c>
      <c r="Q467">
        <v>1.3553540522501E-2</v>
      </c>
    </row>
    <row r="468" spans="1:17" x14ac:dyDescent="0.3">
      <c r="A468" t="s">
        <v>1057</v>
      </c>
      <c r="B468" t="s">
        <v>1058</v>
      </c>
      <c r="C468" t="s">
        <v>3101</v>
      </c>
      <c r="D468" t="s">
        <v>51</v>
      </c>
      <c r="E468">
        <v>11945.39634456</v>
      </c>
      <c r="F468">
        <v>263.60000000000002</v>
      </c>
      <c r="G468">
        <v>133.25003375692199</v>
      </c>
      <c r="H468">
        <v>-6.0149807699818902</v>
      </c>
      <c r="I468">
        <v>50.5674162597223</v>
      </c>
      <c r="J468">
        <v>-1.0356402469988899</v>
      </c>
      <c r="K468">
        <v>266.34388722228698</v>
      </c>
      <c r="L468">
        <v>203.33390373589501</v>
      </c>
      <c r="M468">
        <v>31.366369932814301</v>
      </c>
      <c r="N468">
        <v>0.40947832905718201</v>
      </c>
      <c r="O468">
        <v>24.7344461305007</v>
      </c>
      <c r="P468">
        <v>170.497691123653</v>
      </c>
      <c r="Q468">
        <v>0.16408940717079001</v>
      </c>
    </row>
    <row r="469" spans="1:17" x14ac:dyDescent="0.3">
      <c r="A469" t="s">
        <v>1059</v>
      </c>
      <c r="B469" t="s">
        <v>1060</v>
      </c>
      <c r="C469" t="s">
        <v>3106</v>
      </c>
      <c r="D469" t="s">
        <v>108</v>
      </c>
      <c r="E469">
        <v>11930.970026999999</v>
      </c>
      <c r="F469">
        <v>863.3</v>
      </c>
      <c r="G469">
        <v>46.413041188500003</v>
      </c>
      <c r="H469">
        <v>28.155482510260299</v>
      </c>
      <c r="I469">
        <v>12.1792450314002</v>
      </c>
      <c r="J469">
        <v>-0.87350301670910602</v>
      </c>
      <c r="K469">
        <v>798.84700371890301</v>
      </c>
      <c r="L469">
        <v>688.84610209622201</v>
      </c>
      <c r="M469">
        <v>45.011791158024501</v>
      </c>
      <c r="N469">
        <v>1.33447756710883</v>
      </c>
      <c r="O469">
        <v>12.938723502837901</v>
      </c>
      <c r="P469">
        <v>97.528886855050899</v>
      </c>
    </row>
    <row r="470" spans="1:17" x14ac:dyDescent="0.3">
      <c r="A470" t="s">
        <v>1061</v>
      </c>
      <c r="B470" t="s">
        <v>1062</v>
      </c>
      <c r="C470" t="s">
        <v>3108</v>
      </c>
      <c r="D470" t="s">
        <v>276</v>
      </c>
      <c r="E470">
        <v>11908.855035619999</v>
      </c>
      <c r="F470">
        <v>1789.85</v>
      </c>
      <c r="G470">
        <v>79.204568431279796</v>
      </c>
      <c r="H470">
        <v>5.93365761896764</v>
      </c>
      <c r="I470">
        <v>10.212729722014201</v>
      </c>
      <c r="J470">
        <v>0.36302778365537702</v>
      </c>
      <c r="K470">
        <v>1820.5128247951</v>
      </c>
      <c r="L470">
        <v>1563.3568078374501</v>
      </c>
      <c r="M470">
        <v>38.610965527716701</v>
      </c>
      <c r="N470">
        <v>0.974559917817587</v>
      </c>
      <c r="O470">
        <v>13.693884962426999</v>
      </c>
      <c r="P470">
        <v>112.647023880242</v>
      </c>
      <c r="Q470">
        <v>0.127077907397908</v>
      </c>
    </row>
    <row r="471" spans="1:17" hidden="1" x14ac:dyDescent="0.3">
      <c r="A471" t="s">
        <v>1063</v>
      </c>
      <c r="B471" t="s">
        <v>1064</v>
      </c>
      <c r="C471" t="s">
        <v>3112</v>
      </c>
      <c r="D471" t="s">
        <v>133</v>
      </c>
      <c r="E471">
        <v>11850.394374</v>
      </c>
      <c r="F471">
        <v>390</v>
      </c>
      <c r="G471">
        <v>24.825662323000198</v>
      </c>
      <c r="H471">
        <v>1.59316354812433</v>
      </c>
      <c r="I471">
        <v>20.461678567278401</v>
      </c>
      <c r="J471">
        <v>-3.1023813894586798</v>
      </c>
      <c r="K471">
        <v>399.65733882552502</v>
      </c>
      <c r="L471">
        <v>336.14175208379498</v>
      </c>
      <c r="M471">
        <v>39.569853132972497</v>
      </c>
      <c r="N471">
        <v>0.46066857851999699</v>
      </c>
      <c r="O471">
        <v>22.192307692307601</v>
      </c>
      <c r="P471">
        <v>90.709046454767702</v>
      </c>
      <c r="Q471">
        <v>0.17511804830108599</v>
      </c>
    </row>
    <row r="472" spans="1:17" x14ac:dyDescent="0.3">
      <c r="A472" t="s">
        <v>1065</v>
      </c>
      <c r="B472" t="s">
        <v>1066</v>
      </c>
      <c r="C472" t="s">
        <v>3104</v>
      </c>
      <c r="D472" t="s">
        <v>74</v>
      </c>
      <c r="E472">
        <v>11841.512252715</v>
      </c>
      <c r="F472">
        <v>331.55</v>
      </c>
      <c r="G472">
        <v>-31.126625157521101</v>
      </c>
      <c r="H472">
        <v>3.5815000429616002</v>
      </c>
      <c r="I472">
        <v>-10.3747031917088</v>
      </c>
      <c r="J472">
        <v>-2.3827508713963002</v>
      </c>
      <c r="K472">
        <v>349.463482027304</v>
      </c>
      <c r="L472">
        <v>345.36233846861199</v>
      </c>
      <c r="M472">
        <v>28.878762739240699</v>
      </c>
      <c r="N472">
        <v>1.17661593270627</v>
      </c>
      <c r="O472">
        <v>20.042225908611002</v>
      </c>
      <c r="P472">
        <v>13.817370408513501</v>
      </c>
      <c r="Q472">
        <v>-0.104049255519768</v>
      </c>
    </row>
    <row r="473" spans="1:17" x14ac:dyDescent="0.3">
      <c r="A473" t="s">
        <v>1067</v>
      </c>
      <c r="B473" t="s">
        <v>1068</v>
      </c>
      <c r="C473" t="s">
        <v>3108</v>
      </c>
      <c r="D473" t="s">
        <v>117</v>
      </c>
      <c r="E473">
        <v>11714.2828644</v>
      </c>
      <c r="F473">
        <v>384.4</v>
      </c>
      <c r="G473">
        <v>11.545959261359499</v>
      </c>
      <c r="H473">
        <v>19.0236499798336</v>
      </c>
      <c r="I473">
        <v>-1.54535452124686</v>
      </c>
      <c r="J473">
        <v>-3.3543088671264001</v>
      </c>
      <c r="K473">
        <v>374.12210109702397</v>
      </c>
      <c r="L473">
        <v>349.65449116881302</v>
      </c>
      <c r="M473">
        <v>42.327282079296801</v>
      </c>
      <c r="N473">
        <v>3.5825682337504601</v>
      </c>
      <c r="O473">
        <v>17.325702393340201</v>
      </c>
      <c r="P473">
        <v>52.056962025316402</v>
      </c>
      <c r="Q473">
        <v>0.16193473822649701</v>
      </c>
    </row>
    <row r="474" spans="1:17" x14ac:dyDescent="0.3">
      <c r="A474" t="s">
        <v>1069</v>
      </c>
      <c r="B474" t="s">
        <v>1070</v>
      </c>
      <c r="C474" t="s">
        <v>3108</v>
      </c>
      <c r="D474" t="s">
        <v>74</v>
      </c>
      <c r="E474">
        <v>11697.27327577</v>
      </c>
      <c r="F474">
        <v>566.45000000000005</v>
      </c>
      <c r="G474">
        <v>-42.7590687713477</v>
      </c>
      <c r="H474">
        <v>-0.83623457025127101</v>
      </c>
      <c r="I474">
        <v>-19.1293421899462</v>
      </c>
      <c r="J474">
        <v>-2.7181153359849999</v>
      </c>
      <c r="K474">
        <v>601.43086034129203</v>
      </c>
      <c r="L474">
        <v>629.84907684675704</v>
      </c>
      <c r="M474">
        <v>27.515157987427401</v>
      </c>
      <c r="N474">
        <v>0.62059192266573804</v>
      </c>
      <c r="O474">
        <v>45.467384588224903</v>
      </c>
      <c r="P474">
        <v>12.3351512146752</v>
      </c>
      <c r="Q474">
        <v>4.6635600686969002E-2</v>
      </c>
    </row>
    <row r="475" spans="1:17" x14ac:dyDescent="0.3">
      <c r="A475" t="s">
        <v>1071</v>
      </c>
      <c r="B475" t="s">
        <v>1072</v>
      </c>
      <c r="C475" t="s">
        <v>3108</v>
      </c>
      <c r="D475" t="s">
        <v>117</v>
      </c>
      <c r="E475">
        <v>11603.3703343</v>
      </c>
      <c r="F475">
        <v>173.45</v>
      </c>
      <c r="G475">
        <v>18.5464362399903</v>
      </c>
      <c r="H475">
        <v>-7.6507820987683797</v>
      </c>
      <c r="I475">
        <v>-11.6020889366094</v>
      </c>
      <c r="J475">
        <v>-0.75892787902224101</v>
      </c>
      <c r="K475">
        <v>194.548537580116</v>
      </c>
      <c r="L475">
        <v>180.83344761089</v>
      </c>
      <c r="M475">
        <v>23.833955291417801</v>
      </c>
      <c r="N475">
        <v>0.69877017268668196</v>
      </c>
      <c r="O475">
        <v>41.130008648025303</v>
      </c>
      <c r="P475">
        <v>51.392161997032296</v>
      </c>
      <c r="Q475">
        <v>9.5395398340390999E-2</v>
      </c>
    </row>
    <row r="476" spans="1:17" hidden="1" x14ac:dyDescent="0.3">
      <c r="A476" t="s">
        <v>1073</v>
      </c>
      <c r="B476" t="s">
        <v>1074</v>
      </c>
      <c r="C476" t="s">
        <v>3112</v>
      </c>
      <c r="D476" t="s">
        <v>80</v>
      </c>
      <c r="E476">
        <v>11516.9498752</v>
      </c>
      <c r="F476">
        <v>88.5</v>
      </c>
      <c r="G476">
        <v>-37.812572817537998</v>
      </c>
      <c r="H476">
        <v>4.84122279408981</v>
      </c>
      <c r="I476">
        <v>-16.819907719840799</v>
      </c>
      <c r="J476">
        <v>2.1348129309692299</v>
      </c>
      <c r="K476">
        <v>90.266861147428102</v>
      </c>
      <c r="L476">
        <v>95.491720802696307</v>
      </c>
      <c r="M476">
        <v>13.715137464591701</v>
      </c>
      <c r="N476">
        <v>0.86968563850768599</v>
      </c>
      <c r="O476">
        <v>17.514124293785301</v>
      </c>
      <c r="P476">
        <v>1.57236313554458</v>
      </c>
    </row>
    <row r="477" spans="1:17" x14ac:dyDescent="0.3">
      <c r="A477" t="s">
        <v>1075</v>
      </c>
      <c r="B477" t="s">
        <v>1076</v>
      </c>
      <c r="C477" t="s">
        <v>3096</v>
      </c>
      <c r="D477" t="s">
        <v>21</v>
      </c>
      <c r="E477">
        <v>11512.182340219901</v>
      </c>
      <c r="F477">
        <v>768.7</v>
      </c>
      <c r="G477">
        <v>-32.314420559915597</v>
      </c>
      <c r="H477">
        <v>4.3924186960803704</v>
      </c>
      <c r="I477">
        <v>-13.374192168353099</v>
      </c>
      <c r="J477">
        <v>-0.37926495835365998</v>
      </c>
      <c r="K477">
        <v>797.97215922776104</v>
      </c>
      <c r="L477">
        <v>821.86886543092703</v>
      </c>
      <c r="M477">
        <v>24.366841843683101</v>
      </c>
      <c r="N477">
        <v>0.75164382909724303</v>
      </c>
      <c r="O477">
        <v>25.016261220241901</v>
      </c>
      <c r="P477">
        <v>3.7381916329284701</v>
      </c>
      <c r="Q477">
        <v>-0.129481756832658</v>
      </c>
    </row>
    <row r="478" spans="1:17" x14ac:dyDescent="0.3">
      <c r="A478" t="s">
        <v>1077</v>
      </c>
      <c r="B478" t="s">
        <v>1078</v>
      </c>
      <c r="C478" t="s">
        <v>3101</v>
      </c>
      <c r="D478" t="s">
        <v>51</v>
      </c>
      <c r="E478">
        <v>11498.48377008</v>
      </c>
      <c r="F478">
        <v>938.4</v>
      </c>
      <c r="G478">
        <v>25.636362009790201</v>
      </c>
      <c r="H478">
        <v>0.62266422027073398</v>
      </c>
      <c r="I478">
        <v>17.901396218840201</v>
      </c>
      <c r="J478">
        <v>-3.9279572439867998</v>
      </c>
      <c r="K478">
        <v>1090.3387669357601</v>
      </c>
      <c r="L478">
        <v>921.05059545278903</v>
      </c>
      <c r="M478">
        <v>20.382709673165301</v>
      </c>
      <c r="N478">
        <v>0.49933040515900001</v>
      </c>
      <c r="O478">
        <v>42.274083546462002</v>
      </c>
      <c r="P478">
        <v>53.534031413612503</v>
      </c>
      <c r="Q478">
        <v>3.1356545969781997E-2</v>
      </c>
    </row>
    <row r="479" spans="1:17" x14ac:dyDescent="0.3">
      <c r="A479" t="s">
        <v>1079</v>
      </c>
      <c r="B479" t="s">
        <v>1080</v>
      </c>
      <c r="C479" t="s">
        <v>3114</v>
      </c>
      <c r="D479" t="s">
        <v>630</v>
      </c>
      <c r="E479">
        <v>11483.97018552</v>
      </c>
      <c r="F479">
        <v>119.56</v>
      </c>
      <c r="G479">
        <v>-75.421333402557806</v>
      </c>
      <c r="H479">
        <v>3.8850597767272701</v>
      </c>
      <c r="I479">
        <v>-23.3510834408306</v>
      </c>
      <c r="J479">
        <v>1.4923077353993599</v>
      </c>
      <c r="K479">
        <v>132.64192284274901</v>
      </c>
      <c r="L479">
        <v>157.845534659956</v>
      </c>
      <c r="M479">
        <v>29.660548974572698</v>
      </c>
      <c r="N479">
        <v>0.81889295899900405</v>
      </c>
      <c r="O479">
        <v>150.669120107059</v>
      </c>
      <c r="P479">
        <v>0.63125999494992802</v>
      </c>
      <c r="Q479">
        <v>-0.112472750953162</v>
      </c>
    </row>
    <row r="480" spans="1:17" x14ac:dyDescent="0.3">
      <c r="A480" t="s">
        <v>1081</v>
      </c>
      <c r="B480" t="s">
        <v>1082</v>
      </c>
      <c r="C480" t="s">
        <v>3099</v>
      </c>
      <c r="D480" t="s">
        <v>125</v>
      </c>
      <c r="E480">
        <v>11448.377187759999</v>
      </c>
      <c r="F480">
        <v>1799.15</v>
      </c>
      <c r="G480">
        <v>-6.8777680777144701</v>
      </c>
      <c r="H480">
        <v>-1.94512257817992</v>
      </c>
      <c r="I480">
        <v>0.50804702807700597</v>
      </c>
      <c r="J480">
        <v>-5.3896277813194304</v>
      </c>
      <c r="K480">
        <v>2029.4781008392399</v>
      </c>
      <c r="L480">
        <v>1908.5583931680501</v>
      </c>
      <c r="M480">
        <v>24.570362464250799</v>
      </c>
      <c r="N480">
        <v>1.0096649393789801</v>
      </c>
      <c r="O480">
        <v>38.065197454353402</v>
      </c>
      <c r="P480">
        <v>24.9279588931708</v>
      </c>
      <c r="Q480">
        <v>-6.8352454219841E-2</v>
      </c>
    </row>
    <row r="481" spans="1:17" hidden="1" x14ac:dyDescent="0.3">
      <c r="A481" t="s">
        <v>1083</v>
      </c>
      <c r="B481" t="s">
        <v>1084</v>
      </c>
      <c r="C481" t="s">
        <v>3112</v>
      </c>
      <c r="D481" t="s">
        <v>309</v>
      </c>
      <c r="E481">
        <v>11439.89721639</v>
      </c>
      <c r="F481">
        <v>835.35</v>
      </c>
      <c r="G481">
        <v>-21.093991088284699</v>
      </c>
      <c r="H481">
        <v>2.6131711660597801</v>
      </c>
      <c r="I481">
        <v>12.3028437715822</v>
      </c>
      <c r="J481">
        <v>-3.3824999747187801</v>
      </c>
      <c r="K481">
        <v>886.37698210924998</v>
      </c>
      <c r="L481">
        <v>834.03942417708197</v>
      </c>
      <c r="M481">
        <v>25.653911734741701</v>
      </c>
      <c r="N481">
        <v>0.38622406122171699</v>
      </c>
      <c r="O481">
        <v>22.7030585981923</v>
      </c>
      <c r="P481">
        <v>29.081356717917</v>
      </c>
      <c r="Q481">
        <v>-9.7388575863811999E-2</v>
      </c>
    </row>
    <row r="482" spans="1:17" x14ac:dyDescent="0.3">
      <c r="A482" t="s">
        <v>1085</v>
      </c>
      <c r="B482" t="s">
        <v>1086</v>
      </c>
      <c r="C482" t="s">
        <v>3097</v>
      </c>
      <c r="D482" t="s">
        <v>575</v>
      </c>
      <c r="E482">
        <v>11326.755643125</v>
      </c>
      <c r="F482">
        <v>850.65</v>
      </c>
      <c r="G482">
        <v>-8.4560643265491695</v>
      </c>
      <c r="H482">
        <v>4.7516498228123103</v>
      </c>
      <c r="I482">
        <v>6.98468958537687</v>
      </c>
      <c r="J482">
        <v>1.94003471373862</v>
      </c>
      <c r="K482">
        <v>861.55241531644901</v>
      </c>
      <c r="L482">
        <v>818.59192621299201</v>
      </c>
      <c r="M482">
        <v>45.635277824309199</v>
      </c>
      <c r="N482">
        <v>0.87652986473288197</v>
      </c>
      <c r="O482">
        <v>11.8850290953976</v>
      </c>
      <c r="P482">
        <v>25.095588235294102</v>
      </c>
      <c r="Q482">
        <v>2.3704634103449002E-2</v>
      </c>
    </row>
    <row r="483" spans="1:17" x14ac:dyDescent="0.3">
      <c r="A483" t="s">
        <v>1087</v>
      </c>
      <c r="B483" t="s">
        <v>1088</v>
      </c>
      <c r="C483" t="s">
        <v>3103</v>
      </c>
      <c r="D483" t="s">
        <v>192</v>
      </c>
      <c r="E483">
        <v>11277.014064229999</v>
      </c>
      <c r="F483">
        <v>479.3</v>
      </c>
      <c r="G483">
        <v>20.053318431477301</v>
      </c>
      <c r="H483">
        <v>-9.4433953147521201</v>
      </c>
      <c r="I483">
        <v>9.7671930047228397</v>
      </c>
      <c r="J483">
        <v>-3.43128669441756</v>
      </c>
      <c r="K483">
        <v>544.56448855290103</v>
      </c>
      <c r="L483">
        <v>474.87692277611302</v>
      </c>
      <c r="M483">
        <v>19.127969342690498</v>
      </c>
      <c r="N483">
        <v>0.36429575710960299</v>
      </c>
      <c r="O483">
        <v>36.031712914667203</v>
      </c>
      <c r="P483">
        <v>53.130990415335397</v>
      </c>
      <c r="Q483">
        <v>0.125359674836591</v>
      </c>
    </row>
    <row r="484" spans="1:17" hidden="1" x14ac:dyDescent="0.3">
      <c r="A484" t="s">
        <v>1089</v>
      </c>
      <c r="B484" t="s">
        <v>1090</v>
      </c>
      <c r="C484" t="s">
        <v>3112</v>
      </c>
      <c r="D484" t="s">
        <v>419</v>
      </c>
      <c r="E484">
        <v>11251.538059480001</v>
      </c>
      <c r="F484">
        <v>9960.35</v>
      </c>
      <c r="G484">
        <v>21.1225463472664</v>
      </c>
      <c r="H484">
        <v>20.1028544175809</v>
      </c>
      <c r="I484">
        <v>10.2068601735633</v>
      </c>
      <c r="J484">
        <v>8.8060188958441898</v>
      </c>
      <c r="K484">
        <v>9465.9304903181201</v>
      </c>
      <c r="L484">
        <v>8686.0546239583691</v>
      </c>
      <c r="M484">
        <v>68.764075403085599</v>
      </c>
      <c r="N484">
        <v>1.3678566041685201</v>
      </c>
      <c r="O484">
        <v>15.4467463492748</v>
      </c>
      <c r="P484">
        <v>56.954774661203899</v>
      </c>
      <c r="Q484">
        <v>0.17583608965922101</v>
      </c>
    </row>
    <row r="485" spans="1:17" x14ac:dyDescent="0.3">
      <c r="A485" t="s">
        <v>1091</v>
      </c>
      <c r="B485" t="s">
        <v>1092</v>
      </c>
      <c r="C485" t="s">
        <v>3103</v>
      </c>
      <c r="D485" t="s">
        <v>394</v>
      </c>
      <c r="E485">
        <v>11115.48303114</v>
      </c>
      <c r="F485">
        <v>2747.95</v>
      </c>
      <c r="G485">
        <v>4.3629857682872801</v>
      </c>
      <c r="H485">
        <v>3.1318641351294398E-2</v>
      </c>
      <c r="I485">
        <v>0.80528347990050098</v>
      </c>
      <c r="J485">
        <v>3.2267444853223601</v>
      </c>
      <c r="K485">
        <v>2896.88223714897</v>
      </c>
      <c r="L485">
        <v>2655.8111020525098</v>
      </c>
      <c r="M485">
        <v>23.810534126755002</v>
      </c>
      <c r="N485">
        <v>0.71610247264652704</v>
      </c>
      <c r="O485">
        <v>18.743063010607901</v>
      </c>
      <c r="P485">
        <v>33.330907326540498</v>
      </c>
      <c r="Q485">
        <v>8.4125781528198995E-2</v>
      </c>
    </row>
    <row r="486" spans="1:17" x14ac:dyDescent="0.3">
      <c r="A486" t="s">
        <v>1093</v>
      </c>
      <c r="B486" t="s">
        <v>1094</v>
      </c>
      <c r="C486" t="s">
        <v>3107</v>
      </c>
      <c r="D486" t="s">
        <v>77</v>
      </c>
      <c r="E486">
        <v>11011.5</v>
      </c>
      <c r="F486">
        <v>73.41</v>
      </c>
      <c r="G486">
        <v>1.43758632210283</v>
      </c>
      <c r="H486">
        <v>-10.088768281176</v>
      </c>
      <c r="I486">
        <v>-8.8621536501894909</v>
      </c>
      <c r="J486">
        <v>-3.7209867795354299</v>
      </c>
      <c r="K486">
        <v>87.678263458094804</v>
      </c>
      <c r="L486">
        <v>80.935337789516296</v>
      </c>
      <c r="M486">
        <v>19.6301015406173</v>
      </c>
      <c r="N486">
        <v>0.15390552559325699</v>
      </c>
      <c r="O486">
        <v>79.539572265358899</v>
      </c>
      <c r="P486">
        <v>47.706237424547197</v>
      </c>
      <c r="Q486">
        <v>5.8693232861919999E-2</v>
      </c>
    </row>
    <row r="487" spans="1:17" x14ac:dyDescent="0.3">
      <c r="A487" t="s">
        <v>1095</v>
      </c>
      <c r="B487" t="s">
        <v>1096</v>
      </c>
      <c r="C487" t="s">
        <v>3106</v>
      </c>
      <c r="D487" t="s">
        <v>309</v>
      </c>
      <c r="E487">
        <v>10994.291139999999</v>
      </c>
      <c r="F487">
        <v>1601</v>
      </c>
      <c r="G487">
        <v>62.409585159703497</v>
      </c>
      <c r="H487">
        <v>12.071740177223401</v>
      </c>
      <c r="I487">
        <v>61.719892935139299</v>
      </c>
      <c r="J487">
        <v>-4.5317868186533303</v>
      </c>
      <c r="K487">
        <v>1598.9800220340101</v>
      </c>
      <c r="L487">
        <v>1279.39019545889</v>
      </c>
      <c r="M487">
        <v>34.631806082157503</v>
      </c>
      <c r="N487">
        <v>0.445809984504279</v>
      </c>
      <c r="O487">
        <v>17.485946283572702</v>
      </c>
      <c r="P487">
        <v>95.243902439024296</v>
      </c>
      <c r="Q487">
        <v>3.6456518769603E-2</v>
      </c>
    </row>
    <row r="488" spans="1:17" x14ac:dyDescent="0.3">
      <c r="A488" t="s">
        <v>1097</v>
      </c>
      <c r="B488" t="s">
        <v>1098</v>
      </c>
      <c r="C488" t="s">
        <v>3104</v>
      </c>
      <c r="D488" t="s">
        <v>74</v>
      </c>
      <c r="E488">
        <v>10993.603205474999</v>
      </c>
      <c r="F488">
        <v>354.75</v>
      </c>
      <c r="G488">
        <v>44.922411853587903</v>
      </c>
      <c r="H488">
        <v>5.4475502815599199</v>
      </c>
      <c r="I488">
        <v>49.418152038584999</v>
      </c>
      <c r="J488">
        <v>2.0716949428882101</v>
      </c>
      <c r="K488">
        <v>356.26996613136703</v>
      </c>
      <c r="L488">
        <v>299.03122786287298</v>
      </c>
      <c r="M488">
        <v>16.934976159898302</v>
      </c>
      <c r="N488">
        <v>0.31302027496722701</v>
      </c>
      <c r="O488">
        <v>8.5271317829457303</v>
      </c>
      <c r="P488">
        <v>105.59258186033</v>
      </c>
      <c r="Q488">
        <v>5.8714515304194997E-2</v>
      </c>
    </row>
    <row r="489" spans="1:17" x14ac:dyDescent="0.3">
      <c r="A489" t="s">
        <v>1099</v>
      </c>
      <c r="B489" t="s">
        <v>1100</v>
      </c>
      <c r="C489" t="s">
        <v>3102</v>
      </c>
      <c r="D489" t="s">
        <v>222</v>
      </c>
      <c r="E489">
        <v>10976.196321560001</v>
      </c>
      <c r="F489">
        <v>277.39999999999998</v>
      </c>
      <c r="G489">
        <v>44.463653247678302</v>
      </c>
      <c r="H489">
        <v>-10.017123656268</v>
      </c>
      <c r="I489">
        <v>36.856448763618303</v>
      </c>
      <c r="J489">
        <v>5.1175731805492202</v>
      </c>
      <c r="K489">
        <v>265.045143461755</v>
      </c>
      <c r="L489">
        <v>223.389074281104</v>
      </c>
      <c r="M489">
        <v>47.169168193288598</v>
      </c>
      <c r="N489">
        <v>0.145109384764016</v>
      </c>
      <c r="O489">
        <v>26.532083633741902</v>
      </c>
      <c r="P489">
        <v>92.038767739702294</v>
      </c>
      <c r="Q489">
        <v>0.109331651853412</v>
      </c>
    </row>
    <row r="490" spans="1:17" hidden="1" x14ac:dyDescent="0.3">
      <c r="A490" t="s">
        <v>1101</v>
      </c>
      <c r="B490" t="s">
        <v>1102</v>
      </c>
      <c r="C490" t="s">
        <v>3112</v>
      </c>
      <c r="D490" t="s">
        <v>51</v>
      </c>
      <c r="E490">
        <v>10940.927287319901</v>
      </c>
      <c r="F490">
        <v>4750.6000000000004</v>
      </c>
      <c r="G490">
        <v>-29.572580631815001</v>
      </c>
      <c r="H490">
        <v>-3.3670224490391498</v>
      </c>
      <c r="I490">
        <v>-10.2534269108675</v>
      </c>
      <c r="J490">
        <v>2.3298666880405698</v>
      </c>
      <c r="M490">
        <v>36.818226486367003</v>
      </c>
      <c r="O490">
        <v>13.143602913316199</v>
      </c>
      <c r="P490">
        <v>12.799325663947901</v>
      </c>
    </row>
    <row r="491" spans="1:17" x14ac:dyDescent="0.3">
      <c r="A491" t="s">
        <v>1103</v>
      </c>
      <c r="B491" t="s">
        <v>1104</v>
      </c>
      <c r="C491" t="s">
        <v>3105</v>
      </c>
      <c r="D491" t="s">
        <v>128</v>
      </c>
      <c r="E491">
        <v>10934.43</v>
      </c>
      <c r="F491">
        <v>343.85</v>
      </c>
      <c r="G491">
        <v>-30.993544660104</v>
      </c>
      <c r="H491">
        <v>5.01450140786089</v>
      </c>
      <c r="I491">
        <v>-24.933476954403201</v>
      </c>
      <c r="J491">
        <v>4.9786213369755297</v>
      </c>
      <c r="K491">
        <v>358.00204334904299</v>
      </c>
      <c r="L491">
        <v>367.61993760315801</v>
      </c>
      <c r="M491">
        <v>47.4371758112908</v>
      </c>
      <c r="N491">
        <v>2.2105601075947701</v>
      </c>
      <c r="O491">
        <v>47.157190635451499</v>
      </c>
      <c r="P491">
        <v>11.9667860631716</v>
      </c>
      <c r="Q491">
        <v>0.14218278832919701</v>
      </c>
    </row>
    <row r="492" spans="1:17" x14ac:dyDescent="0.3">
      <c r="A492" t="s">
        <v>1105</v>
      </c>
      <c r="B492" t="s">
        <v>1106</v>
      </c>
      <c r="C492" t="s">
        <v>3097</v>
      </c>
      <c r="D492" t="s">
        <v>419</v>
      </c>
      <c r="E492">
        <v>10923.441620174999</v>
      </c>
      <c r="F492">
        <v>353.25</v>
      </c>
      <c r="G492">
        <v>225.914677566118</v>
      </c>
      <c r="H492">
        <v>19.121857172867902</v>
      </c>
      <c r="I492">
        <v>139.375570449278</v>
      </c>
      <c r="J492">
        <v>-12.1244999172867</v>
      </c>
      <c r="K492">
        <v>338.45673628632301</v>
      </c>
      <c r="L492">
        <v>230.590923190051</v>
      </c>
      <c r="M492">
        <v>34.909136019951099</v>
      </c>
      <c r="N492">
        <v>0.76374777669445504</v>
      </c>
      <c r="O492">
        <v>27.091295116772798</v>
      </c>
      <c r="P492">
        <v>273.41437632135302</v>
      </c>
      <c r="Q492">
        <v>0.13395829531313</v>
      </c>
    </row>
    <row r="493" spans="1:17" x14ac:dyDescent="0.3">
      <c r="A493" t="s">
        <v>1107</v>
      </c>
      <c r="B493" t="s">
        <v>1108</v>
      </c>
      <c r="C493" t="s">
        <v>3108</v>
      </c>
      <c r="D493" t="s">
        <v>276</v>
      </c>
      <c r="E493">
        <v>10883.1640176</v>
      </c>
      <c r="F493">
        <v>5362.2</v>
      </c>
      <c r="G493">
        <v>38.025217449041797</v>
      </c>
      <c r="H493">
        <v>1.4128829779987</v>
      </c>
      <c r="I493">
        <v>15.6735394508682</v>
      </c>
      <c r="J493">
        <v>-0.75303115085470096</v>
      </c>
      <c r="K493">
        <v>5407.3450939777704</v>
      </c>
      <c r="L493">
        <v>4691.6943765085398</v>
      </c>
      <c r="M493">
        <v>40.208303746392801</v>
      </c>
      <c r="N493">
        <v>0.87972125366032905</v>
      </c>
      <c r="O493">
        <v>11.8757226511506</v>
      </c>
      <c r="P493">
        <v>78.027888446215101</v>
      </c>
      <c r="Q493">
        <v>0.19473889503992001</v>
      </c>
    </row>
    <row r="494" spans="1:17" x14ac:dyDescent="0.3">
      <c r="A494" t="s">
        <v>1109</v>
      </c>
      <c r="B494" t="s">
        <v>1110</v>
      </c>
      <c r="C494" t="s">
        <v>3106</v>
      </c>
      <c r="D494" t="s">
        <v>449</v>
      </c>
      <c r="E494">
        <v>10863.734529775</v>
      </c>
      <c r="F494">
        <v>2222.4499999999998</v>
      </c>
      <c r="G494">
        <v>-11.929065754554101</v>
      </c>
      <c r="H494">
        <v>1.6390471043729701E-2</v>
      </c>
      <c r="I494">
        <v>1.24258539963866</v>
      </c>
      <c r="J494">
        <v>-6.0351081477523199</v>
      </c>
      <c r="K494">
        <v>2402.2170015954798</v>
      </c>
      <c r="L494">
        <v>2162.3319869362099</v>
      </c>
      <c r="M494">
        <v>22.351974769990001</v>
      </c>
      <c r="N494">
        <v>0.40997380883353801</v>
      </c>
      <c r="O494">
        <v>21.487547526378499</v>
      </c>
      <c r="P494">
        <v>34.808322212786599</v>
      </c>
      <c r="Q494">
        <v>0.191966061220012</v>
      </c>
    </row>
    <row r="495" spans="1:17" x14ac:dyDescent="0.3">
      <c r="A495" t="s">
        <v>1111</v>
      </c>
      <c r="B495" t="s">
        <v>1112</v>
      </c>
      <c r="C495" t="s">
        <v>3101</v>
      </c>
      <c r="D495" t="s">
        <v>243</v>
      </c>
      <c r="E495">
        <v>10794.59393148</v>
      </c>
      <c r="F495">
        <v>2105.5500000000002</v>
      </c>
      <c r="G495">
        <v>19.455305397807098</v>
      </c>
      <c r="H495">
        <v>4.3829464603004702</v>
      </c>
      <c r="I495">
        <v>11.7115916740079</v>
      </c>
      <c r="J495">
        <v>0.54620609788105101</v>
      </c>
      <c r="K495">
        <v>2158.2514058639599</v>
      </c>
      <c r="L495">
        <v>1948.08682825445</v>
      </c>
      <c r="M495">
        <v>28.277029229078799</v>
      </c>
      <c r="N495">
        <v>0.74484503467286001</v>
      </c>
      <c r="O495">
        <v>10.104248296169599</v>
      </c>
      <c r="P495">
        <v>54.814161244071897</v>
      </c>
      <c r="Q495">
        <v>-6.4663794660876003E-2</v>
      </c>
    </row>
    <row r="496" spans="1:17" x14ac:dyDescent="0.3">
      <c r="A496" t="s">
        <v>1113</v>
      </c>
      <c r="B496" t="s">
        <v>1114</v>
      </c>
      <c r="C496" t="s">
        <v>3097</v>
      </c>
      <c r="D496" t="s">
        <v>24</v>
      </c>
      <c r="E496">
        <v>10750.844386269</v>
      </c>
      <c r="F496">
        <v>97.63</v>
      </c>
      <c r="G496">
        <v>-28.579713023822901</v>
      </c>
      <c r="H496">
        <v>-6.9755937348569299</v>
      </c>
      <c r="I496">
        <v>-33.340839368117898</v>
      </c>
      <c r="J496">
        <v>-0.66636602174376902</v>
      </c>
      <c r="K496">
        <v>103.368568203828</v>
      </c>
      <c r="L496">
        <v>111.346896969131</v>
      </c>
      <c r="M496">
        <v>52.4943659398688</v>
      </c>
      <c r="N496">
        <v>0.69086221219467303</v>
      </c>
      <c r="O496">
        <v>56.201987094130899</v>
      </c>
      <c r="P496">
        <v>10.8046759732153</v>
      </c>
      <c r="Q496">
        <v>9.8652078668332005E-2</v>
      </c>
    </row>
    <row r="497" spans="1:17" hidden="1" x14ac:dyDescent="0.3">
      <c r="A497" t="s">
        <v>1115</v>
      </c>
      <c r="B497" t="s">
        <v>1116</v>
      </c>
      <c r="C497" t="s">
        <v>3112</v>
      </c>
      <c r="D497" t="s">
        <v>721</v>
      </c>
      <c r="E497">
        <v>10739.054693185</v>
      </c>
      <c r="F497">
        <v>110.49</v>
      </c>
      <c r="G497">
        <v>24.798166994498001</v>
      </c>
      <c r="H497">
        <v>1.2677278079818299</v>
      </c>
      <c r="I497">
        <v>-2.9190603943136901</v>
      </c>
      <c r="J497">
        <v>5.48678292283169E-2</v>
      </c>
      <c r="K497">
        <v>115.805076692971</v>
      </c>
      <c r="L497">
        <v>106.99132000091601</v>
      </c>
      <c r="M497">
        <v>54.041415573722702</v>
      </c>
      <c r="N497">
        <v>0.41751713997505502</v>
      </c>
      <c r="O497">
        <v>12.227350891483299</v>
      </c>
      <c r="P497">
        <v>54.423480083857399</v>
      </c>
      <c r="Q497">
        <v>2.1133606920337E-2</v>
      </c>
    </row>
    <row r="498" spans="1:17" hidden="1" x14ac:dyDescent="0.3">
      <c r="A498" t="s">
        <v>1117</v>
      </c>
      <c r="B498" t="s">
        <v>1118</v>
      </c>
      <c r="C498" t="s">
        <v>3112</v>
      </c>
      <c r="D498" t="s">
        <v>721</v>
      </c>
      <c r="E498">
        <v>10625.948094249999</v>
      </c>
      <c r="F498">
        <v>522.14</v>
      </c>
      <c r="G498">
        <v>-7.0835577388317104</v>
      </c>
      <c r="H498">
        <v>2.5685260949692399</v>
      </c>
      <c r="I498">
        <v>-1.27388316663737</v>
      </c>
      <c r="J498">
        <v>3.1935404236750999</v>
      </c>
      <c r="K498">
        <v>530.65544585112002</v>
      </c>
      <c r="L498">
        <v>508.56730831177998</v>
      </c>
      <c r="M498">
        <v>77.9215973242584</v>
      </c>
      <c r="N498">
        <v>0.84189634544584901</v>
      </c>
      <c r="O498">
        <v>7.0172750603286502</v>
      </c>
      <c r="P498">
        <v>21.3996744943036</v>
      </c>
      <c r="Q498">
        <v>-1.3416788414562999E-2</v>
      </c>
    </row>
    <row r="499" spans="1:17" x14ac:dyDescent="0.3">
      <c r="A499" t="s">
        <v>1119</v>
      </c>
      <c r="B499" t="s">
        <v>1120</v>
      </c>
      <c r="C499" t="s">
        <v>3097</v>
      </c>
      <c r="D499" t="s">
        <v>219</v>
      </c>
      <c r="E499">
        <v>10613.1531842</v>
      </c>
      <c r="F499">
        <v>2563.15</v>
      </c>
      <c r="G499">
        <v>74.105068178007897</v>
      </c>
      <c r="H499">
        <v>15.475843856295601</v>
      </c>
      <c r="I499">
        <v>63.604828587313598</v>
      </c>
      <c r="J499">
        <v>6.4109200214014201</v>
      </c>
      <c r="K499">
        <v>2459.87534429992</v>
      </c>
      <c r="L499">
        <v>1948.93480269662</v>
      </c>
      <c r="M499">
        <v>45.101766530092398</v>
      </c>
      <c r="N499">
        <v>0.60563349321749704</v>
      </c>
      <c r="O499">
        <v>11.076214813803301</v>
      </c>
      <c r="P499">
        <v>134.38800237757701</v>
      </c>
      <c r="Q499">
        <v>0.18050390995485399</v>
      </c>
    </row>
    <row r="500" spans="1:17" hidden="1" x14ac:dyDescent="0.3">
      <c r="A500" t="s">
        <v>1121</v>
      </c>
      <c r="B500" t="s">
        <v>1122</v>
      </c>
      <c r="C500" t="s">
        <v>3112</v>
      </c>
      <c r="D500" t="s">
        <v>219</v>
      </c>
      <c r="E500">
        <v>10572.627348619901</v>
      </c>
      <c r="F500">
        <v>9526.6</v>
      </c>
      <c r="G500">
        <v>79.954578896122896</v>
      </c>
      <c r="H500">
        <v>16.577127905764399</v>
      </c>
      <c r="I500">
        <v>29.426275185025801</v>
      </c>
      <c r="J500">
        <v>5.8501095267135499</v>
      </c>
      <c r="K500">
        <v>8517.2459951305591</v>
      </c>
      <c r="L500">
        <v>7095.6076691466997</v>
      </c>
      <c r="M500">
        <v>50.703458137286098</v>
      </c>
      <c r="N500">
        <v>1.9504143804132399</v>
      </c>
      <c r="O500">
        <v>16.989272143261999</v>
      </c>
      <c r="P500">
        <v>116.02267573696101</v>
      </c>
      <c r="Q500">
        <v>8.6773239418944006E-2</v>
      </c>
    </row>
    <row r="501" spans="1:17" x14ac:dyDescent="0.3">
      <c r="A501" t="s">
        <v>1123</v>
      </c>
      <c r="B501" t="s">
        <v>1124</v>
      </c>
      <c r="C501" t="s">
        <v>3096</v>
      </c>
      <c r="D501" t="s">
        <v>273</v>
      </c>
      <c r="E501">
        <v>10558.389246999999</v>
      </c>
      <c r="F501">
        <v>763.7</v>
      </c>
      <c r="G501">
        <v>-7.9502489143289399</v>
      </c>
      <c r="H501">
        <v>-13.7368228466992</v>
      </c>
      <c r="I501">
        <v>-34.3568593993786</v>
      </c>
      <c r="J501">
        <v>-6.1475077826188302</v>
      </c>
      <c r="K501">
        <v>921.26898653572698</v>
      </c>
      <c r="L501">
        <v>927.87465327134601</v>
      </c>
      <c r="M501">
        <v>13.6887158948063</v>
      </c>
      <c r="N501">
        <v>0.730032414549039</v>
      </c>
      <c r="O501">
        <v>56.998821526777498</v>
      </c>
      <c r="P501">
        <v>22.192</v>
      </c>
      <c r="Q501">
        <v>8.7003611356760002E-3</v>
      </c>
    </row>
    <row r="502" spans="1:17" x14ac:dyDescent="0.3">
      <c r="A502" t="s">
        <v>1125</v>
      </c>
      <c r="B502" t="s">
        <v>1126</v>
      </c>
      <c r="C502" t="s">
        <v>3108</v>
      </c>
      <c r="D502" t="s">
        <v>446</v>
      </c>
      <c r="E502">
        <v>10542.520014914</v>
      </c>
      <c r="F502">
        <v>170.54</v>
      </c>
      <c r="G502">
        <v>85.528198146271293</v>
      </c>
      <c r="H502">
        <v>-15.6161737127132</v>
      </c>
      <c r="I502">
        <v>-21.587214918588799</v>
      </c>
      <c r="J502">
        <v>-10.1843656383375</v>
      </c>
      <c r="K502">
        <v>199.35324158596799</v>
      </c>
      <c r="L502">
        <v>176.86091989573001</v>
      </c>
      <c r="M502">
        <v>29.282707693188101</v>
      </c>
      <c r="N502">
        <v>0.771303202501333</v>
      </c>
      <c r="O502">
        <v>38.735780462061697</v>
      </c>
      <c r="P502">
        <v>119.909735654416</v>
      </c>
      <c r="Q502">
        <v>0.18067345336136301</v>
      </c>
    </row>
    <row r="503" spans="1:17" x14ac:dyDescent="0.3">
      <c r="A503" t="s">
        <v>1127</v>
      </c>
      <c r="B503" t="s">
        <v>1128</v>
      </c>
      <c r="C503" t="s">
        <v>3095</v>
      </c>
      <c r="D503" t="s">
        <v>18</v>
      </c>
      <c r="E503">
        <v>10538.459778</v>
      </c>
      <c r="F503">
        <v>707.7</v>
      </c>
      <c r="G503">
        <v>5.9621032063398696</v>
      </c>
      <c r="H503">
        <v>-10.605265090507601</v>
      </c>
      <c r="I503">
        <v>-41.3760934457963</v>
      </c>
      <c r="J503">
        <v>-16.599696581836199</v>
      </c>
      <c r="K503">
        <v>909.22677810903997</v>
      </c>
      <c r="L503">
        <v>873.96622519963398</v>
      </c>
      <c r="M503">
        <v>12.6717124858092</v>
      </c>
      <c r="N503">
        <v>1.7196143423735399</v>
      </c>
      <c r="O503">
        <v>80.161085205595498</v>
      </c>
      <c r="P503">
        <v>39.297313256569197</v>
      </c>
      <c r="Q503">
        <v>0.15954376879206</v>
      </c>
    </row>
    <row r="504" spans="1:17" x14ac:dyDescent="0.3">
      <c r="A504" t="s">
        <v>1129</v>
      </c>
      <c r="B504" t="s">
        <v>1130</v>
      </c>
      <c r="C504" t="s">
        <v>3096</v>
      </c>
      <c r="D504" t="s">
        <v>273</v>
      </c>
      <c r="E504">
        <v>10528.15815976</v>
      </c>
      <c r="F504">
        <v>1935.2</v>
      </c>
      <c r="G504">
        <v>-27.8454825431626</v>
      </c>
      <c r="H504">
        <v>4.82516591888837</v>
      </c>
      <c r="I504">
        <v>-9.8719082466922501</v>
      </c>
      <c r="J504">
        <v>-3.3494663686645301</v>
      </c>
      <c r="K504">
        <v>2116.4036599432302</v>
      </c>
      <c r="L504">
        <v>2044.2634765094899</v>
      </c>
      <c r="M504">
        <v>19.622756266566402</v>
      </c>
      <c r="N504">
        <v>0.51476241682438895</v>
      </c>
      <c r="O504">
        <v>41.993075651095403</v>
      </c>
      <c r="P504">
        <v>20.95</v>
      </c>
      <c r="Q504">
        <v>2.1159340787185E-2</v>
      </c>
    </row>
    <row r="505" spans="1:17" x14ac:dyDescent="0.3">
      <c r="A505" t="s">
        <v>1131</v>
      </c>
      <c r="B505" t="s">
        <v>1132</v>
      </c>
      <c r="C505" t="s">
        <v>3111</v>
      </c>
      <c r="D505" t="s">
        <v>465</v>
      </c>
      <c r="E505">
        <v>10460.778426929999</v>
      </c>
      <c r="F505">
        <v>789.15</v>
      </c>
      <c r="G505">
        <v>-36.717078840000802</v>
      </c>
      <c r="H505">
        <v>-10.7882345702512</v>
      </c>
      <c r="I505">
        <v>-13.9982225332989</v>
      </c>
      <c r="J505">
        <v>-10.4507915346099</v>
      </c>
      <c r="K505">
        <v>910.24902765537695</v>
      </c>
      <c r="L505">
        <v>894.09953010217998</v>
      </c>
      <c r="M505">
        <v>13.5396105758825</v>
      </c>
      <c r="N505">
        <v>2.4304343597993601</v>
      </c>
      <c r="O505">
        <v>35.715643413799597</v>
      </c>
      <c r="P505">
        <v>3.6241875123104101</v>
      </c>
      <c r="Q505">
        <v>-4.0714696251539E-2</v>
      </c>
    </row>
    <row r="506" spans="1:17" x14ac:dyDescent="0.3">
      <c r="A506" t="s">
        <v>1133</v>
      </c>
      <c r="B506" t="s">
        <v>1134</v>
      </c>
      <c r="C506" t="s">
        <v>3099</v>
      </c>
      <c r="D506" t="s">
        <v>125</v>
      </c>
      <c r="E506">
        <v>10419.567784895</v>
      </c>
      <c r="F506">
        <v>1697.05</v>
      </c>
      <c r="G506">
        <v>46.308503649388101</v>
      </c>
      <c r="H506">
        <v>-5.9971096127938699</v>
      </c>
      <c r="I506">
        <v>40.286897054649501</v>
      </c>
      <c r="J506">
        <v>-7.4590736939506499</v>
      </c>
      <c r="K506">
        <v>1746.81782724301</v>
      </c>
      <c r="L506">
        <v>1434.1253631659899</v>
      </c>
      <c r="M506">
        <v>30.234630372945901</v>
      </c>
      <c r="N506">
        <v>0.54721453596069103</v>
      </c>
      <c r="O506">
        <v>29.6367225479508</v>
      </c>
      <c r="P506">
        <v>76.207039767417697</v>
      </c>
      <c r="Q506">
        <v>0.16593548160372601</v>
      </c>
    </row>
    <row r="507" spans="1:17" x14ac:dyDescent="0.3">
      <c r="A507" t="s">
        <v>1135</v>
      </c>
      <c r="B507" t="s">
        <v>1136</v>
      </c>
      <c r="C507" t="s">
        <v>3110</v>
      </c>
      <c r="D507" t="s">
        <v>449</v>
      </c>
      <c r="E507">
        <v>10386.349079014901</v>
      </c>
      <c r="F507">
        <v>1560.65</v>
      </c>
      <c r="G507">
        <v>28.299966453187299</v>
      </c>
      <c r="H507">
        <v>-5.6758309035034804</v>
      </c>
      <c r="I507">
        <v>14.7400209615768</v>
      </c>
      <c r="J507">
        <v>-2.1023648592542901</v>
      </c>
      <c r="K507">
        <v>1757.47815704606</v>
      </c>
      <c r="L507">
        <v>1559.66365576214</v>
      </c>
      <c r="M507">
        <v>30.2873425198656</v>
      </c>
      <c r="N507">
        <v>1.00352240247225</v>
      </c>
      <c r="O507">
        <v>52.500560663825901</v>
      </c>
      <c r="P507">
        <v>73.7189540918462</v>
      </c>
      <c r="Q507">
        <v>0.18555630577238499</v>
      </c>
    </row>
    <row r="508" spans="1:17" x14ac:dyDescent="0.3">
      <c r="A508" t="s">
        <v>1137</v>
      </c>
      <c r="B508" t="s">
        <v>1138</v>
      </c>
      <c r="C508" t="s">
        <v>3111</v>
      </c>
      <c r="D508" t="s">
        <v>465</v>
      </c>
      <c r="E508">
        <v>10367.537305530001</v>
      </c>
      <c r="F508">
        <v>655.95</v>
      </c>
      <c r="G508">
        <v>24.633933784664301</v>
      </c>
      <c r="H508">
        <v>-2.8236526084342999</v>
      </c>
      <c r="I508">
        <v>9.9673157941324799</v>
      </c>
      <c r="J508">
        <v>-6.3664033637069997</v>
      </c>
      <c r="K508">
        <v>711.51690593788101</v>
      </c>
      <c r="L508">
        <v>599.798595226673</v>
      </c>
      <c r="M508">
        <v>22.214610980551502</v>
      </c>
      <c r="N508">
        <v>0.46215113558939103</v>
      </c>
      <c r="O508">
        <v>27.601189115023999</v>
      </c>
      <c r="P508">
        <v>61.504370306536998</v>
      </c>
      <c r="Q508">
        <v>-1.7933185610102001E-2</v>
      </c>
    </row>
    <row r="509" spans="1:17" x14ac:dyDescent="0.3">
      <c r="A509" t="s">
        <v>1139</v>
      </c>
      <c r="B509" t="s">
        <v>1140</v>
      </c>
      <c r="C509" t="s">
        <v>3109</v>
      </c>
      <c r="D509" t="s">
        <v>513</v>
      </c>
      <c r="E509">
        <v>10365.138242249999</v>
      </c>
      <c r="F509">
        <v>323.85000000000002</v>
      </c>
      <c r="G509">
        <v>-6.5188394117503803</v>
      </c>
      <c r="H509">
        <v>-3.3386828180100401</v>
      </c>
      <c r="I509">
        <v>10.2867989404486</v>
      </c>
      <c r="J509">
        <v>-2.9380765797070598</v>
      </c>
      <c r="K509">
        <v>340.41333056875101</v>
      </c>
      <c r="L509">
        <v>313.57706078074898</v>
      </c>
      <c r="M509">
        <v>21.0959666021107</v>
      </c>
      <c r="N509">
        <v>0.38607711430980801</v>
      </c>
      <c r="O509">
        <v>23.822757449436399</v>
      </c>
      <c r="P509">
        <v>33.491343775762502</v>
      </c>
      <c r="Q509">
        <v>1.9929196191817E-2</v>
      </c>
    </row>
    <row r="510" spans="1:17" hidden="1" x14ac:dyDescent="0.3">
      <c r="A510" t="s">
        <v>1141</v>
      </c>
      <c r="B510" t="s">
        <v>1142</v>
      </c>
      <c r="C510" t="s">
        <v>3112</v>
      </c>
      <c r="D510" t="s">
        <v>238</v>
      </c>
      <c r="E510">
        <v>10346.061032510001</v>
      </c>
      <c r="F510">
        <v>13050.55</v>
      </c>
      <c r="G510">
        <v>46.192476210225699</v>
      </c>
      <c r="H510">
        <v>16.159907501768998</v>
      </c>
      <c r="I510">
        <v>23.412029108373499</v>
      </c>
      <c r="J510">
        <v>2.38109870065637</v>
      </c>
      <c r="K510">
        <v>12721.078751729299</v>
      </c>
      <c r="L510">
        <v>10910.1390523214</v>
      </c>
      <c r="M510">
        <v>44.139036376609198</v>
      </c>
      <c r="N510">
        <v>1.4607929340676</v>
      </c>
      <c r="O510">
        <v>14.784434372497699</v>
      </c>
      <c r="P510">
        <v>102.491078355314</v>
      </c>
      <c r="Q510">
        <v>0.15220789043823901</v>
      </c>
    </row>
    <row r="511" spans="1:17" x14ac:dyDescent="0.3">
      <c r="A511" t="s">
        <v>1143</v>
      </c>
      <c r="B511" t="s">
        <v>1144</v>
      </c>
      <c r="C511" t="s">
        <v>603</v>
      </c>
      <c r="D511" t="s">
        <v>603</v>
      </c>
      <c r="E511">
        <v>10337.630514881999</v>
      </c>
      <c r="F511">
        <v>20.82</v>
      </c>
      <c r="G511">
        <v>-5.4078881127079397</v>
      </c>
      <c r="H511">
        <v>-7.6491518575895796</v>
      </c>
      <c r="I511">
        <v>-31.7004634109717</v>
      </c>
      <c r="J511">
        <v>-2.5153914289541301</v>
      </c>
      <c r="K511">
        <v>24.977047888140898</v>
      </c>
      <c r="L511">
        <v>25.466622656662501</v>
      </c>
      <c r="M511">
        <v>18.1648503698082</v>
      </c>
      <c r="N511">
        <v>0.48848518971842297</v>
      </c>
      <c r="O511">
        <v>87.560038424591696</v>
      </c>
      <c r="P511">
        <v>29.316770186335301</v>
      </c>
      <c r="Q511">
        <v>-2.5673176494769999E-3</v>
      </c>
    </row>
    <row r="512" spans="1:17" x14ac:dyDescent="0.3">
      <c r="A512" t="s">
        <v>1145</v>
      </c>
      <c r="B512" t="s">
        <v>1146</v>
      </c>
      <c r="C512" t="s">
        <v>3103</v>
      </c>
      <c r="D512" t="s">
        <v>394</v>
      </c>
      <c r="E512">
        <v>10248.3490098</v>
      </c>
      <c r="F512">
        <v>374</v>
      </c>
      <c r="G512">
        <v>1.93557622917565</v>
      </c>
      <c r="H512">
        <v>-1.2630291886582301</v>
      </c>
      <c r="I512">
        <v>-16.862496804123101</v>
      </c>
      <c r="J512">
        <v>1.23803774235496</v>
      </c>
      <c r="K512">
        <v>409.92707129626302</v>
      </c>
      <c r="L512">
        <v>402.75736956358003</v>
      </c>
      <c r="M512">
        <v>19.7227312215207</v>
      </c>
      <c r="N512">
        <v>0.53597425881613803</v>
      </c>
      <c r="O512">
        <v>48.114973262032002</v>
      </c>
      <c r="P512">
        <v>34.1704035874439</v>
      </c>
      <c r="Q512">
        <v>0.103605976155558</v>
      </c>
    </row>
    <row r="513" spans="1:17" hidden="1" x14ac:dyDescent="0.3">
      <c r="A513" t="s">
        <v>1147</v>
      </c>
      <c r="B513" t="s">
        <v>1148</v>
      </c>
      <c r="C513" t="s">
        <v>3112</v>
      </c>
      <c r="D513" t="s">
        <v>465</v>
      </c>
      <c r="E513">
        <v>10241.81421024</v>
      </c>
      <c r="F513">
        <v>2888.7</v>
      </c>
      <c r="G513">
        <v>-15.1836474583453</v>
      </c>
      <c r="H513">
        <v>-0.22676315266604599</v>
      </c>
      <c r="I513">
        <v>4.0840971443875604</v>
      </c>
      <c r="J513">
        <v>0.66005667602887197</v>
      </c>
      <c r="K513">
        <v>2953.1150824462002</v>
      </c>
      <c r="L513">
        <v>2798.65164875145</v>
      </c>
      <c r="M513">
        <v>39.8333639035922</v>
      </c>
      <c r="N513">
        <v>0.694815552796613</v>
      </c>
      <c r="O513">
        <v>16.661474019455099</v>
      </c>
      <c r="P513">
        <v>28.558077436582</v>
      </c>
      <c r="Q513">
        <v>-5.9137448639364001E-2</v>
      </c>
    </row>
    <row r="514" spans="1:17" x14ac:dyDescent="0.3">
      <c r="A514" t="s">
        <v>1149</v>
      </c>
      <c r="B514" t="s">
        <v>1150</v>
      </c>
      <c r="C514" t="s">
        <v>3111</v>
      </c>
      <c r="D514" t="s">
        <v>465</v>
      </c>
      <c r="E514">
        <v>10234.8780057</v>
      </c>
      <c r="F514">
        <v>2001.5</v>
      </c>
      <c r="G514">
        <v>-34.448331891023997</v>
      </c>
      <c r="H514">
        <v>-5.57567653819447</v>
      </c>
      <c r="I514">
        <v>-10.5680494355842</v>
      </c>
      <c r="J514">
        <v>-4.6163529814002802</v>
      </c>
      <c r="K514">
        <v>2207.3917462406198</v>
      </c>
      <c r="L514">
        <v>2178.4629965692302</v>
      </c>
      <c r="M514">
        <v>18.164511998710001</v>
      </c>
      <c r="N514">
        <v>0.45595508053334199</v>
      </c>
      <c r="O514">
        <v>36.647514364226801</v>
      </c>
      <c r="P514">
        <v>10.7024336283185</v>
      </c>
      <c r="Q514">
        <v>-0.12746921295819799</v>
      </c>
    </row>
    <row r="515" spans="1:17" hidden="1" x14ac:dyDescent="0.3">
      <c r="A515" t="s">
        <v>1151</v>
      </c>
      <c r="B515" t="s">
        <v>1152</v>
      </c>
      <c r="C515" t="s">
        <v>3112</v>
      </c>
      <c r="D515" t="s">
        <v>1153</v>
      </c>
      <c r="E515">
        <v>10223.9705682</v>
      </c>
      <c r="F515">
        <v>799.8</v>
      </c>
      <c r="G515">
        <v>108.850101583303</v>
      </c>
      <c r="H515">
        <v>23.757048448616601</v>
      </c>
      <c r="I515">
        <v>66.1691960171689</v>
      </c>
      <c r="J515">
        <v>5.56595691360448</v>
      </c>
      <c r="K515">
        <v>722.68976223745096</v>
      </c>
      <c r="L515">
        <v>563.65602246164997</v>
      </c>
      <c r="M515">
        <v>61.694664973713998</v>
      </c>
      <c r="N515">
        <v>1.10186824621139</v>
      </c>
      <c r="O515">
        <v>9.4211052763190697</v>
      </c>
      <c r="P515">
        <v>149.89845336666099</v>
      </c>
      <c r="Q515">
        <v>0.18271426339880001</v>
      </c>
    </row>
    <row r="516" spans="1:17" x14ac:dyDescent="0.3">
      <c r="A516" t="s">
        <v>1154</v>
      </c>
      <c r="B516" t="s">
        <v>1155</v>
      </c>
      <c r="C516" t="s">
        <v>3107</v>
      </c>
      <c r="D516" t="s">
        <v>1156</v>
      </c>
      <c r="E516">
        <v>10222.47413284</v>
      </c>
      <c r="F516">
        <v>687.8</v>
      </c>
      <c r="G516">
        <v>37.151689698014899</v>
      </c>
      <c r="H516">
        <v>-7.4043806538649202</v>
      </c>
      <c r="I516">
        <v>2.66679740306567</v>
      </c>
      <c r="J516">
        <v>9.7740919072693402E-2</v>
      </c>
      <c r="K516">
        <v>742.94944770026495</v>
      </c>
      <c r="L516">
        <v>648.18026668746404</v>
      </c>
      <c r="M516">
        <v>30.3489280059961</v>
      </c>
      <c r="N516">
        <v>0.52712343210425805</v>
      </c>
      <c r="O516">
        <v>27.217214306484401</v>
      </c>
      <c r="P516">
        <v>71.799675284126295</v>
      </c>
      <c r="Q516">
        <v>-5.5865746442491003E-2</v>
      </c>
    </row>
    <row r="517" spans="1:17" x14ac:dyDescent="0.3">
      <c r="A517" t="s">
        <v>1157</v>
      </c>
      <c r="B517" t="s">
        <v>1158</v>
      </c>
      <c r="C517" t="s">
        <v>3108</v>
      </c>
      <c r="D517" t="s">
        <v>1159</v>
      </c>
      <c r="E517">
        <v>10070.03086139</v>
      </c>
      <c r="F517">
        <v>1068.95</v>
      </c>
      <c r="G517">
        <v>-22.753390815508201</v>
      </c>
      <c r="H517">
        <v>-2.15881230003487</v>
      </c>
      <c r="I517">
        <v>7.6390064096019401</v>
      </c>
      <c r="J517">
        <v>1.35112348361543</v>
      </c>
      <c r="K517">
        <v>1158.51372265073</v>
      </c>
      <c r="L517">
        <v>1075.33338570977</v>
      </c>
      <c r="M517">
        <v>29.285891427202099</v>
      </c>
      <c r="N517">
        <v>0.81180893438872304</v>
      </c>
      <c r="O517">
        <v>21.6099911127742</v>
      </c>
      <c r="P517">
        <v>31.449827840629599</v>
      </c>
    </row>
    <row r="518" spans="1:17" hidden="1" x14ac:dyDescent="0.3">
      <c r="A518" t="s">
        <v>1160</v>
      </c>
      <c r="B518" t="s">
        <v>1161</v>
      </c>
      <c r="C518" t="s">
        <v>3112</v>
      </c>
      <c r="D518" t="s">
        <v>111</v>
      </c>
      <c r="E518">
        <v>9937.0688091149896</v>
      </c>
      <c r="F518">
        <v>757.05</v>
      </c>
      <c r="G518">
        <v>152.88266440058101</v>
      </c>
      <c r="H518">
        <v>-5.6942479332802298</v>
      </c>
      <c r="I518">
        <v>-35.348033161406903</v>
      </c>
      <c r="J518">
        <v>-2.7314754489666</v>
      </c>
      <c r="K518">
        <v>843.81813813394899</v>
      </c>
      <c r="L518">
        <v>789.70985662773501</v>
      </c>
      <c r="M518">
        <v>30.520043053954101</v>
      </c>
      <c r="N518">
        <v>0.62892004333351703</v>
      </c>
      <c r="O518">
        <v>47.678488871276599</v>
      </c>
      <c r="P518">
        <v>192.29729729729701</v>
      </c>
      <c r="Q518">
        <v>0.27547582535176401</v>
      </c>
    </row>
    <row r="519" spans="1:17" x14ac:dyDescent="0.3">
      <c r="A519" t="s">
        <v>1162</v>
      </c>
      <c r="B519" t="s">
        <v>1163</v>
      </c>
      <c r="C519" t="s">
        <v>3108</v>
      </c>
      <c r="D519" t="s">
        <v>1164</v>
      </c>
      <c r="E519">
        <v>9856.0084650000008</v>
      </c>
      <c r="F519">
        <v>1085.9000000000001</v>
      </c>
      <c r="G519">
        <v>-10.926978069249399</v>
      </c>
      <c r="H519">
        <v>1.6361149760438201</v>
      </c>
      <c r="I519">
        <v>-28.166443750741401</v>
      </c>
      <c r="J519">
        <v>-2.4465805726172101</v>
      </c>
      <c r="K519">
        <v>1167.30003354874</v>
      </c>
      <c r="L519">
        <v>1181.7746603737601</v>
      </c>
      <c r="M519">
        <v>27.785548847824501</v>
      </c>
      <c r="N519">
        <v>0.55754876928428698</v>
      </c>
      <c r="O519">
        <v>38.769684132977197</v>
      </c>
      <c r="P519">
        <v>35.475017154263597</v>
      </c>
    </row>
    <row r="520" spans="1:17" x14ac:dyDescent="0.3">
      <c r="A520" t="s">
        <v>1165</v>
      </c>
      <c r="B520" t="s">
        <v>1166</v>
      </c>
      <c r="C520" t="s">
        <v>3097</v>
      </c>
      <c r="D520" t="s">
        <v>575</v>
      </c>
      <c r="E520">
        <v>9850.6968924649991</v>
      </c>
      <c r="F520">
        <v>135</v>
      </c>
      <c r="G520">
        <v>-29.4335286118943</v>
      </c>
      <c r="H520">
        <v>-11.834478154012301</v>
      </c>
      <c r="I520">
        <v>-27.933133963345799</v>
      </c>
      <c r="J520">
        <v>2.1228905123387198</v>
      </c>
      <c r="K520">
        <v>155.15840412710199</v>
      </c>
      <c r="L520">
        <v>161.92454329079101</v>
      </c>
      <c r="M520">
        <v>29.9123762011669</v>
      </c>
      <c r="N520">
        <v>0.96182964416771199</v>
      </c>
      <c r="O520">
        <v>55.035095020113701</v>
      </c>
      <c r="P520">
        <v>2.9512697323267099</v>
      </c>
      <c r="Q520">
        <v>-3.8683984217443998E-2</v>
      </c>
    </row>
    <row r="521" spans="1:17" x14ac:dyDescent="0.3">
      <c r="A521" t="s">
        <v>1167</v>
      </c>
      <c r="B521" t="s">
        <v>1168</v>
      </c>
      <c r="C521" t="s">
        <v>3097</v>
      </c>
      <c r="D521" t="s">
        <v>24</v>
      </c>
      <c r="E521">
        <v>9839.5908948479992</v>
      </c>
      <c r="F521">
        <v>161.91999999999999</v>
      </c>
      <c r="G521">
        <v>-54.633596901848001</v>
      </c>
      <c r="H521">
        <v>-14.2785571508964</v>
      </c>
      <c r="I521">
        <v>-45.5569992046835</v>
      </c>
      <c r="J521">
        <v>-15.0711661219328</v>
      </c>
      <c r="K521">
        <v>205.081808850454</v>
      </c>
      <c r="L521">
        <v>227.61485688796</v>
      </c>
      <c r="M521">
        <v>16.3579738995202</v>
      </c>
      <c r="N521">
        <v>1.56526021013471</v>
      </c>
      <c r="O521">
        <v>85.7089920948616</v>
      </c>
      <c r="P521">
        <v>2.2222222222222099</v>
      </c>
      <c r="Q521">
        <v>-5.322852326614E-3</v>
      </c>
    </row>
    <row r="522" spans="1:17" x14ac:dyDescent="0.3">
      <c r="A522" t="s">
        <v>1169</v>
      </c>
      <c r="B522" t="s">
        <v>1170</v>
      </c>
      <c r="C522" t="s">
        <v>3097</v>
      </c>
      <c r="D522" t="s">
        <v>575</v>
      </c>
      <c r="E522">
        <v>9833.8437864000007</v>
      </c>
      <c r="F522">
        <v>1102</v>
      </c>
      <c r="G522">
        <v>-2.8078359257481602</v>
      </c>
      <c r="H522">
        <v>-8.5389003769965992</v>
      </c>
      <c r="I522">
        <v>20.057736436472901</v>
      </c>
      <c r="J522">
        <v>-4.6106963107629602</v>
      </c>
      <c r="K522">
        <v>1157.21473393982</v>
      </c>
      <c r="L522">
        <v>1029.20074465274</v>
      </c>
      <c r="M522">
        <v>27.108560573344999</v>
      </c>
      <c r="N522">
        <v>0.89026277884924898</v>
      </c>
      <c r="O522">
        <v>25.5263157894736</v>
      </c>
      <c r="P522">
        <v>41.891456898216603</v>
      </c>
      <c r="Q522">
        <v>3.9554849303914001E-2</v>
      </c>
    </row>
    <row r="523" spans="1:17" x14ac:dyDescent="0.3">
      <c r="A523" t="s">
        <v>1171</v>
      </c>
      <c r="B523" t="s">
        <v>1172</v>
      </c>
      <c r="C523" t="s">
        <v>3115</v>
      </c>
      <c r="D523" t="s">
        <v>1173</v>
      </c>
      <c r="E523">
        <v>9816.1371555200003</v>
      </c>
      <c r="F523">
        <v>1578.4</v>
      </c>
      <c r="G523">
        <v>218.739695393338</v>
      </c>
      <c r="H523">
        <v>21.3473941824201</v>
      </c>
      <c r="I523">
        <v>50.6889715585747</v>
      </c>
      <c r="J523">
        <v>-0.72355565387846699</v>
      </c>
      <c r="K523">
        <v>1494.3634176401299</v>
      </c>
      <c r="L523">
        <v>1136.39648629011</v>
      </c>
      <c r="M523">
        <v>42.848945808241702</v>
      </c>
      <c r="N523">
        <v>1.46783394426544</v>
      </c>
      <c r="O523">
        <v>20.733020780537199</v>
      </c>
      <c r="P523">
        <v>258.68651289626098</v>
      </c>
      <c r="Q523">
        <v>0.185755453199652</v>
      </c>
    </row>
    <row r="524" spans="1:17" x14ac:dyDescent="0.3">
      <c r="A524" t="s">
        <v>1174</v>
      </c>
      <c r="B524" t="s">
        <v>1175</v>
      </c>
      <c r="C524" t="s">
        <v>3096</v>
      </c>
      <c r="D524" t="s">
        <v>273</v>
      </c>
      <c r="E524">
        <v>9811.3061446899992</v>
      </c>
      <c r="F524">
        <v>729.1</v>
      </c>
      <c r="G524">
        <v>-49.803853062734298</v>
      </c>
      <c r="H524">
        <v>-11.4664954398165</v>
      </c>
      <c r="I524">
        <v>-31.748801310987201</v>
      </c>
      <c r="J524">
        <v>-6.5107451390098801</v>
      </c>
      <c r="K524">
        <v>878.14736329028403</v>
      </c>
      <c r="L524">
        <v>924.67663951060194</v>
      </c>
      <c r="M524">
        <v>10.185428411179499</v>
      </c>
      <c r="N524">
        <v>0.73572534778922505</v>
      </c>
      <c r="O524">
        <v>71.169935536963294</v>
      </c>
      <c r="P524">
        <v>0.55858216674713401</v>
      </c>
      <c r="Q524">
        <v>-5.0399578557955002E-2</v>
      </c>
    </row>
    <row r="525" spans="1:17" x14ac:dyDescent="0.3">
      <c r="A525" t="s">
        <v>1176</v>
      </c>
      <c r="B525" t="s">
        <v>1177</v>
      </c>
      <c r="C525" t="s">
        <v>3100</v>
      </c>
      <c r="D525" t="s">
        <v>48</v>
      </c>
      <c r="E525">
        <v>9757.0555952800005</v>
      </c>
      <c r="F525">
        <v>173.6</v>
      </c>
      <c r="G525">
        <v>13.771771503326899</v>
      </c>
      <c r="H525">
        <v>-10.2085704425097</v>
      </c>
      <c r="I525">
        <v>-28.9546560624505</v>
      </c>
      <c r="J525">
        <v>-0.55660149313623297</v>
      </c>
      <c r="K525">
        <v>207.11456653091099</v>
      </c>
      <c r="L525">
        <v>212.38616210033101</v>
      </c>
      <c r="M525">
        <v>21.9645612274577</v>
      </c>
      <c r="N525">
        <v>0.81314794183738803</v>
      </c>
      <c r="O525">
        <v>75.0576036866359</v>
      </c>
      <c r="P525">
        <v>49.076857020180299</v>
      </c>
      <c r="Q525">
        <v>9.3945551543178005E-2</v>
      </c>
    </row>
    <row r="526" spans="1:17" x14ac:dyDescent="0.3">
      <c r="A526" t="s">
        <v>1178</v>
      </c>
      <c r="B526" t="s">
        <v>1179</v>
      </c>
      <c r="C526" t="s">
        <v>3106</v>
      </c>
      <c r="D526" t="s">
        <v>309</v>
      </c>
      <c r="E526">
        <v>9733.4411896799993</v>
      </c>
      <c r="F526">
        <v>844.35</v>
      </c>
      <c r="G526">
        <v>-44.744427320815198</v>
      </c>
      <c r="H526">
        <v>-4.2911611752872902</v>
      </c>
      <c r="I526">
        <v>-16.955816349689801</v>
      </c>
      <c r="J526">
        <v>1.6040304573727699</v>
      </c>
      <c r="K526">
        <v>935.66785079030899</v>
      </c>
      <c r="L526">
        <v>978.85010008197196</v>
      </c>
      <c r="M526">
        <v>22.151082399862901</v>
      </c>
      <c r="N526">
        <v>0.52031090182836903</v>
      </c>
      <c r="O526">
        <v>31.462071415882001</v>
      </c>
      <c r="P526">
        <v>2.9506797537036</v>
      </c>
      <c r="Q526">
        <v>-5.7617409688232001E-2</v>
      </c>
    </row>
    <row r="527" spans="1:17" hidden="1" x14ac:dyDescent="0.3">
      <c r="A527" t="s">
        <v>1180</v>
      </c>
      <c r="B527" t="s">
        <v>1181</v>
      </c>
      <c r="C527" t="s">
        <v>3112</v>
      </c>
      <c r="D527" t="s">
        <v>141</v>
      </c>
      <c r="E527">
        <v>9717.1900299270001</v>
      </c>
      <c r="F527">
        <v>292.25</v>
      </c>
      <c r="G527">
        <v>-3.9536662032883498</v>
      </c>
      <c r="H527">
        <v>11.093542703603299</v>
      </c>
      <c r="I527">
        <v>7.9102210511509998</v>
      </c>
      <c r="J527">
        <v>2.9716306309718199</v>
      </c>
      <c r="K527">
        <v>282.62479938272202</v>
      </c>
      <c r="L527">
        <v>268.10647847152501</v>
      </c>
      <c r="M527">
        <v>22.227502817667499</v>
      </c>
      <c r="N527">
        <v>1.2616775165632399</v>
      </c>
      <c r="O527">
        <v>2.6347305389221498</v>
      </c>
      <c r="P527">
        <v>25.915553640672101</v>
      </c>
    </row>
    <row r="528" spans="1:17" x14ac:dyDescent="0.3">
      <c r="A528" t="s">
        <v>1182</v>
      </c>
      <c r="B528" t="s">
        <v>1183</v>
      </c>
      <c r="C528" t="s">
        <v>3108</v>
      </c>
      <c r="D528" t="s">
        <v>238</v>
      </c>
      <c r="E528">
        <v>9655.4618554799999</v>
      </c>
      <c r="F528">
        <v>494.2</v>
      </c>
      <c r="G528">
        <v>-16.984912532729201</v>
      </c>
      <c r="H528">
        <v>-7.2466475324448698</v>
      </c>
      <c r="I528">
        <v>-35.3768606559386</v>
      </c>
      <c r="J528">
        <v>-7.2239781229919799</v>
      </c>
      <c r="K528">
        <v>553.30724110218603</v>
      </c>
      <c r="L528">
        <v>549.102034834135</v>
      </c>
      <c r="M528">
        <v>19.330934323821001</v>
      </c>
      <c r="N528">
        <v>0.51313982954519399</v>
      </c>
      <c r="O528">
        <v>43.545123431808904</v>
      </c>
      <c r="P528">
        <v>13.818516812528699</v>
      </c>
      <c r="Q528">
        <v>-2.6769583526252999E-2</v>
      </c>
    </row>
    <row r="529" spans="1:17" hidden="1" x14ac:dyDescent="0.3">
      <c r="A529" t="s">
        <v>1184</v>
      </c>
      <c r="B529" t="s">
        <v>1185</v>
      </c>
      <c r="C529" t="s">
        <v>3112</v>
      </c>
      <c r="D529" t="s">
        <v>74</v>
      </c>
      <c r="E529">
        <v>9615.1173911599999</v>
      </c>
      <c r="F529">
        <v>191.02</v>
      </c>
      <c r="G529">
        <v>31.348161184622501</v>
      </c>
      <c r="H529">
        <v>-3.9864553774429599</v>
      </c>
      <c r="I529">
        <v>7.0087635411333302</v>
      </c>
      <c r="J529">
        <v>6.1873116068154603</v>
      </c>
      <c r="K529">
        <v>189.05003126156001</v>
      </c>
      <c r="L529">
        <v>172.26894946541501</v>
      </c>
      <c r="M529">
        <v>49.870802344010499</v>
      </c>
      <c r="N529">
        <v>0.18354001240846299</v>
      </c>
      <c r="O529">
        <v>28.782326457962501</v>
      </c>
      <c r="P529">
        <v>59.183333333333302</v>
      </c>
      <c r="Q529">
        <v>4.6581670826592002E-2</v>
      </c>
    </row>
    <row r="530" spans="1:17" hidden="1" x14ac:dyDescent="0.3">
      <c r="A530" t="s">
        <v>1186</v>
      </c>
      <c r="B530" t="s">
        <v>1187</v>
      </c>
      <c r="C530" t="s">
        <v>3112</v>
      </c>
      <c r="D530" t="s">
        <v>80</v>
      </c>
      <c r="E530">
        <v>9591.9028099999996</v>
      </c>
      <c r="F530">
        <v>145.93</v>
      </c>
      <c r="G530">
        <v>-17.9481911005673</v>
      </c>
      <c r="H530">
        <v>7.4576963104622003</v>
      </c>
      <c r="I530">
        <v>0.27679578807586003</v>
      </c>
      <c r="J530">
        <v>1.44854008385888</v>
      </c>
      <c r="K530">
        <v>143.445641454004</v>
      </c>
      <c r="L530">
        <v>138.766254960781</v>
      </c>
      <c r="M530">
        <v>19.599037825510401</v>
      </c>
      <c r="N530">
        <v>0.32723906075765302</v>
      </c>
      <c r="O530">
        <v>4.2623175495100298</v>
      </c>
      <c r="P530">
        <v>15.8174603174603</v>
      </c>
      <c r="Q530">
        <v>-1.3388827299693999E-2</v>
      </c>
    </row>
    <row r="531" spans="1:17" x14ac:dyDescent="0.3">
      <c r="A531" t="s">
        <v>1188</v>
      </c>
      <c r="B531" t="s">
        <v>1189</v>
      </c>
      <c r="C531" t="s">
        <v>3097</v>
      </c>
      <c r="D531" t="s">
        <v>419</v>
      </c>
      <c r="E531">
        <v>9578.205318753</v>
      </c>
      <c r="F531">
        <v>104.19</v>
      </c>
      <c r="G531">
        <v>43.236154005313402</v>
      </c>
      <c r="H531">
        <v>-15.7722276855696</v>
      </c>
      <c r="I531">
        <v>28.352400274220699</v>
      </c>
      <c r="J531">
        <v>-8.6811949962912394</v>
      </c>
      <c r="K531">
        <v>113.492474317373</v>
      </c>
      <c r="L531">
        <v>88.149859391121694</v>
      </c>
      <c r="M531">
        <v>27.915263341349199</v>
      </c>
      <c r="N531">
        <v>0.40907960514237501</v>
      </c>
      <c r="O531">
        <v>39.677512237258803</v>
      </c>
      <c r="P531">
        <v>75.551811288963705</v>
      </c>
      <c r="Q531">
        <v>9.5974499243781999E-2</v>
      </c>
    </row>
    <row r="532" spans="1:17" x14ac:dyDescent="0.3">
      <c r="A532" t="s">
        <v>1190</v>
      </c>
      <c r="B532" t="s">
        <v>1191</v>
      </c>
      <c r="C532" t="s">
        <v>3108</v>
      </c>
      <c r="D532" t="s">
        <v>276</v>
      </c>
      <c r="E532">
        <v>9549.5009847500005</v>
      </c>
      <c r="F532">
        <v>1472.75</v>
      </c>
      <c r="G532">
        <v>127.994459969129</v>
      </c>
      <c r="H532">
        <v>8.8178490799388296</v>
      </c>
      <c r="I532">
        <v>54.954782595784899</v>
      </c>
      <c r="J532">
        <v>-7.6587542349149098</v>
      </c>
      <c r="K532">
        <v>1338.25822327433</v>
      </c>
      <c r="L532">
        <v>1115.92911087107</v>
      </c>
      <c r="M532">
        <v>61.912104919774599</v>
      </c>
      <c r="N532">
        <v>2.2279787989146902</v>
      </c>
      <c r="O532">
        <v>5.4150398913596902</v>
      </c>
      <c r="P532">
        <v>172.20219942704</v>
      </c>
    </row>
    <row r="533" spans="1:17" hidden="1" x14ac:dyDescent="0.3">
      <c r="A533" t="s">
        <v>1192</v>
      </c>
      <c r="B533" t="s">
        <v>1193</v>
      </c>
      <c r="C533" t="s">
        <v>3112</v>
      </c>
      <c r="D533" t="s">
        <v>117</v>
      </c>
      <c r="E533">
        <v>9504.5414466999991</v>
      </c>
      <c r="F533">
        <v>577.75</v>
      </c>
      <c r="G533">
        <v>1.30986385956198</v>
      </c>
      <c r="H533">
        <v>-9.1204427277758899</v>
      </c>
      <c r="I533">
        <v>-10.115934516728601</v>
      </c>
      <c r="J533">
        <v>-8.9504452027976402</v>
      </c>
      <c r="K533">
        <v>680.89773811383498</v>
      </c>
      <c r="L533">
        <v>646.84022275827101</v>
      </c>
      <c r="M533">
        <v>12.762592734314699</v>
      </c>
      <c r="N533">
        <v>0.76138539833267205</v>
      </c>
      <c r="O533">
        <v>43.660752920813501</v>
      </c>
      <c r="P533">
        <v>44.4375</v>
      </c>
      <c r="Q533">
        <v>9.9376237860909003E-2</v>
      </c>
    </row>
    <row r="534" spans="1:17" x14ac:dyDescent="0.3">
      <c r="A534" t="s">
        <v>1194</v>
      </c>
      <c r="B534" t="s">
        <v>1195</v>
      </c>
      <c r="C534" t="s">
        <v>3098</v>
      </c>
      <c r="D534" t="s">
        <v>21</v>
      </c>
      <c r="E534">
        <v>9492.8858266899897</v>
      </c>
      <c r="F534">
        <v>1507.7</v>
      </c>
      <c r="G534">
        <v>-29.933801808410401</v>
      </c>
      <c r="H534">
        <v>0.97445409572791497</v>
      </c>
      <c r="I534">
        <v>-10.4847123487164</v>
      </c>
      <c r="J534">
        <v>-0.64359016056073903</v>
      </c>
      <c r="K534">
        <v>1575.4702717436901</v>
      </c>
      <c r="L534">
        <v>1578.9368855432399</v>
      </c>
      <c r="M534">
        <v>32.764515330741801</v>
      </c>
      <c r="N534">
        <v>0.45213437058119998</v>
      </c>
      <c r="O534">
        <v>28.8353120647343</v>
      </c>
      <c r="P534">
        <v>8.77673965585657</v>
      </c>
      <c r="Q534">
        <v>-6.0134174286314998E-2</v>
      </c>
    </row>
    <row r="535" spans="1:17" hidden="1" x14ac:dyDescent="0.3">
      <c r="A535" t="s">
        <v>1196</v>
      </c>
      <c r="B535" t="s">
        <v>1197</v>
      </c>
      <c r="C535" t="s">
        <v>3112</v>
      </c>
      <c r="D535" t="s">
        <v>83</v>
      </c>
      <c r="E535">
        <v>9490.7622683549998</v>
      </c>
      <c r="F535">
        <v>699.35</v>
      </c>
      <c r="G535">
        <v>-38.297334317697903</v>
      </c>
      <c r="H535">
        <v>-6.1232038954046404</v>
      </c>
      <c r="I535">
        <v>-18.978180596750398</v>
      </c>
      <c r="J535">
        <v>-2.1302208249148098</v>
      </c>
      <c r="M535">
        <v>32.311724931433197</v>
      </c>
      <c r="O535">
        <v>21.255451490669898</v>
      </c>
      <c r="P535">
        <v>2.6794890618117599</v>
      </c>
    </row>
    <row r="536" spans="1:17" x14ac:dyDescent="0.3">
      <c r="A536" t="s">
        <v>1198</v>
      </c>
      <c r="B536" t="s">
        <v>1199</v>
      </c>
      <c r="C536" t="s">
        <v>3107</v>
      </c>
      <c r="D536" t="s">
        <v>443</v>
      </c>
      <c r="E536">
        <v>9444.0749277499999</v>
      </c>
      <c r="F536">
        <v>202.75</v>
      </c>
      <c r="G536">
        <v>23.5086180108643</v>
      </c>
      <c r="H536">
        <v>-13.474861613341901</v>
      </c>
      <c r="I536">
        <v>-20.062022914664102</v>
      </c>
      <c r="J536">
        <v>-7.7305164874714203</v>
      </c>
      <c r="K536">
        <v>247.826709580661</v>
      </c>
      <c r="L536">
        <v>233.18446269901099</v>
      </c>
      <c r="M536">
        <v>15.916344775482401</v>
      </c>
      <c r="N536">
        <v>0.58512619176764302</v>
      </c>
      <c r="O536">
        <v>89.494451294697896</v>
      </c>
      <c r="P536">
        <v>57.782101167315098</v>
      </c>
      <c r="Q536">
        <v>7.2867579300193996E-2</v>
      </c>
    </row>
    <row r="537" spans="1:17" hidden="1" x14ac:dyDescent="0.3">
      <c r="A537" t="s">
        <v>1200</v>
      </c>
      <c r="B537" t="s">
        <v>1201</v>
      </c>
      <c r="C537" t="s">
        <v>3112</v>
      </c>
      <c r="D537" t="s">
        <v>1202</v>
      </c>
      <c r="E537">
        <v>9435.9825347999395</v>
      </c>
      <c r="F537">
        <v>530.45000000000005</v>
      </c>
      <c r="G537">
        <v>-20.321946759422399</v>
      </c>
      <c r="H537">
        <v>3.29301266939187</v>
      </c>
      <c r="I537">
        <v>-2.8596415376544102</v>
      </c>
      <c r="J537">
        <v>-4.5410157597398699</v>
      </c>
      <c r="K537">
        <v>543.70060609920995</v>
      </c>
      <c r="L537">
        <v>501.459124685132</v>
      </c>
      <c r="N537">
        <v>0.53997489787544295</v>
      </c>
      <c r="O537">
        <v>20.096144782731599</v>
      </c>
      <c r="P537">
        <v>33.564144529774602</v>
      </c>
    </row>
    <row r="538" spans="1:17" x14ac:dyDescent="0.3">
      <c r="A538" t="s">
        <v>1203</v>
      </c>
      <c r="B538" t="s">
        <v>1204</v>
      </c>
      <c r="C538" t="s">
        <v>3107</v>
      </c>
      <c r="D538" t="s">
        <v>273</v>
      </c>
      <c r="E538">
        <v>9432.8011764799994</v>
      </c>
      <c r="F538">
        <v>578.04999999999995</v>
      </c>
      <c r="G538">
        <v>30.7953282245645</v>
      </c>
      <c r="H538">
        <v>7.0807547364061998</v>
      </c>
      <c r="I538">
        <v>36.765675065719698</v>
      </c>
      <c r="J538">
        <v>2.05812912495478</v>
      </c>
      <c r="K538">
        <v>568.51783324508801</v>
      </c>
      <c r="L538">
        <v>489.63575306179899</v>
      </c>
      <c r="M538">
        <v>44.757482025730397</v>
      </c>
      <c r="N538">
        <v>0.72752724654382595</v>
      </c>
      <c r="O538">
        <v>6.6516737306461398</v>
      </c>
      <c r="P538">
        <v>64.569395017793497</v>
      </c>
      <c r="Q538">
        <v>0.128514346492446</v>
      </c>
    </row>
    <row r="539" spans="1:17" x14ac:dyDescent="0.3">
      <c r="A539" t="s">
        <v>1205</v>
      </c>
      <c r="B539" t="s">
        <v>1206</v>
      </c>
      <c r="C539" t="s">
        <v>3106</v>
      </c>
      <c r="D539" t="s">
        <v>83</v>
      </c>
      <c r="E539">
        <v>9357.7827391999999</v>
      </c>
      <c r="F539">
        <v>1204</v>
      </c>
      <c r="G539">
        <v>68.288827109364803</v>
      </c>
      <c r="H539">
        <v>-3.21408374166043</v>
      </c>
      <c r="I539">
        <v>20.9907516391598</v>
      </c>
      <c r="J539">
        <v>-4.2950048601525204</v>
      </c>
      <c r="K539">
        <v>1270.38526583614</v>
      </c>
      <c r="L539">
        <v>1006.32656480785</v>
      </c>
      <c r="M539">
        <v>19.046905870868802</v>
      </c>
      <c r="N539">
        <v>0.63682177783671601</v>
      </c>
      <c r="O539">
        <v>28.239202657807301</v>
      </c>
      <c r="P539">
        <v>106.87285223367699</v>
      </c>
    </row>
    <row r="540" spans="1:17" hidden="1" x14ac:dyDescent="0.3">
      <c r="A540" t="s">
        <v>1207</v>
      </c>
      <c r="B540" t="s">
        <v>1208</v>
      </c>
      <c r="C540" t="s">
        <v>3112</v>
      </c>
      <c r="D540" t="s">
        <v>276</v>
      </c>
      <c r="E540">
        <v>9351.5675104000002</v>
      </c>
      <c r="F540">
        <v>6075.2</v>
      </c>
      <c r="G540">
        <v>-16.767021047250999</v>
      </c>
      <c r="H540">
        <v>5.1798552463204999</v>
      </c>
      <c r="I540">
        <v>7.48900635292933</v>
      </c>
      <c r="J540">
        <v>-7.71356597364381E-4</v>
      </c>
      <c r="K540">
        <v>6177.9364675147899</v>
      </c>
      <c r="L540">
        <v>5822.3216483792103</v>
      </c>
      <c r="M540">
        <v>40.940074179234003</v>
      </c>
      <c r="N540">
        <v>1.0919149285745</v>
      </c>
      <c r="O540">
        <v>15.206083750329199</v>
      </c>
      <c r="P540">
        <v>31.4978354978354</v>
      </c>
      <c r="Q540">
        <v>9.8158091532693004E-2</v>
      </c>
    </row>
    <row r="541" spans="1:17" x14ac:dyDescent="0.3">
      <c r="A541" t="s">
        <v>1209</v>
      </c>
      <c r="B541" t="s">
        <v>1210</v>
      </c>
      <c r="C541" t="s">
        <v>3114</v>
      </c>
      <c r="D541" t="s">
        <v>1153</v>
      </c>
      <c r="E541">
        <v>9337.5137565500008</v>
      </c>
      <c r="F541">
        <v>485.45</v>
      </c>
      <c r="G541">
        <v>19.897725673916199</v>
      </c>
      <c r="H541">
        <v>1.31550330753801</v>
      </c>
      <c r="I541">
        <v>7.0614135898362296</v>
      </c>
      <c r="J541">
        <v>-4.89266195829852</v>
      </c>
      <c r="K541">
        <v>542.87920191889805</v>
      </c>
      <c r="L541">
        <v>484.07589411515602</v>
      </c>
      <c r="M541">
        <v>24.8860060107069</v>
      </c>
      <c r="N541">
        <v>0.91712138513910002</v>
      </c>
      <c r="O541">
        <v>41.909568441651999</v>
      </c>
      <c r="P541">
        <v>56.799095607235103</v>
      </c>
      <c r="Q541">
        <v>1.7636516142070999E-2</v>
      </c>
    </row>
    <row r="542" spans="1:17" x14ac:dyDescent="0.3">
      <c r="A542" t="s">
        <v>1211</v>
      </c>
      <c r="B542" t="s">
        <v>1212</v>
      </c>
      <c r="C542" t="s">
        <v>3101</v>
      </c>
      <c r="D542" t="s">
        <v>243</v>
      </c>
      <c r="E542">
        <v>9290.3941030999995</v>
      </c>
      <c r="F542">
        <v>905.3</v>
      </c>
      <c r="G542">
        <v>37.9513026111511</v>
      </c>
      <c r="H542">
        <v>7.3608524329710603</v>
      </c>
      <c r="I542">
        <v>23.801982791440398</v>
      </c>
      <c r="J542">
        <v>-3.6367325326817701</v>
      </c>
      <c r="K542">
        <v>926.87253711100004</v>
      </c>
      <c r="L542">
        <v>787.29482371692905</v>
      </c>
      <c r="M542">
        <v>30.072487792319102</v>
      </c>
      <c r="N542">
        <v>0.78155040725890601</v>
      </c>
      <c r="O542">
        <v>22.351706616591201</v>
      </c>
      <c r="P542">
        <v>68.678964039500599</v>
      </c>
      <c r="Q542">
        <v>4.1970251925131999E-2</v>
      </c>
    </row>
    <row r="543" spans="1:17" x14ac:dyDescent="0.3">
      <c r="A543" t="s">
        <v>1213</v>
      </c>
      <c r="B543" t="s">
        <v>1214</v>
      </c>
      <c r="C543" t="s">
        <v>3100</v>
      </c>
      <c r="D543" t="s">
        <v>954</v>
      </c>
      <c r="E543">
        <v>9246.3358824999996</v>
      </c>
      <c r="F543">
        <v>1257.5</v>
      </c>
      <c r="G543">
        <v>56.867999851192003</v>
      </c>
      <c r="H543">
        <v>-1.27585763635535</v>
      </c>
      <c r="I543">
        <v>10.7075053625835</v>
      </c>
      <c r="J543">
        <v>-5.3849139209872696</v>
      </c>
      <c r="K543">
        <v>1361.3443378688601</v>
      </c>
      <c r="L543">
        <v>1192.68617819262</v>
      </c>
      <c r="M543">
        <v>30.654663750278601</v>
      </c>
      <c r="N543">
        <v>0.60371493966683998</v>
      </c>
      <c r="O543">
        <v>26.540755467196799</v>
      </c>
      <c r="P543">
        <v>91.692073170731703</v>
      </c>
      <c r="Q543">
        <v>6.6764371584134993E-2</v>
      </c>
    </row>
    <row r="544" spans="1:17" x14ac:dyDescent="0.3">
      <c r="A544" t="s">
        <v>1215</v>
      </c>
      <c r="B544" t="s">
        <v>1216</v>
      </c>
      <c r="C544" t="s">
        <v>3103</v>
      </c>
      <c r="D544" t="s">
        <v>192</v>
      </c>
      <c r="E544">
        <v>9244.7797788349999</v>
      </c>
      <c r="F544">
        <v>1497.85</v>
      </c>
      <c r="G544">
        <v>40.679052613770203</v>
      </c>
      <c r="H544">
        <v>-4.7154548701359298</v>
      </c>
      <c r="I544">
        <v>40.1314927474154</v>
      </c>
      <c r="J544">
        <v>1.14606284259622</v>
      </c>
      <c r="K544">
        <v>1532.7105303179201</v>
      </c>
      <c r="L544">
        <v>1285.0785755126001</v>
      </c>
      <c r="M544">
        <v>34.416330014464798</v>
      </c>
      <c r="N544">
        <v>0.81831957408026301</v>
      </c>
      <c r="O544">
        <v>17.388256500984699</v>
      </c>
      <c r="P544">
        <v>82.553321145642798</v>
      </c>
      <c r="Q544">
        <v>9.0307674387157005E-2</v>
      </c>
    </row>
    <row r="545" spans="1:17" x14ac:dyDescent="0.3">
      <c r="A545" t="s">
        <v>1217</v>
      </c>
      <c r="B545" t="s">
        <v>1218</v>
      </c>
      <c r="C545" t="s">
        <v>3107</v>
      </c>
      <c r="D545" t="s">
        <v>89</v>
      </c>
      <c r="E545">
        <v>9211.4640451399991</v>
      </c>
      <c r="F545">
        <v>190.54</v>
      </c>
      <c r="G545">
        <v>31.6044969827363</v>
      </c>
      <c r="H545">
        <v>-4.9627511479353297</v>
      </c>
      <c r="I545">
        <v>-18.7791133973627</v>
      </c>
      <c r="J545">
        <v>-2.9052716701944599</v>
      </c>
      <c r="K545">
        <v>215.075002389189</v>
      </c>
      <c r="L545">
        <v>201.29616328508399</v>
      </c>
      <c r="M545">
        <v>11.846433498388899</v>
      </c>
      <c r="N545">
        <v>0.40060085476157398</v>
      </c>
      <c r="O545">
        <v>31.568174661488399</v>
      </c>
      <c r="P545">
        <v>63.905376344086001</v>
      </c>
      <c r="Q545">
        <v>5.5383590900757999E-2</v>
      </c>
    </row>
    <row r="546" spans="1:17" x14ac:dyDescent="0.3">
      <c r="A546" t="s">
        <v>1219</v>
      </c>
      <c r="B546" t="s">
        <v>1220</v>
      </c>
      <c r="C546" t="s">
        <v>3100</v>
      </c>
      <c r="D546" t="s">
        <v>48</v>
      </c>
      <c r="E546">
        <v>9167.4444201599999</v>
      </c>
      <c r="F546">
        <v>533.65</v>
      </c>
      <c r="G546">
        <v>144.91605538269999</v>
      </c>
      <c r="H546">
        <v>4.3129017933850697</v>
      </c>
      <c r="I546">
        <v>34.585640980730901</v>
      </c>
      <c r="J546">
        <v>-2.6288953924932801</v>
      </c>
      <c r="K546">
        <v>549.42748162111297</v>
      </c>
      <c r="L546">
        <v>446.17599727044302</v>
      </c>
      <c r="M546">
        <v>31.317782166990298</v>
      </c>
      <c r="N546">
        <v>0.48836891644955499</v>
      </c>
      <c r="O546">
        <v>30.104000749554899</v>
      </c>
      <c r="P546">
        <v>183.85638297872299</v>
      </c>
      <c r="Q546">
        <v>0.209882445014304</v>
      </c>
    </row>
    <row r="547" spans="1:17" x14ac:dyDescent="0.3">
      <c r="A547" t="s">
        <v>1221</v>
      </c>
      <c r="B547" t="s">
        <v>1222</v>
      </c>
      <c r="C547" t="s">
        <v>3109</v>
      </c>
      <c r="D547" t="s">
        <v>122</v>
      </c>
      <c r="E547">
        <v>9165.6415939599992</v>
      </c>
      <c r="F547">
        <v>1077.8</v>
      </c>
      <c r="G547">
        <v>17.897036675376501</v>
      </c>
      <c r="H547">
        <v>2.89128146325409</v>
      </c>
      <c r="I547">
        <v>-6.9633049443386197</v>
      </c>
      <c r="J547">
        <v>-2.6567544432669599</v>
      </c>
      <c r="K547">
        <v>1189.35688473453</v>
      </c>
      <c r="L547">
        <v>1057.55999183985</v>
      </c>
      <c r="M547">
        <v>30.369893664779099</v>
      </c>
      <c r="N547">
        <v>1.4561621044503399</v>
      </c>
      <c r="O547">
        <v>29.4303210243087</v>
      </c>
      <c r="P547">
        <v>54.856321839080401</v>
      </c>
      <c r="Q547">
        <v>2.3435251883912E-2</v>
      </c>
    </row>
    <row r="548" spans="1:17" x14ac:dyDescent="0.3">
      <c r="A548" t="s">
        <v>1223</v>
      </c>
      <c r="B548" t="s">
        <v>1224</v>
      </c>
      <c r="C548" t="s">
        <v>3096</v>
      </c>
      <c r="D548" t="s">
        <v>21</v>
      </c>
      <c r="E548">
        <v>9161.7526887000004</v>
      </c>
      <c r="F548">
        <v>444.75</v>
      </c>
      <c r="G548">
        <v>-17.912605963921798</v>
      </c>
      <c r="H548">
        <v>-2.0240698716169199</v>
      </c>
      <c r="I548">
        <v>-18.407066468545199</v>
      </c>
      <c r="J548">
        <v>-6.5134423222656999</v>
      </c>
      <c r="K548">
        <v>476.31654093543102</v>
      </c>
      <c r="L548">
        <v>479.39288261948099</v>
      </c>
      <c r="M548">
        <v>30.517245295344399</v>
      </c>
      <c r="N548">
        <v>1.0434299996874701</v>
      </c>
      <c r="O548">
        <v>29.2861157953906</v>
      </c>
      <c r="P548">
        <v>12.537955465587</v>
      </c>
      <c r="Q548">
        <v>-8.9005243846670995E-2</v>
      </c>
    </row>
    <row r="549" spans="1:17" x14ac:dyDescent="0.3">
      <c r="A549" t="s">
        <v>1225</v>
      </c>
      <c r="B549" t="s">
        <v>1226</v>
      </c>
      <c r="C549" t="s">
        <v>3104</v>
      </c>
      <c r="D549" t="s">
        <v>74</v>
      </c>
      <c r="E549">
        <v>9118.84176467</v>
      </c>
      <c r="F549">
        <v>774.95</v>
      </c>
      <c r="G549">
        <v>-8.9398042443680499</v>
      </c>
      <c r="H549">
        <v>8.52100300456007</v>
      </c>
      <c r="I549">
        <v>-10.0358850373343</v>
      </c>
      <c r="J549">
        <v>-1.0533667749186599</v>
      </c>
      <c r="K549">
        <v>799.12913897368901</v>
      </c>
      <c r="L549">
        <v>808.93853431629896</v>
      </c>
      <c r="M549">
        <v>37.639553542115401</v>
      </c>
      <c r="N549">
        <v>0.70559391450203801</v>
      </c>
      <c r="O549">
        <v>29.027679205110001</v>
      </c>
      <c r="P549">
        <v>19.305673158340301</v>
      </c>
      <c r="Q549">
        <v>1.5226994094153E-2</v>
      </c>
    </row>
    <row r="550" spans="1:17" x14ac:dyDescent="0.3">
      <c r="A550" t="s">
        <v>1227</v>
      </c>
      <c r="B550" t="s">
        <v>1228</v>
      </c>
      <c r="C550" t="s">
        <v>3097</v>
      </c>
      <c r="D550" t="s">
        <v>539</v>
      </c>
      <c r="E550">
        <v>9085.7010300000002</v>
      </c>
      <c r="F550">
        <v>455.7</v>
      </c>
      <c r="G550">
        <v>99.980382868080696</v>
      </c>
      <c r="H550">
        <v>7.1497111003769103</v>
      </c>
      <c r="I550">
        <v>34.167079561727903</v>
      </c>
      <c r="J550">
        <v>0.99042205479530299</v>
      </c>
      <c r="K550">
        <v>454.55507971531699</v>
      </c>
      <c r="L550">
        <v>368.37943618603902</v>
      </c>
      <c r="M550">
        <v>33.994285583617803</v>
      </c>
      <c r="N550">
        <v>0.87033142981101597</v>
      </c>
      <c r="O550">
        <v>9.3043669080535398</v>
      </c>
      <c r="P550">
        <v>135.50387596899199</v>
      </c>
      <c r="Q550">
        <v>0.33046418527958499</v>
      </c>
    </row>
    <row r="551" spans="1:17" x14ac:dyDescent="0.3">
      <c r="A551" t="s">
        <v>1229</v>
      </c>
      <c r="B551" t="s">
        <v>1230</v>
      </c>
      <c r="C551" t="s">
        <v>3109</v>
      </c>
      <c r="D551" t="s">
        <v>250</v>
      </c>
      <c r="E551">
        <v>9073.3029257569997</v>
      </c>
      <c r="F551">
        <v>114.59</v>
      </c>
      <c r="G551">
        <v>-19.859050903405599</v>
      </c>
      <c r="H551">
        <v>0.81371846017403504</v>
      </c>
      <c r="I551">
        <v>-24.2191823438352</v>
      </c>
      <c r="J551">
        <v>-3.5573149757964302</v>
      </c>
      <c r="K551">
        <v>125.73101449461301</v>
      </c>
      <c r="L551">
        <v>129.90740112733599</v>
      </c>
      <c r="M551">
        <v>27.870801002003201</v>
      </c>
      <c r="N551">
        <v>0.54224502528735496</v>
      </c>
      <c r="O551">
        <v>37.882886813858001</v>
      </c>
      <c r="P551">
        <v>13.736972704714599</v>
      </c>
      <c r="Q551">
        <v>8.5536559049946004E-2</v>
      </c>
    </row>
    <row r="552" spans="1:17" x14ac:dyDescent="0.3">
      <c r="A552" t="s">
        <v>1231</v>
      </c>
      <c r="B552" t="s">
        <v>1232</v>
      </c>
      <c r="C552" t="s">
        <v>3110</v>
      </c>
      <c r="D552" t="s">
        <v>141</v>
      </c>
      <c r="E552">
        <v>9060.3037536299998</v>
      </c>
      <c r="F552">
        <v>382.05</v>
      </c>
      <c r="G552">
        <v>158.126605845977</v>
      </c>
      <c r="H552">
        <v>-0.119458395286186</v>
      </c>
      <c r="I552">
        <v>-10.389234371148699</v>
      </c>
      <c r="J552">
        <v>0.74393624730037999</v>
      </c>
      <c r="K552">
        <v>420.58969575057398</v>
      </c>
      <c r="L552">
        <v>366.07635370115202</v>
      </c>
      <c r="M552">
        <v>35.174220349136597</v>
      </c>
      <c r="N552">
        <v>0.98892111574567898</v>
      </c>
      <c r="O552">
        <v>49.090433189373101</v>
      </c>
      <c r="P552">
        <v>201.30126182965299</v>
      </c>
      <c r="Q552">
        <v>0.11078232955158</v>
      </c>
    </row>
    <row r="553" spans="1:17" x14ac:dyDescent="0.3">
      <c r="A553" t="s">
        <v>1233</v>
      </c>
      <c r="B553" t="s">
        <v>1234</v>
      </c>
      <c r="C553" t="s">
        <v>3108</v>
      </c>
      <c r="D553" t="s">
        <v>404</v>
      </c>
      <c r="E553">
        <v>9047.6618614199997</v>
      </c>
      <c r="F553">
        <v>398.7</v>
      </c>
      <c r="G553">
        <v>145.41740387343199</v>
      </c>
      <c r="H553">
        <v>6.5596637679696403</v>
      </c>
      <c r="I553">
        <v>37.925696312513701</v>
      </c>
      <c r="J553">
        <v>-6.9997086078406996</v>
      </c>
      <c r="K553">
        <v>398.400712793254</v>
      </c>
      <c r="L553">
        <v>313.075110420013</v>
      </c>
      <c r="M553">
        <v>36.528627728001503</v>
      </c>
      <c r="N553">
        <v>0.96163521075582103</v>
      </c>
      <c r="O553">
        <v>18.8863807373965</v>
      </c>
      <c r="P553">
        <v>179.49526813880101</v>
      </c>
      <c r="Q553">
        <v>0.17744942949999601</v>
      </c>
    </row>
    <row r="554" spans="1:17" x14ac:dyDescent="0.3">
      <c r="A554" t="s">
        <v>1235</v>
      </c>
      <c r="B554" t="s">
        <v>1236</v>
      </c>
      <c r="C554" t="s">
        <v>3106</v>
      </c>
      <c r="D554" t="s">
        <v>782</v>
      </c>
      <c r="E554">
        <v>9017.1081046750005</v>
      </c>
      <c r="F554">
        <v>6992.15</v>
      </c>
      <c r="G554">
        <v>-41.582245391192401</v>
      </c>
      <c r="H554">
        <v>-7.9804220702512803</v>
      </c>
      <c r="I554">
        <v>-10.626571191162601</v>
      </c>
      <c r="J554">
        <v>-6.5702439280305303</v>
      </c>
      <c r="K554">
        <v>8220.6355814643794</v>
      </c>
      <c r="L554">
        <v>8188.7103201515802</v>
      </c>
      <c r="M554">
        <v>12.473871822256401</v>
      </c>
      <c r="N554">
        <v>0.399572780717728</v>
      </c>
      <c r="O554">
        <v>54.315196327309899</v>
      </c>
      <c r="P554">
        <v>6.0831108144192099</v>
      </c>
      <c r="Q554">
        <v>1.8019390596269998E-2</v>
      </c>
    </row>
    <row r="555" spans="1:17" x14ac:dyDescent="0.3">
      <c r="A555" t="s">
        <v>1237</v>
      </c>
      <c r="B555" t="s">
        <v>1238</v>
      </c>
      <c r="C555" t="s">
        <v>3106</v>
      </c>
      <c r="D555" t="s">
        <v>1239</v>
      </c>
      <c r="E555">
        <v>8951.2260313499992</v>
      </c>
      <c r="F555">
        <v>823.5</v>
      </c>
      <c r="G555">
        <v>-52.365330914703897</v>
      </c>
      <c r="H555">
        <v>-2.3253077672953499</v>
      </c>
      <c r="I555">
        <v>-18.189952505599202</v>
      </c>
      <c r="J555">
        <v>-2.5448499796150399</v>
      </c>
      <c r="K555">
        <v>909.17485664785897</v>
      </c>
      <c r="L555">
        <v>976.79754307247197</v>
      </c>
      <c r="M555">
        <v>14.2273953270888</v>
      </c>
      <c r="N555">
        <v>0.537029828251259</v>
      </c>
      <c r="O555">
        <v>57.498482088646</v>
      </c>
      <c r="P555">
        <v>0.91293425647937998</v>
      </c>
      <c r="Q555">
        <v>-9.2304378057384007E-2</v>
      </c>
    </row>
    <row r="556" spans="1:17" x14ac:dyDescent="0.3">
      <c r="A556" t="s">
        <v>1240</v>
      </c>
      <c r="B556" t="s">
        <v>1241</v>
      </c>
      <c r="C556" t="s">
        <v>3101</v>
      </c>
      <c r="D556" t="s">
        <v>243</v>
      </c>
      <c r="E556">
        <v>8851.0851398899995</v>
      </c>
      <c r="F556">
        <v>1349.95</v>
      </c>
      <c r="G556">
        <v>5.6863598521806802</v>
      </c>
      <c r="H556">
        <v>4.5305022412163796</v>
      </c>
      <c r="I556">
        <v>2.49645901951724</v>
      </c>
      <c r="J556">
        <v>1.8360329913728599</v>
      </c>
      <c r="K556">
        <v>1353.6119649022801</v>
      </c>
      <c r="L556">
        <v>1262.1429999845</v>
      </c>
      <c r="M556">
        <v>47.225745369163</v>
      </c>
      <c r="N556">
        <v>0.48456203685543697</v>
      </c>
      <c r="O556">
        <v>22.519352568613598</v>
      </c>
      <c r="P556">
        <v>38.187122530453401</v>
      </c>
    </row>
    <row r="557" spans="1:17" hidden="1" x14ac:dyDescent="0.3">
      <c r="A557" t="s">
        <v>1242</v>
      </c>
      <c r="B557" t="s">
        <v>1243</v>
      </c>
      <c r="C557" t="s">
        <v>3112</v>
      </c>
      <c r="D557" t="s">
        <v>141</v>
      </c>
      <c r="E557">
        <v>8824.9483743599994</v>
      </c>
      <c r="F557">
        <v>548.29999999999995</v>
      </c>
      <c r="G557">
        <v>67.2569586766258</v>
      </c>
      <c r="H557">
        <v>2.5361587457282102</v>
      </c>
      <c r="I557">
        <v>82.129510625137499</v>
      </c>
      <c r="J557">
        <v>0.61741204251892701</v>
      </c>
      <c r="K557">
        <v>585.78373847284195</v>
      </c>
      <c r="L557">
        <v>450.34112591965999</v>
      </c>
      <c r="M557">
        <v>30.384750388404001</v>
      </c>
      <c r="N557">
        <v>0.65113402412494503</v>
      </c>
      <c r="O557">
        <v>27.4393580156848</v>
      </c>
      <c r="P557">
        <v>125.870236869206</v>
      </c>
    </row>
    <row r="558" spans="1:17" hidden="1" x14ac:dyDescent="0.3">
      <c r="A558" t="s">
        <v>1244</v>
      </c>
      <c r="B558" t="s">
        <v>1245</v>
      </c>
      <c r="C558" t="s">
        <v>3112</v>
      </c>
      <c r="D558" t="s">
        <v>141</v>
      </c>
      <c r="E558">
        <v>8807</v>
      </c>
      <c r="F558">
        <v>4403.5</v>
      </c>
      <c r="G558">
        <v>-30.635527546257201</v>
      </c>
      <c r="H558">
        <v>5.4863771941952697</v>
      </c>
      <c r="I558">
        <v>-16.294606514767899</v>
      </c>
      <c r="J558">
        <v>-8.8288097059145993</v>
      </c>
      <c r="K558">
        <v>4592.0765041049899</v>
      </c>
      <c r="L558">
        <v>4714.9515752891602</v>
      </c>
      <c r="M558">
        <v>42.651072113223798</v>
      </c>
      <c r="N558">
        <v>4.2240748271655102</v>
      </c>
      <c r="O558">
        <v>58.374020665379803</v>
      </c>
      <c r="P558">
        <v>4.8140434394525498</v>
      </c>
      <c r="Q558">
        <v>-3.5384521892097003E-2</v>
      </c>
    </row>
    <row r="559" spans="1:17" x14ac:dyDescent="0.3">
      <c r="A559" t="s">
        <v>1246</v>
      </c>
      <c r="B559" t="s">
        <v>1247</v>
      </c>
      <c r="C559" t="s">
        <v>3111</v>
      </c>
      <c r="D559" t="s">
        <v>432</v>
      </c>
      <c r="E559">
        <v>8775.2975887600005</v>
      </c>
      <c r="F559">
        <v>597.20000000000005</v>
      </c>
      <c r="G559">
        <v>-34.3578618425503</v>
      </c>
      <c r="H559">
        <v>1.53384898105281</v>
      </c>
      <c r="I559">
        <v>-22.921750990406998</v>
      </c>
      <c r="J559">
        <v>2.51942011706767</v>
      </c>
      <c r="K559">
        <v>655.61673453723495</v>
      </c>
      <c r="L559">
        <v>666.301180968013</v>
      </c>
      <c r="M559">
        <v>13.3981551650005</v>
      </c>
      <c r="N559">
        <v>0.478587795310977</v>
      </c>
      <c r="O559">
        <v>36.4534494306764</v>
      </c>
      <c r="P559">
        <v>1.17746717492588</v>
      </c>
      <c r="Q559">
        <v>2.0750181944802999E-2</v>
      </c>
    </row>
    <row r="560" spans="1:17" x14ac:dyDescent="0.3">
      <c r="A560" t="s">
        <v>1248</v>
      </c>
      <c r="B560" t="s">
        <v>1249</v>
      </c>
      <c r="C560" t="s">
        <v>3100</v>
      </c>
      <c r="D560" t="s">
        <v>48</v>
      </c>
      <c r="E560">
        <v>8732.2617689399995</v>
      </c>
      <c r="F560">
        <v>2761.95</v>
      </c>
      <c r="G560">
        <v>24.294720145857202</v>
      </c>
      <c r="H560">
        <v>-6.50487233757024</v>
      </c>
      <c r="I560">
        <v>-3.7098254484207098</v>
      </c>
      <c r="J560">
        <v>-7.2211399758721004</v>
      </c>
      <c r="K560">
        <v>3112.4271125350901</v>
      </c>
      <c r="L560">
        <v>2739.6656717205101</v>
      </c>
      <c r="M560">
        <v>19.499555442060799</v>
      </c>
      <c r="N560">
        <v>0.42108199483987402</v>
      </c>
      <c r="O560">
        <v>34.8684806024728</v>
      </c>
      <c r="P560">
        <v>64.159942941202601</v>
      </c>
      <c r="Q560">
        <v>0.19165054106300899</v>
      </c>
    </row>
    <row r="561" spans="1:17" x14ac:dyDescent="0.3">
      <c r="A561" t="s">
        <v>1250</v>
      </c>
      <c r="B561" t="s">
        <v>1251</v>
      </c>
      <c r="C561" t="s">
        <v>3106</v>
      </c>
      <c r="D561" t="s">
        <v>449</v>
      </c>
      <c r="E561">
        <v>8687.4528928950003</v>
      </c>
      <c r="F561">
        <v>284.55</v>
      </c>
      <c r="G561">
        <v>-24.006154916132399</v>
      </c>
      <c r="H561">
        <v>-11.9178678705485</v>
      </c>
      <c r="I561">
        <v>4.69419001884705</v>
      </c>
      <c r="J561">
        <v>-2.1749068737709298</v>
      </c>
      <c r="K561">
        <v>307.45055599948</v>
      </c>
      <c r="L561">
        <v>292.13205700537401</v>
      </c>
      <c r="M561">
        <v>15.976566203974601</v>
      </c>
      <c r="N561">
        <v>0.40612554415208701</v>
      </c>
      <c r="O561">
        <v>30.697592690212499</v>
      </c>
      <c r="P561">
        <v>33.591549295774598</v>
      </c>
      <c r="Q561">
        <v>-6.3936549017448996E-2</v>
      </c>
    </row>
    <row r="562" spans="1:17" x14ac:dyDescent="0.3">
      <c r="A562" t="s">
        <v>1252</v>
      </c>
      <c r="B562" t="s">
        <v>1253</v>
      </c>
      <c r="C562" t="s">
        <v>3109</v>
      </c>
      <c r="D562" t="s">
        <v>903</v>
      </c>
      <c r="E562">
        <v>8678.8785911399991</v>
      </c>
      <c r="F562">
        <v>62.85</v>
      </c>
      <c r="G562">
        <v>-3.09816814100747</v>
      </c>
      <c r="H562">
        <v>-12.805608706480299</v>
      </c>
      <c r="I562">
        <v>-23.223363509654</v>
      </c>
      <c r="J562">
        <v>-5.4077017806424399</v>
      </c>
      <c r="K562">
        <v>74.663891475094204</v>
      </c>
      <c r="L562">
        <v>74.243129804224793</v>
      </c>
      <c r="M562">
        <v>14.561789186854</v>
      </c>
      <c r="N562">
        <v>0.39337239680185598</v>
      </c>
      <c r="O562">
        <v>50.914876690532999</v>
      </c>
      <c r="P562">
        <v>30.124223602484399</v>
      </c>
      <c r="Q562">
        <v>4.9513716667366002E-2</v>
      </c>
    </row>
    <row r="563" spans="1:17" hidden="1" x14ac:dyDescent="0.3">
      <c r="A563" t="s">
        <v>1254</v>
      </c>
      <c r="B563" t="s">
        <v>1255</v>
      </c>
      <c r="C563" t="s">
        <v>3112</v>
      </c>
      <c r="D563" t="s">
        <v>721</v>
      </c>
      <c r="E563">
        <v>8642.3479203879997</v>
      </c>
      <c r="F563">
        <v>520.84</v>
      </c>
      <c r="G563">
        <v>-7.5004200672107899</v>
      </c>
      <c r="H563">
        <v>1.90393953000347</v>
      </c>
      <c r="I563">
        <v>-1.62088274427336</v>
      </c>
      <c r="J563">
        <v>3.1379415604965502</v>
      </c>
      <c r="K563">
        <v>531.32023378164104</v>
      </c>
      <c r="L563">
        <v>509.11287480967502</v>
      </c>
      <c r="M563">
        <v>73.886051750125603</v>
      </c>
      <c r="N563">
        <v>1.4016485973081301</v>
      </c>
      <c r="O563">
        <v>7.7048613777743498</v>
      </c>
      <c r="P563">
        <v>21.371146272691199</v>
      </c>
      <c r="Q563">
        <v>-1.0545973830429E-2</v>
      </c>
    </row>
    <row r="564" spans="1:17" x14ac:dyDescent="0.3">
      <c r="A564" t="s">
        <v>1256</v>
      </c>
      <c r="B564" t="s">
        <v>1257</v>
      </c>
      <c r="C564" t="s">
        <v>3104</v>
      </c>
      <c r="D564" t="s">
        <v>74</v>
      </c>
      <c r="E564">
        <v>8624.9838907350004</v>
      </c>
      <c r="F564">
        <v>1120.05</v>
      </c>
      <c r="G564">
        <v>-32.847780710904502</v>
      </c>
      <c r="H564">
        <v>-3.7995684713119</v>
      </c>
      <c r="I564">
        <v>-28.8538649740984</v>
      </c>
      <c r="J564">
        <v>-1.9543769398972</v>
      </c>
      <c r="K564">
        <v>1278.06302126472</v>
      </c>
      <c r="L564">
        <v>1373.9738020462801</v>
      </c>
      <c r="M564">
        <v>26.943020198117399</v>
      </c>
      <c r="N564">
        <v>0.95979094254839903</v>
      </c>
      <c r="O564">
        <v>60.885674746663099</v>
      </c>
      <c r="P564">
        <v>1.8227272727272701</v>
      </c>
      <c r="Q564">
        <v>-5.9699863577416003E-2</v>
      </c>
    </row>
    <row r="565" spans="1:17" hidden="1" x14ac:dyDescent="0.3">
      <c r="A565" t="s">
        <v>1258</v>
      </c>
      <c r="B565" t="s">
        <v>1259</v>
      </c>
      <c r="C565" t="s">
        <v>3112</v>
      </c>
      <c r="D565" t="s">
        <v>141</v>
      </c>
      <c r="E565">
        <v>8607.9606673500002</v>
      </c>
      <c r="F565">
        <v>683.1</v>
      </c>
      <c r="G565">
        <v>1.04910002606729</v>
      </c>
      <c r="H565">
        <v>-1.30315724548727</v>
      </c>
      <c r="I565">
        <v>-5.4456293467980199</v>
      </c>
      <c r="J565">
        <v>-0.84752397170739002</v>
      </c>
      <c r="K565">
        <v>711.15075471452894</v>
      </c>
      <c r="L565">
        <v>680.69254684619295</v>
      </c>
      <c r="M565">
        <v>29.672943270927501</v>
      </c>
      <c r="N565">
        <v>0.332303525150831</v>
      </c>
      <c r="O565">
        <v>15.700483091787399</v>
      </c>
      <c r="P565">
        <v>31.872586872586801</v>
      </c>
    </row>
    <row r="566" spans="1:17" x14ac:dyDescent="0.3">
      <c r="A566" t="s">
        <v>1260</v>
      </c>
      <c r="B566" t="s">
        <v>1261</v>
      </c>
      <c r="C566" t="s">
        <v>3109</v>
      </c>
      <c r="D566" t="s">
        <v>105</v>
      </c>
      <c r="E566">
        <v>8598.8057355300007</v>
      </c>
      <c r="F566">
        <v>4345.7</v>
      </c>
      <c r="G566">
        <v>111.323071269876</v>
      </c>
      <c r="H566">
        <v>14.6655154297487</v>
      </c>
      <c r="I566">
        <v>96.845133712314095</v>
      </c>
      <c r="J566">
        <v>-0.28288443079324899</v>
      </c>
      <c r="K566">
        <v>3976.07252821255</v>
      </c>
      <c r="L566">
        <v>3093.0165879463898</v>
      </c>
      <c r="M566">
        <v>54.720381411795103</v>
      </c>
      <c r="N566">
        <v>0.84249914588145502</v>
      </c>
      <c r="O566">
        <v>3.5506362611317002</v>
      </c>
      <c r="P566">
        <v>172.457680250783</v>
      </c>
      <c r="Q566">
        <v>-1.3039901299197E-2</v>
      </c>
    </row>
    <row r="567" spans="1:17" hidden="1" x14ac:dyDescent="0.3">
      <c r="A567" t="s">
        <v>1262</v>
      </c>
      <c r="B567" t="s">
        <v>1263</v>
      </c>
      <c r="C567" t="s">
        <v>3112</v>
      </c>
      <c r="D567" t="s">
        <v>603</v>
      </c>
      <c r="E567">
        <v>8590.0452440000008</v>
      </c>
      <c r="F567">
        <v>101.2</v>
      </c>
      <c r="G567">
        <v>301.99606596641303</v>
      </c>
      <c r="H567">
        <v>-49.106899588792601</v>
      </c>
      <c r="I567">
        <v>321.31521968736001</v>
      </c>
      <c r="J567">
        <v>-7.2277609963924903</v>
      </c>
      <c r="K567">
        <v>124.48313290943101</v>
      </c>
      <c r="M567">
        <v>13.437020382668001</v>
      </c>
      <c r="N567">
        <v>1.3380973941126899</v>
      </c>
      <c r="O567">
        <v>164.32806324110601</v>
      </c>
      <c r="P567">
        <v>349.77777777777698</v>
      </c>
    </row>
    <row r="568" spans="1:17" x14ac:dyDescent="0.3">
      <c r="A568" t="s">
        <v>1264</v>
      </c>
      <c r="B568" t="s">
        <v>1265</v>
      </c>
      <c r="C568" t="s">
        <v>3099</v>
      </c>
      <c r="D568" t="s">
        <v>985</v>
      </c>
      <c r="E568">
        <v>8585.1783049599999</v>
      </c>
      <c r="F568">
        <v>392.2</v>
      </c>
      <c r="G568">
        <v>-17.099875831511302</v>
      </c>
      <c r="H568">
        <v>-9.0501952730270308</v>
      </c>
      <c r="I568">
        <v>1.29715652387697</v>
      </c>
      <c r="J568">
        <v>-3.5056127062285798</v>
      </c>
      <c r="K568">
        <v>438.168329497667</v>
      </c>
      <c r="L568">
        <v>395.281060856772</v>
      </c>
      <c r="M568">
        <v>24.805370066435799</v>
      </c>
      <c r="N568">
        <v>0.32599282269705698</v>
      </c>
      <c r="O568">
        <v>32.075471698113198</v>
      </c>
      <c r="P568">
        <v>46.616822429906499</v>
      </c>
      <c r="Q568">
        <v>7.7452393802126998E-2</v>
      </c>
    </row>
    <row r="569" spans="1:17" x14ac:dyDescent="0.3">
      <c r="A569" t="s">
        <v>1266</v>
      </c>
      <c r="B569" t="s">
        <v>1267</v>
      </c>
      <c r="C569" t="s">
        <v>3109</v>
      </c>
      <c r="D569" t="s">
        <v>868</v>
      </c>
      <c r="E569">
        <v>8541.2100543559991</v>
      </c>
      <c r="F569">
        <v>183.47</v>
      </c>
      <c r="G569">
        <v>27.076981012523099</v>
      </c>
      <c r="H569">
        <v>-4.5920672054286999</v>
      </c>
      <c r="I569">
        <v>-20.653982762538</v>
      </c>
      <c r="J569">
        <v>-6.0754061452574604</v>
      </c>
      <c r="K569">
        <v>203.231781619293</v>
      </c>
      <c r="L569">
        <v>194.27089789163099</v>
      </c>
      <c r="M569">
        <v>37.153228080628701</v>
      </c>
      <c r="N569">
        <v>0.76549749595705896</v>
      </c>
      <c r="O569">
        <v>43.892734507003802</v>
      </c>
      <c r="P569">
        <v>61.576398062527502</v>
      </c>
      <c r="Q569">
        <v>0.106848229474572</v>
      </c>
    </row>
    <row r="570" spans="1:17" x14ac:dyDescent="0.3">
      <c r="A570" t="s">
        <v>1268</v>
      </c>
      <c r="B570" t="s">
        <v>1269</v>
      </c>
      <c r="C570" t="s">
        <v>3110</v>
      </c>
      <c r="D570" t="s">
        <v>141</v>
      </c>
      <c r="E570">
        <v>8528.2164464580001</v>
      </c>
      <c r="F570">
        <v>158.38</v>
      </c>
      <c r="G570">
        <v>-14.406292206126</v>
      </c>
      <c r="H570">
        <v>-6.5870363469272402</v>
      </c>
      <c r="I570">
        <v>-35.583405043837203</v>
      </c>
      <c r="J570">
        <v>-3.4398535452214101</v>
      </c>
      <c r="K570">
        <v>186.985170754606</v>
      </c>
      <c r="L570">
        <v>194.192961720081</v>
      </c>
      <c r="M570">
        <v>28.000190716555799</v>
      </c>
      <c r="N570">
        <v>1.0834830960614801</v>
      </c>
      <c r="O570">
        <v>79.883823715115497</v>
      </c>
      <c r="P570">
        <v>16.842493544817302</v>
      </c>
      <c r="Q570">
        <v>0.125901240526402</v>
      </c>
    </row>
    <row r="571" spans="1:17" x14ac:dyDescent="0.3">
      <c r="A571" t="s">
        <v>1270</v>
      </c>
      <c r="B571" t="s">
        <v>1271</v>
      </c>
      <c r="C571" t="s">
        <v>3103</v>
      </c>
      <c r="D571" t="s">
        <v>192</v>
      </c>
      <c r="E571">
        <v>8520.1169580799997</v>
      </c>
      <c r="F571">
        <v>1934.2</v>
      </c>
      <c r="G571">
        <v>67.197983118816396</v>
      </c>
      <c r="H571">
        <v>-5.5243306795866598</v>
      </c>
      <c r="I571">
        <v>-13.011301398143701</v>
      </c>
      <c r="J571">
        <v>-8.9903068960252899</v>
      </c>
      <c r="K571">
        <v>2116.9873986831599</v>
      </c>
      <c r="L571">
        <v>1874.75470098747</v>
      </c>
      <c r="M571">
        <v>25.520321993550901</v>
      </c>
      <c r="N571">
        <v>0.43765692096426301</v>
      </c>
      <c r="O571">
        <v>24.0306069692896</v>
      </c>
      <c r="P571">
        <v>103.83602065549501</v>
      </c>
      <c r="Q571">
        <v>0.14607835118771501</v>
      </c>
    </row>
    <row r="572" spans="1:17" x14ac:dyDescent="0.3">
      <c r="A572" t="s">
        <v>1272</v>
      </c>
      <c r="B572" t="s">
        <v>1273</v>
      </c>
      <c r="C572" t="s">
        <v>3100</v>
      </c>
      <c r="D572" t="s">
        <v>48</v>
      </c>
      <c r="E572">
        <v>8501.2455743949995</v>
      </c>
      <c r="F572">
        <v>1304.45</v>
      </c>
      <c r="G572">
        <v>19.514379982990501</v>
      </c>
      <c r="H572">
        <v>-7.1838587658754696</v>
      </c>
      <c r="I572">
        <v>6.18187164527634</v>
      </c>
      <c r="J572">
        <v>-6.4570294668191401</v>
      </c>
      <c r="K572">
        <v>1494.0188318012099</v>
      </c>
      <c r="L572">
        <v>1360.2625243909899</v>
      </c>
      <c r="M572">
        <v>14.8344768848839</v>
      </c>
      <c r="N572">
        <v>0.485059868398933</v>
      </c>
      <c r="O572">
        <v>44.114377707079598</v>
      </c>
      <c r="P572">
        <v>62.023351136504701</v>
      </c>
      <c r="Q572">
        <v>6.1111461367835997E-2</v>
      </c>
    </row>
    <row r="573" spans="1:17" hidden="1" x14ac:dyDescent="0.3">
      <c r="A573" t="s">
        <v>1274</v>
      </c>
      <c r="B573" t="s">
        <v>1275</v>
      </c>
      <c r="C573" t="s">
        <v>3112</v>
      </c>
      <c r="D573" t="s">
        <v>276</v>
      </c>
      <c r="E573">
        <v>8493.6802939999998</v>
      </c>
      <c r="F573">
        <v>4239.3999999999996</v>
      </c>
      <c r="G573">
        <v>282.77384486578501</v>
      </c>
      <c r="H573">
        <v>11.8051145983948</v>
      </c>
      <c r="I573">
        <v>123.248146638539</v>
      </c>
      <c r="J573">
        <v>1.80584909689289</v>
      </c>
      <c r="K573">
        <v>4359.9094287634898</v>
      </c>
      <c r="L573">
        <v>3188.48936433988</v>
      </c>
      <c r="M573">
        <v>36.498607557454498</v>
      </c>
      <c r="N573">
        <v>0.65307083144469102</v>
      </c>
      <c r="O573">
        <v>20.885030900599101</v>
      </c>
      <c r="P573">
        <v>356.36471284783801</v>
      </c>
      <c r="Q573">
        <v>0.16889246494177601</v>
      </c>
    </row>
    <row r="574" spans="1:17" x14ac:dyDescent="0.3">
      <c r="A574" t="s">
        <v>1276</v>
      </c>
      <c r="B574" t="s">
        <v>1277</v>
      </c>
      <c r="C574" t="s">
        <v>3097</v>
      </c>
      <c r="D574" t="s">
        <v>149</v>
      </c>
      <c r="E574">
        <v>8478.4610640610008</v>
      </c>
      <c r="F574">
        <v>78.83</v>
      </c>
      <c r="G574">
        <v>-29.685630971846098</v>
      </c>
      <c r="H574">
        <v>-10.8260724080891</v>
      </c>
      <c r="I574">
        <v>-20.4135738524506</v>
      </c>
      <c r="J574">
        <v>-5.2962104953255</v>
      </c>
      <c r="K574">
        <v>86.639675262877503</v>
      </c>
      <c r="L574">
        <v>85.792388734862598</v>
      </c>
      <c r="M574">
        <v>19.816238444386499</v>
      </c>
      <c r="N574">
        <v>0.42783339049007701</v>
      </c>
      <c r="O574">
        <v>34.225548648991499</v>
      </c>
      <c r="P574">
        <v>8.8812154696132399</v>
      </c>
    </row>
    <row r="575" spans="1:17" x14ac:dyDescent="0.3">
      <c r="A575" t="s">
        <v>1278</v>
      </c>
      <c r="B575" t="s">
        <v>1279</v>
      </c>
      <c r="C575" t="s">
        <v>3099</v>
      </c>
      <c r="D575" t="s">
        <v>985</v>
      </c>
      <c r="E575">
        <v>8467.1323169940006</v>
      </c>
      <c r="F575">
        <v>39.78</v>
      </c>
      <c r="G575">
        <v>-45.1878011706455</v>
      </c>
      <c r="H575">
        <v>-7.0615329995706402</v>
      </c>
      <c r="I575">
        <v>-18.636914540245801</v>
      </c>
      <c r="J575">
        <v>-5.3781035062623896</v>
      </c>
      <c r="K575">
        <v>46.715012735222601</v>
      </c>
      <c r="L575">
        <v>46.861624494285799</v>
      </c>
      <c r="M575">
        <v>18.941513408925498</v>
      </c>
      <c r="N575">
        <v>0.547598536655442</v>
      </c>
      <c r="O575">
        <v>42.031171442936099</v>
      </c>
      <c r="P575">
        <v>8.8372093023255793</v>
      </c>
      <c r="Q575">
        <v>4.0395693085153998E-2</v>
      </c>
    </row>
    <row r="576" spans="1:17" hidden="1" x14ac:dyDescent="0.3">
      <c r="A576" t="s">
        <v>1280</v>
      </c>
      <c r="B576" t="s">
        <v>1281</v>
      </c>
      <c r="C576" t="s">
        <v>3112</v>
      </c>
      <c r="D576" t="s">
        <v>21</v>
      </c>
      <c r="E576">
        <v>8425.61380035</v>
      </c>
      <c r="F576">
        <v>1525.95</v>
      </c>
      <c r="G576">
        <v>87.062233694163098</v>
      </c>
      <c r="H576">
        <v>3.3935121520192801</v>
      </c>
      <c r="I576">
        <v>11.5072404226907</v>
      </c>
      <c r="J576">
        <v>-2.9363235474388598</v>
      </c>
      <c r="K576">
        <v>1674.2495878852601</v>
      </c>
      <c r="L576">
        <v>1394.50251640241</v>
      </c>
      <c r="M576">
        <v>26.446733264294998</v>
      </c>
      <c r="N576">
        <v>0.78742958236148497</v>
      </c>
      <c r="O576">
        <v>30.5252465677119</v>
      </c>
      <c r="P576">
        <v>124.751454451726</v>
      </c>
      <c r="Q576">
        <v>0.23178147699434901</v>
      </c>
    </row>
    <row r="577" spans="1:17" x14ac:dyDescent="0.3">
      <c r="A577" t="s">
        <v>1282</v>
      </c>
      <c r="B577" t="s">
        <v>1283</v>
      </c>
      <c r="C577" t="s">
        <v>3099</v>
      </c>
      <c r="D577" t="s">
        <v>261</v>
      </c>
      <c r="E577">
        <v>8417.6000767999994</v>
      </c>
      <c r="F577">
        <v>630.4</v>
      </c>
      <c r="G577">
        <v>-26.5178112815153</v>
      </c>
      <c r="H577">
        <v>-3.2548454021887299</v>
      </c>
      <c r="I577">
        <v>0.80071836694333998</v>
      </c>
      <c r="J577">
        <v>0.83887053638835196</v>
      </c>
      <c r="K577">
        <v>677.00244601629004</v>
      </c>
      <c r="L577">
        <v>644.48757665507105</v>
      </c>
      <c r="M577">
        <v>32.963884707952701</v>
      </c>
      <c r="N577">
        <v>0.28216771511731698</v>
      </c>
      <c r="O577">
        <v>35.628172588832399</v>
      </c>
      <c r="P577">
        <v>14.285714285714199</v>
      </c>
      <c r="Q577">
        <v>5.2425567912479001E-2</v>
      </c>
    </row>
    <row r="578" spans="1:17" x14ac:dyDescent="0.3">
      <c r="A578" t="s">
        <v>1284</v>
      </c>
      <c r="B578" t="s">
        <v>1285</v>
      </c>
      <c r="C578" t="s">
        <v>3101</v>
      </c>
      <c r="D578" t="s">
        <v>51</v>
      </c>
      <c r="E578">
        <v>8407.5127377600002</v>
      </c>
      <c r="F578">
        <v>516.4</v>
      </c>
      <c r="G578">
        <v>18.7853696307814</v>
      </c>
      <c r="H578">
        <v>-1.30680296146317</v>
      </c>
      <c r="I578">
        <v>5.8749301484035001</v>
      </c>
      <c r="J578">
        <v>-2.3462318150980002</v>
      </c>
      <c r="K578">
        <v>534.25402372360395</v>
      </c>
      <c r="L578">
        <v>481.50468316614098</v>
      </c>
      <c r="M578">
        <v>33.175372273544902</v>
      </c>
      <c r="N578">
        <v>0.25170451011624001</v>
      </c>
      <c r="O578">
        <v>27.585205267234699</v>
      </c>
      <c r="P578">
        <v>50.422371103990599</v>
      </c>
      <c r="Q578">
        <v>4.5003614563170001E-2</v>
      </c>
    </row>
    <row r="579" spans="1:17" hidden="1" x14ac:dyDescent="0.3">
      <c r="A579" t="s">
        <v>1286</v>
      </c>
      <c r="B579" t="s">
        <v>1287</v>
      </c>
      <c r="C579" t="s">
        <v>3112</v>
      </c>
      <c r="D579" t="s">
        <v>233</v>
      </c>
      <c r="E579">
        <v>8384.3117762250004</v>
      </c>
      <c r="F579">
        <v>299.75</v>
      </c>
      <c r="G579">
        <v>-32.163742301168497</v>
      </c>
      <c r="H579">
        <v>-5.7473382117078602</v>
      </c>
      <c r="I579">
        <v>-12.844588580221</v>
      </c>
      <c r="J579">
        <v>-3.1975303544145102</v>
      </c>
      <c r="K579">
        <v>327.598549730363</v>
      </c>
      <c r="M579">
        <v>30.939200082637601</v>
      </c>
      <c r="N579">
        <v>0.46417619653438902</v>
      </c>
      <c r="O579">
        <v>24.236864053377801</v>
      </c>
      <c r="P579">
        <v>6.2754830703775903</v>
      </c>
    </row>
    <row r="580" spans="1:17" hidden="1" x14ac:dyDescent="0.3">
      <c r="A580" t="s">
        <v>1288</v>
      </c>
      <c r="B580" t="s">
        <v>1289</v>
      </c>
      <c r="C580" t="s">
        <v>3112</v>
      </c>
      <c r="D580" t="s">
        <v>721</v>
      </c>
      <c r="E580">
        <v>8375.5088797930002</v>
      </c>
      <c r="F580">
        <v>255.58</v>
      </c>
      <c r="G580">
        <v>1.7522719423547299</v>
      </c>
      <c r="H580">
        <v>1.51359693158022</v>
      </c>
      <c r="I580">
        <v>1.0650841949721099</v>
      </c>
      <c r="J580">
        <v>1.84041828316671</v>
      </c>
      <c r="K580">
        <v>262.942883008622</v>
      </c>
      <c r="L580">
        <v>246.54744281336599</v>
      </c>
      <c r="M580">
        <v>59.785019392106697</v>
      </c>
      <c r="N580">
        <v>0.84905195738656702</v>
      </c>
      <c r="O580">
        <v>8.4787542061194099</v>
      </c>
      <c r="P580">
        <v>29.801929913661699</v>
      </c>
      <c r="Q580">
        <v>1.1816369177710001E-3</v>
      </c>
    </row>
    <row r="581" spans="1:17" hidden="1" x14ac:dyDescent="0.3">
      <c r="A581" t="s">
        <v>1290</v>
      </c>
      <c r="B581" t="s">
        <v>1291</v>
      </c>
      <c r="C581" t="s">
        <v>3112</v>
      </c>
      <c r="D581" t="s">
        <v>1292</v>
      </c>
      <c r="E581">
        <v>8369.7008711939998</v>
      </c>
      <c r="F581">
        <v>1230.3900000000001</v>
      </c>
      <c r="K581">
        <v>1221.0284065276701</v>
      </c>
      <c r="L581">
        <v>1201.49851616978</v>
      </c>
      <c r="M581">
        <v>68.273684852772604</v>
      </c>
      <c r="N581">
        <v>1</v>
      </c>
      <c r="Q581">
        <v>-6.1080809493942997E-2</v>
      </c>
    </row>
    <row r="582" spans="1:17" x14ac:dyDescent="0.3">
      <c r="A582" t="s">
        <v>1293</v>
      </c>
      <c r="B582" t="s">
        <v>1294</v>
      </c>
      <c r="C582" t="s">
        <v>3096</v>
      </c>
      <c r="D582" t="s">
        <v>273</v>
      </c>
      <c r="E582">
        <v>8362.1438410999999</v>
      </c>
      <c r="F582">
        <v>709.45</v>
      </c>
      <c r="G582">
        <v>-8.3701787019997305</v>
      </c>
      <c r="H582">
        <v>4.2703744776893</v>
      </c>
      <c r="I582">
        <v>-9.8903690407077498</v>
      </c>
      <c r="J582">
        <v>0.44919540951855702</v>
      </c>
      <c r="K582">
        <v>741.60627197338795</v>
      </c>
      <c r="L582">
        <v>722.099822868827</v>
      </c>
      <c r="M582">
        <v>32.335909609525302</v>
      </c>
      <c r="N582">
        <v>0.66423231572046604</v>
      </c>
      <c r="O582">
        <v>29.917541757699599</v>
      </c>
      <c r="P582">
        <v>22.6467283256979</v>
      </c>
      <c r="Q582">
        <v>7.7009360926508993E-2</v>
      </c>
    </row>
    <row r="583" spans="1:17" x14ac:dyDescent="0.3">
      <c r="A583" t="s">
        <v>1295</v>
      </c>
      <c r="B583" t="s">
        <v>1296</v>
      </c>
      <c r="C583" t="s">
        <v>3108</v>
      </c>
      <c r="D583" t="s">
        <v>283</v>
      </c>
      <c r="E583">
        <v>8320.7448946799996</v>
      </c>
      <c r="F583">
        <v>1407.6</v>
      </c>
      <c r="G583">
        <v>81.309437897761399</v>
      </c>
      <c r="H583">
        <v>2.9488515224639502</v>
      </c>
      <c r="I583">
        <v>-5.1352460196673997</v>
      </c>
      <c r="J583">
        <v>-3.5274318982309198</v>
      </c>
      <c r="K583">
        <v>1518.2705336839199</v>
      </c>
      <c r="L583">
        <v>1373.3445811557101</v>
      </c>
      <c r="M583">
        <v>31.327132263185501</v>
      </c>
      <c r="N583">
        <v>0.742923360967913</v>
      </c>
      <c r="O583">
        <v>47.769252628587601</v>
      </c>
      <c r="P583">
        <v>119.11581569115801</v>
      </c>
    </row>
    <row r="584" spans="1:17" x14ac:dyDescent="0.3">
      <c r="A584" t="s">
        <v>1297</v>
      </c>
      <c r="B584" t="s">
        <v>1298</v>
      </c>
      <c r="C584" t="s">
        <v>3097</v>
      </c>
      <c r="D584" t="s">
        <v>539</v>
      </c>
      <c r="E584">
        <v>8301.9689220050004</v>
      </c>
      <c r="F584">
        <v>251.35</v>
      </c>
      <c r="G584">
        <v>-16.358035307851001</v>
      </c>
      <c r="H584">
        <v>-1.17463255513791</v>
      </c>
      <c r="I584">
        <v>5.5524921556296096</v>
      </c>
      <c r="J584">
        <v>-2.9309788429466499</v>
      </c>
      <c r="K584">
        <v>267.18495020416202</v>
      </c>
      <c r="L584">
        <v>243.538373916263</v>
      </c>
      <c r="M584">
        <v>25.5217203919727</v>
      </c>
      <c r="N584">
        <v>0.445159024935188</v>
      </c>
      <c r="O584">
        <v>18.400636562562099</v>
      </c>
      <c r="P584">
        <v>24.6775793650793</v>
      </c>
      <c r="Q584">
        <v>3.4901240102967003E-2</v>
      </c>
    </row>
    <row r="585" spans="1:17" x14ac:dyDescent="0.3">
      <c r="A585" t="s">
        <v>1299</v>
      </c>
      <c r="B585" t="s">
        <v>1300</v>
      </c>
      <c r="C585" t="s">
        <v>3108</v>
      </c>
      <c r="D585" t="s">
        <v>276</v>
      </c>
      <c r="E585">
        <v>8280.8155168759895</v>
      </c>
      <c r="F585">
        <v>71.260000000000005</v>
      </c>
      <c r="G585">
        <v>41.913060002079099</v>
      </c>
      <c r="H585">
        <v>9.54108729447362E-2</v>
      </c>
      <c r="I585">
        <v>3.43108446908357</v>
      </c>
      <c r="J585">
        <v>-0.68584777302788702</v>
      </c>
      <c r="K585">
        <v>77.823449688884807</v>
      </c>
      <c r="L585">
        <v>67.259298180480798</v>
      </c>
      <c r="M585">
        <v>24.2522669378003</v>
      </c>
      <c r="N585">
        <v>0.89821213935885802</v>
      </c>
      <c r="O585">
        <v>31.069323603704699</v>
      </c>
      <c r="P585">
        <v>79.949494949494905</v>
      </c>
      <c r="Q585">
        <v>0.18446922494162901</v>
      </c>
    </row>
    <row r="586" spans="1:17" x14ac:dyDescent="0.3">
      <c r="A586" t="s">
        <v>1301</v>
      </c>
      <c r="B586" t="s">
        <v>1302</v>
      </c>
      <c r="C586" t="s">
        <v>3101</v>
      </c>
      <c r="D586" t="s">
        <v>51</v>
      </c>
      <c r="E586">
        <v>8278.5267879500007</v>
      </c>
      <c r="F586">
        <v>4987.25</v>
      </c>
      <c r="G586">
        <v>-26.947221895664299</v>
      </c>
      <c r="H586">
        <v>0.81680274318155399</v>
      </c>
      <c r="I586">
        <v>-1.49219445056438</v>
      </c>
      <c r="J586">
        <v>-0.29392535244339502</v>
      </c>
      <c r="K586">
        <v>5220.2834404273599</v>
      </c>
      <c r="L586">
        <v>5104.2516981224699</v>
      </c>
      <c r="M586">
        <v>24.192723195557999</v>
      </c>
      <c r="N586">
        <v>0.448320906855047</v>
      </c>
      <c r="O586">
        <v>13.1455210787508</v>
      </c>
      <c r="P586">
        <v>7.5638136114136501</v>
      </c>
      <c r="Q586">
        <v>-6.4066139952622003E-2</v>
      </c>
    </row>
    <row r="587" spans="1:17" x14ac:dyDescent="0.3">
      <c r="A587" t="s">
        <v>1303</v>
      </c>
      <c r="B587" t="s">
        <v>1304</v>
      </c>
      <c r="C587" t="s">
        <v>3110</v>
      </c>
      <c r="D587" t="s">
        <v>141</v>
      </c>
      <c r="E587">
        <v>8275.3348115999997</v>
      </c>
      <c r="F587">
        <v>992.4</v>
      </c>
      <c r="G587">
        <v>133.77898166753999</v>
      </c>
      <c r="H587">
        <v>23.062834313359101</v>
      </c>
      <c r="I587">
        <v>18.620313759842201</v>
      </c>
      <c r="J587">
        <v>-1.1150048411761699</v>
      </c>
      <c r="K587">
        <v>897.28620445631395</v>
      </c>
      <c r="L587">
        <v>796.81829079732995</v>
      </c>
      <c r="M587">
        <v>60.857558416230901</v>
      </c>
      <c r="N587">
        <v>2.60799781305266</v>
      </c>
      <c r="O587">
        <v>11.8500604594921</v>
      </c>
      <c r="P587">
        <v>174.29519071310099</v>
      </c>
      <c r="Q587">
        <v>0.14589212371421001</v>
      </c>
    </row>
    <row r="588" spans="1:17" x14ac:dyDescent="0.3">
      <c r="A588" t="s">
        <v>1305</v>
      </c>
      <c r="B588" t="s">
        <v>1306</v>
      </c>
      <c r="C588" t="s">
        <v>3108</v>
      </c>
      <c r="D588" t="s">
        <v>270</v>
      </c>
      <c r="E588">
        <v>8244.5958207500007</v>
      </c>
      <c r="F588">
        <v>3548.75</v>
      </c>
      <c r="G588">
        <v>142.706357208833</v>
      </c>
      <c r="H588">
        <v>15.4147160163111</v>
      </c>
      <c r="I588">
        <v>94.263692716463794</v>
      </c>
      <c r="J588">
        <v>-6.1517089821436004</v>
      </c>
      <c r="K588">
        <v>3457.0069560651</v>
      </c>
      <c r="L588">
        <v>2518.4290553246601</v>
      </c>
      <c r="M588">
        <v>35.737720279788</v>
      </c>
      <c r="N588">
        <v>0.68802370903712395</v>
      </c>
      <c r="O588">
        <v>18.8587530820711</v>
      </c>
      <c r="P588">
        <v>179.42913385826699</v>
      </c>
      <c r="Q588">
        <v>0.140412092257093</v>
      </c>
    </row>
    <row r="589" spans="1:17" x14ac:dyDescent="0.3">
      <c r="A589" t="s">
        <v>1307</v>
      </c>
      <c r="B589" t="s">
        <v>1308</v>
      </c>
      <c r="C589" t="s">
        <v>3111</v>
      </c>
      <c r="D589" t="s">
        <v>270</v>
      </c>
      <c r="E589">
        <v>8217.1306488600003</v>
      </c>
      <c r="F589">
        <v>1904.7</v>
      </c>
      <c r="G589">
        <v>84.885406084627704</v>
      </c>
      <c r="H589">
        <v>-4.7927409093434301</v>
      </c>
      <c r="I589">
        <v>35.752976035846402</v>
      </c>
      <c r="J589">
        <v>-5.1218495590990099</v>
      </c>
      <c r="K589">
        <v>2036.6788730071301</v>
      </c>
      <c r="L589">
        <v>1598.17958775953</v>
      </c>
      <c r="M589">
        <v>28.714482739724101</v>
      </c>
      <c r="N589">
        <v>0.54510282293714996</v>
      </c>
      <c r="O589">
        <v>26.358481650653601</v>
      </c>
      <c r="P589">
        <v>118.40385276917701</v>
      </c>
      <c r="Q589">
        <v>7.7391445407670997E-2</v>
      </c>
    </row>
    <row r="590" spans="1:17" x14ac:dyDescent="0.3">
      <c r="A590" t="s">
        <v>1309</v>
      </c>
      <c r="B590" t="s">
        <v>1310</v>
      </c>
      <c r="C590" t="s">
        <v>3106</v>
      </c>
      <c r="D590" t="s">
        <v>192</v>
      </c>
      <c r="E590">
        <v>8216.6040468600004</v>
      </c>
      <c r="F590">
        <v>2027.85</v>
      </c>
      <c r="G590">
        <v>98.437471169887402</v>
      </c>
      <c r="H590">
        <v>25.3991767292449</v>
      </c>
      <c r="I590">
        <v>15.300980395426899</v>
      </c>
      <c r="J590">
        <v>-1.76472062599827</v>
      </c>
      <c r="K590">
        <v>1947.79048204796</v>
      </c>
      <c r="L590">
        <v>1623.6123156251599</v>
      </c>
      <c r="M590">
        <v>44.491051089538097</v>
      </c>
      <c r="N590">
        <v>2.3566708108238501</v>
      </c>
      <c r="O590">
        <v>16.374485292304598</v>
      </c>
      <c r="P590">
        <v>138.570588235294</v>
      </c>
      <c r="Q590">
        <v>4.6226559850224003E-2</v>
      </c>
    </row>
    <row r="591" spans="1:17" hidden="1" x14ac:dyDescent="0.3">
      <c r="A591" t="s">
        <v>1311</v>
      </c>
      <c r="B591" t="s">
        <v>1312</v>
      </c>
      <c r="C591" t="s">
        <v>3112</v>
      </c>
      <c r="D591" t="s">
        <v>57</v>
      </c>
      <c r="E591">
        <v>8214.1827052539993</v>
      </c>
      <c r="F591">
        <v>114.91</v>
      </c>
      <c r="G591">
        <v>241.25760025938499</v>
      </c>
      <c r="H591">
        <v>-16.812152953020899</v>
      </c>
      <c r="I591">
        <v>58.202883476735401</v>
      </c>
      <c r="J591">
        <v>-4.9553080809429604</v>
      </c>
      <c r="K591">
        <v>130.27267819961099</v>
      </c>
      <c r="L591">
        <v>93.536050209356205</v>
      </c>
      <c r="M591">
        <v>17.9167579312806</v>
      </c>
      <c r="N591">
        <v>0.39034087022603098</v>
      </c>
      <c r="O591">
        <v>47.289182838743301</v>
      </c>
      <c r="P591">
        <v>286.90235690235602</v>
      </c>
      <c r="Q591">
        <v>0.1020464332281</v>
      </c>
    </row>
    <row r="592" spans="1:17" x14ac:dyDescent="0.3">
      <c r="A592" t="s">
        <v>1313</v>
      </c>
      <c r="B592" t="s">
        <v>1314</v>
      </c>
      <c r="C592" t="s">
        <v>3111</v>
      </c>
      <c r="D592" t="s">
        <v>432</v>
      </c>
      <c r="E592">
        <v>8210.2223042000005</v>
      </c>
      <c r="F592">
        <v>148.82</v>
      </c>
      <c r="G592">
        <v>-6.2443835855260703</v>
      </c>
      <c r="H592">
        <v>-8.4751500571667595</v>
      </c>
      <c r="I592">
        <v>-8.4155113596342304</v>
      </c>
      <c r="J592">
        <v>-6.4030659896744799</v>
      </c>
      <c r="K592">
        <v>180.418967708427</v>
      </c>
      <c r="L592">
        <v>171.564235155825</v>
      </c>
      <c r="M592">
        <v>18.987470667895099</v>
      </c>
      <c r="N592">
        <v>0.486652142801481</v>
      </c>
      <c r="O592">
        <v>64.628410159924698</v>
      </c>
      <c r="P592">
        <v>26.547619047619001</v>
      </c>
      <c r="Q592">
        <v>7.0557861773025005E-2</v>
      </c>
    </row>
    <row r="593" spans="1:17" hidden="1" x14ac:dyDescent="0.3">
      <c r="A593" t="s">
        <v>1315</v>
      </c>
      <c r="B593" t="s">
        <v>1316</v>
      </c>
      <c r="C593" t="s">
        <v>3112</v>
      </c>
      <c r="D593" t="s">
        <v>238</v>
      </c>
      <c r="E593">
        <v>8202.0410633699994</v>
      </c>
      <c r="F593">
        <v>1556.45</v>
      </c>
      <c r="G593">
        <v>2215.8330344204001</v>
      </c>
      <c r="H593">
        <v>24.2670883855547</v>
      </c>
      <c r="I593">
        <v>101.81226371318201</v>
      </c>
      <c r="J593">
        <v>-6.1704962883659604</v>
      </c>
      <c r="K593">
        <v>1487.06675110276</v>
      </c>
      <c r="L593">
        <v>983.71784531933099</v>
      </c>
      <c r="M593">
        <v>42.143415395061901</v>
      </c>
      <c r="N593">
        <v>1.6839980221373601</v>
      </c>
      <c r="O593">
        <v>22.069452921712799</v>
      </c>
    </row>
    <row r="594" spans="1:17" x14ac:dyDescent="0.3">
      <c r="A594" t="s">
        <v>1317</v>
      </c>
      <c r="B594" t="s">
        <v>1318</v>
      </c>
      <c r="C594" t="s">
        <v>3101</v>
      </c>
      <c r="D594" t="s">
        <v>51</v>
      </c>
      <c r="E594">
        <v>8194.5066769999994</v>
      </c>
      <c r="F594">
        <v>472.4</v>
      </c>
      <c r="G594">
        <v>-12.1825081102327</v>
      </c>
      <c r="H594">
        <v>-1.8013186824008001</v>
      </c>
      <c r="I594">
        <v>13.451863106050499</v>
      </c>
      <c r="J594">
        <v>-2.4893981471916899</v>
      </c>
      <c r="K594">
        <v>492.94554557914802</v>
      </c>
      <c r="L594">
        <v>429.17096193114298</v>
      </c>
      <c r="M594">
        <v>33.151105080263598</v>
      </c>
      <c r="N594">
        <v>0.31091026042237901</v>
      </c>
      <c r="O594">
        <v>17.1359017781541</v>
      </c>
      <c r="P594">
        <v>47.856025039123601</v>
      </c>
    </row>
    <row r="595" spans="1:17" x14ac:dyDescent="0.3">
      <c r="A595" t="s">
        <v>1319</v>
      </c>
      <c r="B595" t="s">
        <v>1320</v>
      </c>
      <c r="C595" t="s">
        <v>3103</v>
      </c>
      <c r="D595" t="s">
        <v>62</v>
      </c>
      <c r="E595">
        <v>8181.7998889</v>
      </c>
      <c r="F595">
        <v>6209.5</v>
      </c>
      <c r="G595">
        <v>58.773872963607403</v>
      </c>
      <c r="H595">
        <v>-4.1380457326516096</v>
      </c>
      <c r="I595">
        <v>-44.221422607964001</v>
      </c>
      <c r="J595">
        <v>-5.3306230526419203</v>
      </c>
      <c r="K595">
        <v>7331.5936450550298</v>
      </c>
      <c r="L595">
        <v>7071.2669465420804</v>
      </c>
      <c r="M595">
        <v>19.067595773741399</v>
      </c>
      <c r="N595">
        <v>0.68380818590549297</v>
      </c>
      <c r="O595">
        <v>65.518157661647393</v>
      </c>
      <c r="P595">
        <v>95.181366693908302</v>
      </c>
      <c r="Q595">
        <v>0.12736866540646</v>
      </c>
    </row>
    <row r="596" spans="1:17" hidden="1" x14ac:dyDescent="0.3">
      <c r="A596" t="s">
        <v>1321</v>
      </c>
      <c r="B596" t="s">
        <v>1322</v>
      </c>
      <c r="C596" t="s">
        <v>3112</v>
      </c>
      <c r="D596" t="s">
        <v>276</v>
      </c>
      <c r="E596">
        <v>8175.7822355999997</v>
      </c>
      <c r="F596">
        <v>67.900000000000006</v>
      </c>
      <c r="G596">
        <v>-14.500566269881199</v>
      </c>
      <c r="H596">
        <v>-12.286480184286299</v>
      </c>
      <c r="I596">
        <v>8.6362799820376406</v>
      </c>
      <c r="J596">
        <v>-6.5017122593278502</v>
      </c>
      <c r="K596">
        <v>80.073504663661396</v>
      </c>
      <c r="L596">
        <v>69.358252924608706</v>
      </c>
      <c r="M596">
        <v>16.047230272636899</v>
      </c>
      <c r="N596">
        <v>0.39365664513041498</v>
      </c>
      <c r="O596">
        <v>54.6391752577319</v>
      </c>
      <c r="P596">
        <v>65.408038976857497</v>
      </c>
      <c r="Q596">
        <v>8.2757701259412994E-2</v>
      </c>
    </row>
    <row r="597" spans="1:17" x14ac:dyDescent="0.3">
      <c r="A597" t="s">
        <v>1323</v>
      </c>
      <c r="B597" t="s">
        <v>1324</v>
      </c>
      <c r="C597" t="s">
        <v>603</v>
      </c>
      <c r="D597" t="s">
        <v>449</v>
      </c>
      <c r="E597">
        <v>8173.84270302</v>
      </c>
      <c r="F597">
        <v>312.3</v>
      </c>
      <c r="G597">
        <v>57.2514826123262</v>
      </c>
      <c r="H597">
        <v>-10.612612679704</v>
      </c>
      <c r="I597">
        <v>-9.8152086248403396</v>
      </c>
      <c r="J597">
        <v>-5.5598840044802103</v>
      </c>
      <c r="K597">
        <v>369.59359143288901</v>
      </c>
      <c r="L597">
        <v>335.78533293261597</v>
      </c>
      <c r="M597">
        <v>13.8191268878417</v>
      </c>
      <c r="N597">
        <v>0.63733965885454102</v>
      </c>
      <c r="O597">
        <v>34.902337495997401</v>
      </c>
      <c r="P597">
        <v>90.950779578110598</v>
      </c>
      <c r="Q597">
        <v>0.101996830706176</v>
      </c>
    </row>
    <row r="598" spans="1:17" x14ac:dyDescent="0.3">
      <c r="A598" t="s">
        <v>1325</v>
      </c>
      <c r="B598" t="s">
        <v>1326</v>
      </c>
      <c r="C598" t="s">
        <v>3096</v>
      </c>
      <c r="D598" t="s">
        <v>21</v>
      </c>
      <c r="E598">
        <v>8154.8878316500004</v>
      </c>
      <c r="F598">
        <v>2641.45</v>
      </c>
      <c r="G598">
        <v>-5.5808354702630503</v>
      </c>
      <c r="H598">
        <v>11.523199549236599</v>
      </c>
      <c r="I598">
        <v>-10.592785172826099</v>
      </c>
      <c r="J598">
        <v>-4.2777631247464196</v>
      </c>
      <c r="K598">
        <v>2761.5500262178098</v>
      </c>
      <c r="L598">
        <v>2672.5937677153001</v>
      </c>
      <c r="M598">
        <v>35.944523691162502</v>
      </c>
      <c r="N598">
        <v>2.0342229997654</v>
      </c>
      <c r="O598">
        <v>19.063393212061499</v>
      </c>
      <c r="P598">
        <v>25.6009129597489</v>
      </c>
      <c r="Q598">
        <v>-1.7424660496741001E-2</v>
      </c>
    </row>
    <row r="599" spans="1:17" x14ac:dyDescent="0.3">
      <c r="A599" t="s">
        <v>1327</v>
      </c>
      <c r="B599" t="s">
        <v>1328</v>
      </c>
      <c r="C599" t="s">
        <v>3108</v>
      </c>
      <c r="D599" t="s">
        <v>1329</v>
      </c>
      <c r="E599">
        <v>8050.8351536199998</v>
      </c>
      <c r="F599">
        <v>252.7</v>
      </c>
      <c r="G599">
        <v>12.6592804135276</v>
      </c>
      <c r="H599">
        <v>12.314579749790999</v>
      </c>
      <c r="I599">
        <v>35.110743285145404</v>
      </c>
      <c r="J599">
        <v>0.293263952668463</v>
      </c>
      <c r="K599">
        <v>252.85023923893201</v>
      </c>
      <c r="L599">
        <v>221.99498559251401</v>
      </c>
      <c r="M599">
        <v>34.021189242322002</v>
      </c>
      <c r="N599">
        <v>0.56798320485422704</v>
      </c>
      <c r="O599">
        <v>9.7348634744756701</v>
      </c>
      <c r="P599">
        <v>48.997641509433898</v>
      </c>
      <c r="Q599">
        <v>-1.745167662999E-3</v>
      </c>
    </row>
    <row r="600" spans="1:17" hidden="1" x14ac:dyDescent="0.3">
      <c r="A600" t="s">
        <v>1330</v>
      </c>
      <c r="B600" t="s">
        <v>1331</v>
      </c>
      <c r="C600" t="s">
        <v>3112</v>
      </c>
      <c r="D600" t="s">
        <v>117</v>
      </c>
      <c r="E600">
        <v>8023.7978259749998</v>
      </c>
      <c r="F600">
        <v>332.55</v>
      </c>
      <c r="G600">
        <v>270.38330908993402</v>
      </c>
      <c r="H600">
        <v>-3.1729311401721199</v>
      </c>
      <c r="I600">
        <v>8.0136459470916002</v>
      </c>
      <c r="J600">
        <v>-2.72249584769173</v>
      </c>
      <c r="K600">
        <v>355.731676695381</v>
      </c>
      <c r="L600">
        <v>289.47071778322697</v>
      </c>
      <c r="M600">
        <v>24.773635699505199</v>
      </c>
      <c r="N600">
        <v>0.344543661933156</v>
      </c>
      <c r="O600">
        <v>20.087204931589199</v>
      </c>
      <c r="P600">
        <v>322.28571428571399</v>
      </c>
      <c r="Q600">
        <v>0.14616977295149999</v>
      </c>
    </row>
    <row r="601" spans="1:17" x14ac:dyDescent="0.3">
      <c r="A601" t="s">
        <v>1332</v>
      </c>
      <c r="B601" t="s">
        <v>1333</v>
      </c>
      <c r="C601" t="s">
        <v>3103</v>
      </c>
      <c r="D601" t="s">
        <v>192</v>
      </c>
      <c r="E601">
        <v>8013.8466900000003</v>
      </c>
      <c r="F601">
        <v>406.5</v>
      </c>
      <c r="G601">
        <v>4.6323464702847703</v>
      </c>
      <c r="H601">
        <v>-4.2410477735520997</v>
      </c>
      <c r="I601">
        <v>21.830490020941699</v>
      </c>
      <c r="J601">
        <v>2.2520283851068901</v>
      </c>
      <c r="K601">
        <v>420.18055752491603</v>
      </c>
      <c r="L601">
        <v>356.699824662813</v>
      </c>
      <c r="M601">
        <v>44.214641757802703</v>
      </c>
      <c r="N601">
        <v>0.77572062066834702</v>
      </c>
      <c r="O601">
        <v>19.3849938499385</v>
      </c>
      <c r="P601">
        <v>69.304456476468104</v>
      </c>
    </row>
    <row r="602" spans="1:17" x14ac:dyDescent="0.3">
      <c r="A602" t="s">
        <v>1334</v>
      </c>
      <c r="B602" t="s">
        <v>1335</v>
      </c>
      <c r="C602" t="s">
        <v>3114</v>
      </c>
      <c r="D602" t="s">
        <v>1153</v>
      </c>
      <c r="E602">
        <v>7997.6397366410001</v>
      </c>
      <c r="F602">
        <v>76.39</v>
      </c>
      <c r="G602">
        <v>-15.098714609419501</v>
      </c>
      <c r="H602">
        <v>2.3221772873601898</v>
      </c>
      <c r="I602">
        <v>-24.774060035839899</v>
      </c>
      <c r="J602">
        <v>-1.6321199759734399</v>
      </c>
      <c r="K602">
        <v>84.019713911453096</v>
      </c>
      <c r="L602">
        <v>86.096979821660696</v>
      </c>
      <c r="M602">
        <v>38.860067254225498</v>
      </c>
      <c r="N602">
        <v>1.13934705913317</v>
      </c>
      <c r="O602">
        <v>77.6410524937818</v>
      </c>
      <c r="P602">
        <v>16.182509505703401</v>
      </c>
      <c r="Q602">
        <v>7.522053444588E-3</v>
      </c>
    </row>
    <row r="603" spans="1:17" x14ac:dyDescent="0.3">
      <c r="A603" t="s">
        <v>1336</v>
      </c>
      <c r="B603" t="s">
        <v>1337</v>
      </c>
      <c r="C603" t="s">
        <v>3108</v>
      </c>
      <c r="D603" t="s">
        <v>238</v>
      </c>
      <c r="E603">
        <v>7996.9888431999998</v>
      </c>
      <c r="F603">
        <v>414.4</v>
      </c>
      <c r="G603">
        <v>8.2747764086795392</v>
      </c>
      <c r="H603">
        <v>-74.377403255020099</v>
      </c>
      <c r="I603">
        <v>-22.3284352796543</v>
      </c>
      <c r="J603">
        <v>-11.986667279491201</v>
      </c>
      <c r="K603">
        <v>451.87193040476302</v>
      </c>
      <c r="L603">
        <v>417.17965067666699</v>
      </c>
      <c r="M603">
        <v>27.906912708095401</v>
      </c>
      <c r="N603">
        <v>0.71268880374538801</v>
      </c>
      <c r="O603">
        <v>32.3841698841699</v>
      </c>
      <c r="P603">
        <v>41.733360694985898</v>
      </c>
      <c r="Q603">
        <v>-6.1748650351020002E-3</v>
      </c>
    </row>
    <row r="604" spans="1:17" x14ac:dyDescent="0.3">
      <c r="A604" t="s">
        <v>1338</v>
      </c>
      <c r="B604" t="s">
        <v>1339</v>
      </c>
      <c r="C604" t="s">
        <v>3100</v>
      </c>
      <c r="D604" t="s">
        <v>48</v>
      </c>
      <c r="E604">
        <v>7983.4988148000002</v>
      </c>
      <c r="F604">
        <v>311.2</v>
      </c>
      <c r="G604">
        <v>-32.620538742574801</v>
      </c>
      <c r="H604">
        <v>-19.247268641606102</v>
      </c>
      <c r="I604">
        <v>-37.763868400407397</v>
      </c>
      <c r="J604">
        <v>-26.6615848008068</v>
      </c>
      <c r="K604">
        <v>431.37586064373897</v>
      </c>
      <c r="L604">
        <v>436.24701536978898</v>
      </c>
      <c r="M604">
        <v>13.7831106103291</v>
      </c>
      <c r="N604">
        <v>2.9557921415078998</v>
      </c>
      <c r="O604">
        <v>84.704370179948498</v>
      </c>
      <c r="P604">
        <v>4.0802675585284103</v>
      </c>
      <c r="Q604">
        <v>-1.8930709573528999E-2</v>
      </c>
    </row>
    <row r="605" spans="1:17" hidden="1" x14ac:dyDescent="0.3">
      <c r="A605" t="s">
        <v>1340</v>
      </c>
      <c r="B605" t="s">
        <v>1341</v>
      </c>
      <c r="C605" t="s">
        <v>3112</v>
      </c>
      <c r="D605" t="s">
        <v>114</v>
      </c>
      <c r="E605">
        <v>7981.7282668750004</v>
      </c>
      <c r="F605">
        <v>2487.25</v>
      </c>
      <c r="G605">
        <v>-47.857126826614497</v>
      </c>
      <c r="H605">
        <v>6.0775549034329304</v>
      </c>
      <c r="I605">
        <v>-17.2698318746037</v>
      </c>
      <c r="J605">
        <v>4.6488527411811598</v>
      </c>
      <c r="K605">
        <v>2658.2365291804099</v>
      </c>
      <c r="L605">
        <v>2687.88034150467</v>
      </c>
      <c r="M605">
        <v>35.567032927031498</v>
      </c>
      <c r="N605">
        <v>1.46202543896366</v>
      </c>
      <c r="O605">
        <v>30.626193587295202</v>
      </c>
      <c r="P605">
        <v>5.8854831843337498</v>
      </c>
      <c r="Q605">
        <v>-1.0212746559030001E-3</v>
      </c>
    </row>
    <row r="606" spans="1:17" hidden="1" x14ac:dyDescent="0.3">
      <c r="A606" t="s">
        <v>1342</v>
      </c>
      <c r="B606" t="s">
        <v>1343</v>
      </c>
      <c r="C606" t="s">
        <v>3112</v>
      </c>
      <c r="D606" t="s">
        <v>443</v>
      </c>
      <c r="E606">
        <v>7946.6809710399903</v>
      </c>
      <c r="F606">
        <v>1038.2</v>
      </c>
      <c r="G606">
        <v>3.4911537984050298</v>
      </c>
      <c r="H606">
        <v>0.184256974280848</v>
      </c>
      <c r="I606">
        <v>9.5557734250892601</v>
      </c>
      <c r="J606">
        <v>-1.0278490381663501</v>
      </c>
      <c r="K606">
        <v>1048.23130639338</v>
      </c>
      <c r="L606">
        <v>953.79716896080197</v>
      </c>
      <c r="M606">
        <v>47.6517086260111</v>
      </c>
      <c r="N606">
        <v>0.946549071657527</v>
      </c>
      <c r="O606">
        <v>19.244846850317799</v>
      </c>
      <c r="P606">
        <v>37.028971160826202</v>
      </c>
      <c r="Q606">
        <v>4.9086645644429001E-2</v>
      </c>
    </row>
    <row r="607" spans="1:17" x14ac:dyDescent="0.3">
      <c r="A607" t="s">
        <v>1344</v>
      </c>
      <c r="B607" t="s">
        <v>1345</v>
      </c>
      <c r="C607" t="s">
        <v>3097</v>
      </c>
      <c r="D607" t="s">
        <v>24</v>
      </c>
      <c r="E607">
        <v>7931.25196623999</v>
      </c>
      <c r="F607">
        <v>69.64</v>
      </c>
      <c r="G607">
        <v>-51.2898017913434</v>
      </c>
      <c r="H607">
        <v>-7.0984401413496796</v>
      </c>
      <c r="I607">
        <v>-36.791811676233003</v>
      </c>
      <c r="J607">
        <v>3.04986848306386</v>
      </c>
      <c r="K607">
        <v>77.680126525797206</v>
      </c>
      <c r="L607">
        <v>87.098853146652701</v>
      </c>
      <c r="M607">
        <v>38.996311481664399</v>
      </c>
      <c r="N607">
        <v>0.85241243724290605</v>
      </c>
      <c r="O607">
        <v>67.288914417001706</v>
      </c>
      <c r="P607">
        <v>6.1585365853658702</v>
      </c>
      <c r="Q607">
        <v>-9.018210787797E-3</v>
      </c>
    </row>
    <row r="608" spans="1:17" x14ac:dyDescent="0.3">
      <c r="A608" t="s">
        <v>1346</v>
      </c>
      <c r="B608" t="s">
        <v>1347</v>
      </c>
      <c r="C608" t="s">
        <v>3108</v>
      </c>
      <c r="D608" t="s">
        <v>785</v>
      </c>
      <c r="E608">
        <v>7896.6696259359996</v>
      </c>
      <c r="F608">
        <v>197.68</v>
      </c>
      <c r="G608">
        <v>41.712337817870797</v>
      </c>
      <c r="H608">
        <v>-0.67631804087182101</v>
      </c>
      <c r="I608">
        <v>-2.0142675564927099</v>
      </c>
      <c r="J608">
        <v>1.1760599805073</v>
      </c>
      <c r="K608">
        <v>215.17327824483701</v>
      </c>
      <c r="L608">
        <v>202.75929113303599</v>
      </c>
      <c r="M608">
        <v>46.4231682906033</v>
      </c>
      <c r="N608">
        <v>1.1234625313305999</v>
      </c>
      <c r="O608">
        <v>49.984823957911701</v>
      </c>
      <c r="P608">
        <v>78.572719060523895</v>
      </c>
      <c r="Q608">
        <v>0.16708575402060899</v>
      </c>
    </row>
    <row r="609" spans="1:17" x14ac:dyDescent="0.3">
      <c r="A609" t="s">
        <v>1348</v>
      </c>
      <c r="B609" t="s">
        <v>1349</v>
      </c>
      <c r="C609" t="s">
        <v>3104</v>
      </c>
      <c r="D609" t="s">
        <v>74</v>
      </c>
      <c r="E609">
        <v>7887.5808377550002</v>
      </c>
      <c r="F609">
        <v>195.15</v>
      </c>
      <c r="G609">
        <v>2.9554145829924798</v>
      </c>
      <c r="H609">
        <v>3.1409520326195302</v>
      </c>
      <c r="I609">
        <v>-22.158106894912301</v>
      </c>
      <c r="J609">
        <v>-0.14404605668571199</v>
      </c>
      <c r="K609">
        <v>209.41242475535</v>
      </c>
      <c r="L609">
        <v>203.6344306307</v>
      </c>
      <c r="M609">
        <v>25.676422444921801</v>
      </c>
      <c r="N609">
        <v>0.48842744454683301</v>
      </c>
      <c r="O609">
        <v>31.181142710735301</v>
      </c>
      <c r="P609">
        <v>32.755102040816297</v>
      </c>
      <c r="Q609">
        <v>7.7251636472530999E-2</v>
      </c>
    </row>
    <row r="610" spans="1:17" x14ac:dyDescent="0.3">
      <c r="A610" t="s">
        <v>1350</v>
      </c>
      <c r="B610" t="s">
        <v>1351</v>
      </c>
      <c r="C610" t="s">
        <v>3103</v>
      </c>
      <c r="D610" t="s">
        <v>192</v>
      </c>
      <c r="E610">
        <v>7862.3881439999996</v>
      </c>
      <c r="F610">
        <v>514.6</v>
      </c>
      <c r="G610">
        <v>-12.3397528839789</v>
      </c>
      <c r="H610">
        <v>-2.59040608607111</v>
      </c>
      <c r="I610">
        <v>-7.1935097601995297</v>
      </c>
      <c r="J610">
        <v>-4.4197262485492601</v>
      </c>
      <c r="K610">
        <v>570.41308123966405</v>
      </c>
      <c r="L610">
        <v>553.38341149294502</v>
      </c>
      <c r="M610">
        <v>24.902788080829399</v>
      </c>
      <c r="N610">
        <v>0.55829649015275296</v>
      </c>
      <c r="O610">
        <v>37.543723280217598</v>
      </c>
      <c r="P610">
        <v>18.845265588914501</v>
      </c>
      <c r="Q610">
        <v>5.9396619625442001E-2</v>
      </c>
    </row>
    <row r="611" spans="1:17" x14ac:dyDescent="0.3">
      <c r="A611" t="s">
        <v>1352</v>
      </c>
      <c r="B611" t="s">
        <v>1353</v>
      </c>
      <c r="C611" t="s">
        <v>3109</v>
      </c>
      <c r="D611" t="s">
        <v>122</v>
      </c>
      <c r="E611">
        <v>7859.2817824949998</v>
      </c>
      <c r="F611">
        <v>657.85</v>
      </c>
      <c r="G611">
        <v>-44.5660571751079</v>
      </c>
      <c r="H611">
        <v>7.46573581004193</v>
      </c>
      <c r="I611">
        <v>-10.456577491487501</v>
      </c>
      <c r="J611">
        <v>2.25892837167659</v>
      </c>
      <c r="K611">
        <v>674.32954957081904</v>
      </c>
      <c r="L611">
        <v>694.498760916489</v>
      </c>
      <c r="M611">
        <v>35.775729324170797</v>
      </c>
      <c r="N611">
        <v>0.33381818383206402</v>
      </c>
      <c r="O611">
        <v>29.056775860758499</v>
      </c>
      <c r="P611">
        <v>9.8980955562980295</v>
      </c>
      <c r="Q611">
        <v>-9.804669900396E-2</v>
      </c>
    </row>
    <row r="612" spans="1:17" x14ac:dyDescent="0.3">
      <c r="A612" t="s">
        <v>1354</v>
      </c>
      <c r="B612" t="s">
        <v>1355</v>
      </c>
      <c r="C612" t="s">
        <v>3100</v>
      </c>
      <c r="D612" t="s">
        <v>48</v>
      </c>
      <c r="E612">
        <v>7818.3218800000004</v>
      </c>
      <c r="F612">
        <v>278</v>
      </c>
      <c r="G612">
        <v>-21.3504299863616</v>
      </c>
      <c r="H612">
        <v>-9.0056764307164006</v>
      </c>
      <c r="I612">
        <v>-1.0890892391981899</v>
      </c>
      <c r="J612">
        <v>-5.1233760855067896</v>
      </c>
      <c r="K612">
        <v>326.34094128329701</v>
      </c>
      <c r="L612">
        <v>313.19676014955598</v>
      </c>
      <c r="M612">
        <v>19.163768030538801</v>
      </c>
      <c r="N612">
        <v>0.407045374732592</v>
      </c>
      <c r="O612">
        <v>49.424460431654602</v>
      </c>
      <c r="P612">
        <v>17.423442449841598</v>
      </c>
      <c r="Q612">
        <v>-2.4592449144831E-2</v>
      </c>
    </row>
    <row r="613" spans="1:17" x14ac:dyDescent="0.3">
      <c r="A613" t="s">
        <v>1356</v>
      </c>
      <c r="B613" t="s">
        <v>1357</v>
      </c>
      <c r="C613" t="s">
        <v>3110</v>
      </c>
      <c r="D613" t="s">
        <v>141</v>
      </c>
      <c r="E613">
        <v>7789.4153303249996</v>
      </c>
      <c r="F613">
        <v>531.75</v>
      </c>
      <c r="G613">
        <v>2.0807706727280699</v>
      </c>
      <c r="H613">
        <v>2.5198145902126199</v>
      </c>
      <c r="I613">
        <v>12.898614025479301</v>
      </c>
      <c r="J613">
        <v>-2.0140317387378199</v>
      </c>
      <c r="K613">
        <v>571.14288761957505</v>
      </c>
      <c r="L613">
        <v>521.77935201391597</v>
      </c>
      <c r="M613">
        <v>31.016174557126401</v>
      </c>
      <c r="N613">
        <v>0.78550472407940097</v>
      </c>
      <c r="O613">
        <v>31.4527503526093</v>
      </c>
      <c r="P613">
        <v>39.9158005525588</v>
      </c>
      <c r="Q613">
        <v>5.5648076611300003E-3</v>
      </c>
    </row>
    <row r="614" spans="1:17" x14ac:dyDescent="0.3">
      <c r="A614" t="s">
        <v>1358</v>
      </c>
      <c r="B614" t="s">
        <v>1359</v>
      </c>
      <c r="C614" t="s">
        <v>3115</v>
      </c>
      <c r="D614" t="s">
        <v>1360</v>
      </c>
      <c r="E614">
        <v>7781.4974849999999</v>
      </c>
      <c r="F614">
        <v>633</v>
      </c>
      <c r="G614">
        <v>-10.668776912738499</v>
      </c>
      <c r="H614">
        <v>3.0036439077153299</v>
      </c>
      <c r="I614">
        <v>6.47868200689636</v>
      </c>
      <c r="J614">
        <v>-0.57931383201478304</v>
      </c>
      <c r="K614">
        <v>650.09525415424798</v>
      </c>
      <c r="L614">
        <v>594.65197276291804</v>
      </c>
      <c r="M614">
        <v>40.262090760357097</v>
      </c>
      <c r="N614">
        <v>0.56456765583826196</v>
      </c>
      <c r="O614">
        <v>21.390205371248001</v>
      </c>
      <c r="P614">
        <v>55.547364541098403</v>
      </c>
      <c r="Q614">
        <v>0.13149855267805999</v>
      </c>
    </row>
    <row r="615" spans="1:17" x14ac:dyDescent="0.3">
      <c r="A615" t="s">
        <v>1361</v>
      </c>
      <c r="B615" t="s">
        <v>1362</v>
      </c>
      <c r="C615" t="s">
        <v>3107</v>
      </c>
      <c r="D615" t="s">
        <v>443</v>
      </c>
      <c r="E615">
        <v>7724.879422127</v>
      </c>
      <c r="F615">
        <v>175.31</v>
      </c>
      <c r="G615">
        <v>-42.513772496181097</v>
      </c>
      <c r="H615">
        <v>-5.4845562965877201</v>
      </c>
      <c r="I615">
        <v>-11.702475197675</v>
      </c>
      <c r="J615">
        <v>-1.7568102742301701</v>
      </c>
      <c r="K615">
        <v>191.819946630955</v>
      </c>
      <c r="L615">
        <v>192.52281821243599</v>
      </c>
      <c r="M615">
        <v>22.030453405482401</v>
      </c>
      <c r="N615">
        <v>0.27551933037054999</v>
      </c>
      <c r="O615">
        <v>27.716616279733</v>
      </c>
      <c r="P615">
        <v>20.903448275862001</v>
      </c>
    </row>
    <row r="616" spans="1:17" x14ac:dyDescent="0.3">
      <c r="A616" t="s">
        <v>1363</v>
      </c>
      <c r="B616" t="s">
        <v>1364</v>
      </c>
      <c r="C616" t="s">
        <v>3111</v>
      </c>
      <c r="D616" t="s">
        <v>432</v>
      </c>
      <c r="E616">
        <v>7712.5325931500001</v>
      </c>
      <c r="F616">
        <v>193.55</v>
      </c>
      <c r="G616">
        <v>-26.195399481614601</v>
      </c>
      <c r="H616">
        <v>-2.0237263069080198</v>
      </c>
      <c r="I616">
        <v>-29.699758922247899</v>
      </c>
      <c r="J616">
        <v>-1.4766794037048501</v>
      </c>
      <c r="K616">
        <v>218.96665510962401</v>
      </c>
      <c r="L616">
        <v>222.51632930028401</v>
      </c>
      <c r="M616">
        <v>16.145635352866801</v>
      </c>
      <c r="N616">
        <v>0.67167882997595096</v>
      </c>
      <c r="O616">
        <v>66.494445879617601</v>
      </c>
      <c r="P616">
        <v>8.0681183696259104</v>
      </c>
      <c r="Q616">
        <v>4.0542008666758E-2</v>
      </c>
    </row>
    <row r="617" spans="1:17" x14ac:dyDescent="0.3">
      <c r="A617" t="s">
        <v>1365</v>
      </c>
      <c r="B617" t="s">
        <v>1366</v>
      </c>
      <c r="C617" t="s">
        <v>3110</v>
      </c>
      <c r="D617" t="s">
        <v>141</v>
      </c>
      <c r="E617">
        <v>7665.3772087649904</v>
      </c>
      <c r="F617">
        <v>494.35</v>
      </c>
      <c r="G617">
        <v>-28.9975244325814</v>
      </c>
      <c r="H617">
        <v>-0.76813800470514404</v>
      </c>
      <c r="I617">
        <v>-32.668122422469203</v>
      </c>
      <c r="J617">
        <v>1.36391589838736</v>
      </c>
      <c r="K617">
        <v>537.454893907822</v>
      </c>
      <c r="L617">
        <v>560.25941272694899</v>
      </c>
      <c r="M617">
        <v>35.836204675065602</v>
      </c>
      <c r="N617">
        <v>0.88571395653951701</v>
      </c>
      <c r="O617">
        <v>37.311621320926399</v>
      </c>
      <c r="P617">
        <v>4.0736842105263102</v>
      </c>
      <c r="Q617">
        <v>6.5136732432207994E-2</v>
      </c>
    </row>
    <row r="618" spans="1:17" x14ac:dyDescent="0.3">
      <c r="A618" t="s">
        <v>1367</v>
      </c>
      <c r="B618" t="s">
        <v>1368</v>
      </c>
      <c r="C618" t="s">
        <v>3101</v>
      </c>
      <c r="D618" t="s">
        <v>51</v>
      </c>
      <c r="E618">
        <v>7652.138551</v>
      </c>
      <c r="F618">
        <v>782.5</v>
      </c>
      <c r="G618">
        <v>127.02794557846499</v>
      </c>
      <c r="H618">
        <v>4.0388906416644401</v>
      </c>
      <c r="I618">
        <v>40.255976432771803</v>
      </c>
      <c r="J618">
        <v>-4.1496573181387797</v>
      </c>
      <c r="K618">
        <v>798.61582317612704</v>
      </c>
      <c r="L618">
        <v>622.47509515954096</v>
      </c>
      <c r="M618">
        <v>33.511421344093201</v>
      </c>
      <c r="N618">
        <v>0.582339140944512</v>
      </c>
      <c r="O618">
        <v>22.619808306709199</v>
      </c>
      <c r="P618">
        <v>163.645552560646</v>
      </c>
      <c r="Q618">
        <v>2.3333694447557E-2</v>
      </c>
    </row>
    <row r="619" spans="1:17" x14ac:dyDescent="0.3">
      <c r="A619" t="s">
        <v>1369</v>
      </c>
      <c r="B619" t="s">
        <v>1370</v>
      </c>
      <c r="C619" t="s">
        <v>3097</v>
      </c>
      <c r="D619" t="s">
        <v>24</v>
      </c>
      <c r="E619">
        <v>7643.7622808610004</v>
      </c>
      <c r="F619">
        <v>202.39</v>
      </c>
      <c r="G619">
        <v>-36.861659590105802</v>
      </c>
      <c r="H619">
        <v>-5.2645138745114197</v>
      </c>
      <c r="I619">
        <v>-17.937361489037102</v>
      </c>
      <c r="J619">
        <v>-5.2236344641962402</v>
      </c>
      <c r="K619">
        <v>224.71975205471901</v>
      </c>
      <c r="L619">
        <v>223.50831046412699</v>
      </c>
      <c r="M619">
        <v>14.5504379239269</v>
      </c>
      <c r="N619">
        <v>0.57377324506220495</v>
      </c>
      <c r="O619">
        <v>41.583082168091302</v>
      </c>
      <c r="P619">
        <v>5.4114583333333099</v>
      </c>
      <c r="Q619">
        <v>0.11542795891912699</v>
      </c>
    </row>
    <row r="620" spans="1:17" x14ac:dyDescent="0.3">
      <c r="A620" t="s">
        <v>1371</v>
      </c>
      <c r="B620" t="s">
        <v>1372</v>
      </c>
      <c r="C620" t="s">
        <v>3108</v>
      </c>
      <c r="D620" t="s">
        <v>446</v>
      </c>
      <c r="E620">
        <v>7635.9473752200001</v>
      </c>
      <c r="F620">
        <v>569.85</v>
      </c>
      <c r="G620">
        <v>-38.575611861826999</v>
      </c>
      <c r="H620">
        <v>-3.4361110181277201</v>
      </c>
      <c r="I620">
        <v>-44.220534454666002</v>
      </c>
      <c r="J620">
        <v>-1.76400307698153</v>
      </c>
      <c r="K620">
        <v>629.604127905935</v>
      </c>
      <c r="L620">
        <v>694.990607154293</v>
      </c>
      <c r="M620">
        <v>18.553488729440101</v>
      </c>
      <c r="N620">
        <v>0.62170958938534604</v>
      </c>
      <c r="O620">
        <v>92.506800035096902</v>
      </c>
      <c r="P620">
        <v>0.59135039717563798</v>
      </c>
      <c r="Q620">
        <v>9.5267452144215004E-2</v>
      </c>
    </row>
    <row r="621" spans="1:17" x14ac:dyDescent="0.3">
      <c r="A621" t="s">
        <v>1373</v>
      </c>
      <c r="B621" t="s">
        <v>1374</v>
      </c>
      <c r="C621" t="s">
        <v>3106</v>
      </c>
      <c r="D621" t="s">
        <v>97</v>
      </c>
      <c r="E621">
        <v>7628.4601525149901</v>
      </c>
      <c r="F621">
        <v>1601.45</v>
      </c>
      <c r="G621">
        <v>-9.2994196755064706</v>
      </c>
      <c r="H621">
        <v>20.445212528724799</v>
      </c>
      <c r="I621">
        <v>14.1361939106646</v>
      </c>
      <c r="J621">
        <v>8.8941175708386098</v>
      </c>
      <c r="K621">
        <v>1508.8687613654399</v>
      </c>
      <c r="L621">
        <v>1450.48029213059</v>
      </c>
      <c r="M621">
        <v>57.356750461056102</v>
      </c>
      <c r="N621">
        <v>0.64838422355842995</v>
      </c>
      <c r="O621">
        <v>5.4669206032033504</v>
      </c>
      <c r="P621">
        <v>28.116</v>
      </c>
      <c r="Q621">
        <v>-9.9934933986069993E-2</v>
      </c>
    </row>
    <row r="622" spans="1:17" hidden="1" x14ac:dyDescent="0.3">
      <c r="A622" t="s">
        <v>1375</v>
      </c>
      <c r="B622" t="s">
        <v>1376</v>
      </c>
      <c r="C622" t="s">
        <v>3112</v>
      </c>
      <c r="D622" t="s">
        <v>48</v>
      </c>
      <c r="E622">
        <v>7612.7785640000002</v>
      </c>
      <c r="F622">
        <v>695.6</v>
      </c>
      <c r="G622">
        <v>209.34091766223301</v>
      </c>
      <c r="H622">
        <v>-4.0846837065276604</v>
      </c>
      <c r="I622">
        <v>147.70996372570701</v>
      </c>
      <c r="J622">
        <v>-4.0710601573748502</v>
      </c>
      <c r="K622">
        <v>721.51475406383202</v>
      </c>
      <c r="L622">
        <v>482.100813395145</v>
      </c>
      <c r="M622">
        <v>27.675211459287802</v>
      </c>
      <c r="N622">
        <v>0.65397174076529496</v>
      </c>
      <c r="O622">
        <v>27.508625646923502</v>
      </c>
      <c r="P622">
        <v>350.08087997411798</v>
      </c>
    </row>
    <row r="623" spans="1:17" hidden="1" x14ac:dyDescent="0.3">
      <c r="A623" t="s">
        <v>1377</v>
      </c>
      <c r="B623" t="s">
        <v>1378</v>
      </c>
      <c r="C623" t="s">
        <v>3112</v>
      </c>
      <c r="D623" t="s">
        <v>603</v>
      </c>
      <c r="E623">
        <v>7605.9475755899903</v>
      </c>
      <c r="F623">
        <v>3831.1</v>
      </c>
      <c r="G623">
        <v>-4.2444056420137102</v>
      </c>
      <c r="H623">
        <v>5.0222238998934303</v>
      </c>
      <c r="I623">
        <v>9.6559011315077896</v>
      </c>
      <c r="J623">
        <v>-0.545492407736208</v>
      </c>
      <c r="K623">
        <v>3949.1358966538701</v>
      </c>
      <c r="L623">
        <v>3682.9460807467199</v>
      </c>
      <c r="M623">
        <v>34.3755604213029</v>
      </c>
      <c r="N623">
        <v>0.86131751583468497</v>
      </c>
      <c r="O623">
        <v>16.885489807104999</v>
      </c>
      <c r="P623">
        <v>25.609836065573699</v>
      </c>
      <c r="Q623">
        <v>-2.0604705992934E-2</v>
      </c>
    </row>
    <row r="624" spans="1:17" x14ac:dyDescent="0.3">
      <c r="A624" t="s">
        <v>1379</v>
      </c>
      <c r="B624" t="s">
        <v>1380</v>
      </c>
      <c r="C624" t="s">
        <v>3099</v>
      </c>
      <c r="D624" t="s">
        <v>125</v>
      </c>
      <c r="E624">
        <v>7595.87443118999</v>
      </c>
      <c r="F624">
        <v>1259.0999999999999</v>
      </c>
      <c r="G624">
        <v>53.006831730308598</v>
      </c>
      <c r="H624">
        <v>11.8865511649383</v>
      </c>
      <c r="I624">
        <v>23.531005536995099</v>
      </c>
      <c r="J624">
        <v>0.65883358008520698</v>
      </c>
      <c r="K624">
        <v>1219.0616974412301</v>
      </c>
      <c r="L624">
        <v>1058.16386047269</v>
      </c>
      <c r="M624">
        <v>50.086698685668203</v>
      </c>
      <c r="N624">
        <v>1.9433987866670499</v>
      </c>
      <c r="O624">
        <v>6.9096974029068301</v>
      </c>
      <c r="P624">
        <v>89.609216173480903</v>
      </c>
      <c r="Q624">
        <v>8.8507235906628998E-2</v>
      </c>
    </row>
    <row r="625" spans="1:17" x14ac:dyDescent="0.3">
      <c r="A625" t="s">
        <v>1381</v>
      </c>
      <c r="B625" t="s">
        <v>1382</v>
      </c>
      <c r="C625" t="s">
        <v>3111</v>
      </c>
      <c r="D625" t="s">
        <v>465</v>
      </c>
      <c r="E625">
        <v>7564.8641360000001</v>
      </c>
      <c r="F625">
        <v>688.75</v>
      </c>
      <c r="G625">
        <v>-45.553477675659202</v>
      </c>
      <c r="H625">
        <v>1.1083785723745401</v>
      </c>
      <c r="I625">
        <v>-25.058144190435399</v>
      </c>
      <c r="J625">
        <v>-0.69193396958075803</v>
      </c>
      <c r="K625">
        <v>745.32156625851405</v>
      </c>
      <c r="L625">
        <v>809.39568226608503</v>
      </c>
      <c r="M625">
        <v>13.3711179776747</v>
      </c>
      <c r="N625">
        <v>0.41459603667950501</v>
      </c>
      <c r="O625">
        <v>60.6243194192377</v>
      </c>
      <c r="P625">
        <v>1.7355982274741499</v>
      </c>
      <c r="Q625">
        <v>-4.9852005954257997E-2</v>
      </c>
    </row>
    <row r="626" spans="1:17" hidden="1" x14ac:dyDescent="0.3">
      <c r="A626" t="s">
        <v>1383</v>
      </c>
      <c r="B626" t="s">
        <v>1384</v>
      </c>
      <c r="C626" t="s">
        <v>3112</v>
      </c>
      <c r="D626" t="s">
        <v>273</v>
      </c>
      <c r="E626">
        <v>7563.3790499999996</v>
      </c>
      <c r="F626">
        <v>450</v>
      </c>
      <c r="G626">
        <v>91.992202201132599</v>
      </c>
      <c r="H626">
        <v>-7.0193131808545699</v>
      </c>
      <c r="I626">
        <v>75.903192052327697</v>
      </c>
      <c r="J626">
        <v>-1.5172551899742199</v>
      </c>
      <c r="K626">
        <v>483.649534145502</v>
      </c>
      <c r="L626">
        <v>380.32745334331599</v>
      </c>
      <c r="M626">
        <v>33.035459664162403</v>
      </c>
      <c r="N626">
        <v>0.85053342536999599</v>
      </c>
      <c r="O626">
        <v>29.7777777777777</v>
      </c>
      <c r="P626">
        <v>126.643162931251</v>
      </c>
      <c r="Q626">
        <v>8.0951353216853997E-2</v>
      </c>
    </row>
    <row r="627" spans="1:17" x14ac:dyDescent="0.3">
      <c r="A627" t="s">
        <v>1385</v>
      </c>
      <c r="B627" t="s">
        <v>1386</v>
      </c>
      <c r="C627" t="s">
        <v>3099</v>
      </c>
      <c r="D627" t="s">
        <v>381</v>
      </c>
      <c r="E627">
        <v>7500.3219314999997</v>
      </c>
      <c r="F627">
        <v>550.5</v>
      </c>
      <c r="G627">
        <v>13.961363554883</v>
      </c>
      <c r="H627">
        <v>-6.0020370880731999</v>
      </c>
      <c r="I627">
        <v>-1.4933346782741901</v>
      </c>
      <c r="J627">
        <v>-4.0391534232131701</v>
      </c>
      <c r="K627">
        <v>630.49455482070903</v>
      </c>
      <c r="L627">
        <v>582.21385289172895</v>
      </c>
      <c r="M627">
        <v>23.122725809425901</v>
      </c>
      <c r="N627">
        <v>0.249603581357667</v>
      </c>
      <c r="O627">
        <v>44.050862851952701</v>
      </c>
      <c r="P627">
        <v>42.653537185799401</v>
      </c>
      <c r="Q627">
        <v>-2.0704031133803001E-2</v>
      </c>
    </row>
    <row r="628" spans="1:17" x14ac:dyDescent="0.3">
      <c r="A628" t="s">
        <v>1387</v>
      </c>
      <c r="B628" t="s">
        <v>1388</v>
      </c>
      <c r="C628" t="s">
        <v>3116</v>
      </c>
      <c r="D628" t="s">
        <v>1389</v>
      </c>
      <c r="E628">
        <v>7463.02026492</v>
      </c>
      <c r="F628">
        <v>440.55</v>
      </c>
      <c r="G628">
        <v>-7.3707397865670696</v>
      </c>
      <c r="H628">
        <v>9.8131330265282397</v>
      </c>
      <c r="I628">
        <v>10.5644600984196</v>
      </c>
      <c r="J628">
        <v>-2.4016409980023798</v>
      </c>
      <c r="K628">
        <v>476.49123335450798</v>
      </c>
      <c r="L628">
        <v>445.18078644299698</v>
      </c>
      <c r="M628">
        <v>22.9960082918933</v>
      </c>
      <c r="N628">
        <v>0.80914564984136195</v>
      </c>
      <c r="O628">
        <v>44.989218022925797</v>
      </c>
      <c r="P628">
        <v>38.060169225947902</v>
      </c>
      <c r="Q628">
        <v>7.447456099067E-2</v>
      </c>
    </row>
    <row r="629" spans="1:17" x14ac:dyDescent="0.3">
      <c r="A629" t="s">
        <v>1390</v>
      </c>
      <c r="B629" t="s">
        <v>1391</v>
      </c>
      <c r="C629" t="s">
        <v>3109</v>
      </c>
      <c r="D629" t="s">
        <v>603</v>
      </c>
      <c r="E629">
        <v>7383.7750889250001</v>
      </c>
      <c r="F629">
        <v>554.25</v>
      </c>
      <c r="G629">
        <v>48.691752890132399</v>
      </c>
      <c r="H629">
        <v>0.45822534782948099</v>
      </c>
      <c r="I629">
        <v>7.1313244369865503</v>
      </c>
      <c r="J629">
        <v>-3.95395625329874</v>
      </c>
      <c r="K629">
        <v>568.97926308038495</v>
      </c>
      <c r="L629">
        <v>498.58889887878001</v>
      </c>
      <c r="M629">
        <v>31.144582744938798</v>
      </c>
      <c r="N629">
        <v>0.57640244156934695</v>
      </c>
      <c r="O629">
        <v>15.4172304916553</v>
      </c>
      <c r="P629">
        <v>85.460933578718397</v>
      </c>
      <c r="Q629">
        <v>6.8060497609188003E-2</v>
      </c>
    </row>
    <row r="630" spans="1:17" x14ac:dyDescent="0.3">
      <c r="A630" t="s">
        <v>1392</v>
      </c>
      <c r="B630" t="s">
        <v>1393</v>
      </c>
      <c r="C630" t="s">
        <v>3111</v>
      </c>
      <c r="D630" t="s">
        <v>270</v>
      </c>
      <c r="E630">
        <v>7366.7812001699904</v>
      </c>
      <c r="F630">
        <v>596.85</v>
      </c>
      <c r="G630">
        <v>-25.830611491436802</v>
      </c>
      <c r="H630">
        <v>-6.8991256593601902</v>
      </c>
      <c r="I630">
        <v>-19.285672866885498</v>
      </c>
      <c r="J630">
        <v>-5.8473758473845301</v>
      </c>
      <c r="K630">
        <v>685.30483789122195</v>
      </c>
      <c r="L630">
        <v>673.41430424064799</v>
      </c>
      <c r="M630">
        <v>10.574122260471601</v>
      </c>
      <c r="N630">
        <v>0.38937146211505502</v>
      </c>
      <c r="O630">
        <v>40.353522660635001</v>
      </c>
      <c r="P630">
        <v>17.017939417704099</v>
      </c>
    </row>
    <row r="631" spans="1:17" x14ac:dyDescent="0.3">
      <c r="A631" t="s">
        <v>1394</v>
      </c>
      <c r="B631" t="s">
        <v>1395</v>
      </c>
      <c r="C631" t="s">
        <v>3109</v>
      </c>
      <c r="D631" t="s">
        <v>250</v>
      </c>
      <c r="E631">
        <v>7348.7500788850002</v>
      </c>
      <c r="F631">
        <v>364.55</v>
      </c>
      <c r="G631">
        <v>-34.303236949917199</v>
      </c>
      <c r="H631">
        <v>-1.4632345702512699</v>
      </c>
      <c r="I631">
        <v>-21.6704704951099</v>
      </c>
      <c r="J631">
        <v>-1.0630350695733199</v>
      </c>
      <c r="K631">
        <v>398.31007892267399</v>
      </c>
      <c r="L631">
        <v>405.14421325939799</v>
      </c>
      <c r="M631">
        <v>26.959975293109</v>
      </c>
      <c r="N631">
        <v>0.66223587934891404</v>
      </c>
      <c r="O631">
        <v>38.526951035523197</v>
      </c>
      <c r="P631">
        <v>4.8310567936736097</v>
      </c>
      <c r="Q631">
        <v>4.4687149906071998E-2</v>
      </c>
    </row>
    <row r="632" spans="1:17" hidden="1" x14ac:dyDescent="0.3">
      <c r="A632" t="s">
        <v>1396</v>
      </c>
      <c r="B632" t="s">
        <v>1397</v>
      </c>
      <c r="C632" t="s">
        <v>3109</v>
      </c>
      <c r="D632" t="s">
        <v>250</v>
      </c>
      <c r="E632">
        <v>7338.1286243199902</v>
      </c>
      <c r="F632">
        <v>329.8</v>
      </c>
      <c r="G632">
        <v>-44.312432119195201</v>
      </c>
      <c r="H632">
        <v>-0.51916517810496199</v>
      </c>
      <c r="I632">
        <v>-36.415829272589001</v>
      </c>
      <c r="J632">
        <v>-8.2929980067017208</v>
      </c>
      <c r="K632">
        <v>380.87044523901801</v>
      </c>
      <c r="M632">
        <v>15.644299737510201</v>
      </c>
      <c r="N632">
        <v>0.64404092591520001</v>
      </c>
      <c r="O632">
        <v>63.204972710733699</v>
      </c>
      <c r="P632">
        <v>1.77441752815923</v>
      </c>
    </row>
    <row r="633" spans="1:17" x14ac:dyDescent="0.3">
      <c r="A633" t="s">
        <v>1398</v>
      </c>
      <c r="B633" t="s">
        <v>1399</v>
      </c>
      <c r="C633" t="s">
        <v>3096</v>
      </c>
      <c r="D633" t="s">
        <v>21</v>
      </c>
      <c r="E633">
        <v>7294.8832696299996</v>
      </c>
      <c r="F633">
        <v>880.9</v>
      </c>
      <c r="G633">
        <v>77.812266926051706</v>
      </c>
      <c r="H633">
        <v>6.5622632960360496</v>
      </c>
      <c r="I633">
        <v>8.1130041275164704</v>
      </c>
      <c r="J633">
        <v>-4.7736035840650501</v>
      </c>
      <c r="K633">
        <v>877.33074907883997</v>
      </c>
      <c r="L633">
        <v>757.07274650310103</v>
      </c>
      <c r="M633">
        <v>36.490839311346797</v>
      </c>
      <c r="N633">
        <v>1.0030029192802501</v>
      </c>
      <c r="O633">
        <v>12.7199455102736</v>
      </c>
      <c r="P633">
        <v>112.265060240963</v>
      </c>
      <c r="Q633">
        <v>0.13052246123325401</v>
      </c>
    </row>
    <row r="634" spans="1:17" x14ac:dyDescent="0.3">
      <c r="A634" t="s">
        <v>1400</v>
      </c>
      <c r="B634" t="s">
        <v>1401</v>
      </c>
      <c r="C634" t="s">
        <v>3097</v>
      </c>
      <c r="D634" t="s">
        <v>21</v>
      </c>
      <c r="E634">
        <v>7291.9587417039902</v>
      </c>
      <c r="F634">
        <v>26.26</v>
      </c>
      <c r="G634">
        <v>21.6901682979464</v>
      </c>
      <c r="H634">
        <v>0.11756747753029299</v>
      </c>
      <c r="I634">
        <v>-28.854309499291201</v>
      </c>
      <c r="J634">
        <v>-2.9620019877983998</v>
      </c>
      <c r="K634">
        <v>28.674529020280801</v>
      </c>
      <c r="L634">
        <v>28.087844029229402</v>
      </c>
      <c r="M634">
        <v>26.216670273988701</v>
      </c>
      <c r="N634">
        <v>0.46883868028558101</v>
      </c>
      <c r="O634">
        <v>54.237598233394401</v>
      </c>
      <c r="P634">
        <v>55.238814958717803</v>
      </c>
      <c r="Q634">
        <v>2.0457555517573001E-2</v>
      </c>
    </row>
    <row r="635" spans="1:17" hidden="1" x14ac:dyDescent="0.3">
      <c r="A635" t="s">
        <v>1402</v>
      </c>
      <c r="B635" t="s">
        <v>1403</v>
      </c>
      <c r="C635" t="s">
        <v>3112</v>
      </c>
      <c r="D635" t="s">
        <v>156</v>
      </c>
      <c r="E635">
        <v>7288.9465929609996</v>
      </c>
      <c r="F635">
        <v>56.87</v>
      </c>
      <c r="G635">
        <v>34.513616109936997</v>
      </c>
      <c r="H635">
        <v>-5.9339710043598002</v>
      </c>
      <c r="I635">
        <v>-15.335407440167801</v>
      </c>
      <c r="J635">
        <v>-5.2420056156695196</v>
      </c>
      <c r="K635">
        <v>62.067864762529098</v>
      </c>
      <c r="L635">
        <v>58.2754101258774</v>
      </c>
      <c r="M635">
        <v>35.906818408080298</v>
      </c>
      <c r="N635">
        <v>0.96622154152454598</v>
      </c>
      <c r="O635">
        <v>40.495867768594998</v>
      </c>
      <c r="P635">
        <v>67.264705882352899</v>
      </c>
      <c r="Q635">
        <v>-1.8248399496313E-2</v>
      </c>
    </row>
    <row r="636" spans="1:17" hidden="1" x14ac:dyDescent="0.3">
      <c r="A636" t="s">
        <v>1404</v>
      </c>
      <c r="B636" t="s">
        <v>1405</v>
      </c>
      <c r="C636" t="s">
        <v>3112</v>
      </c>
      <c r="D636" t="s">
        <v>219</v>
      </c>
      <c r="E636">
        <v>7280.5579875000003</v>
      </c>
      <c r="F636">
        <v>6575.5</v>
      </c>
      <c r="G636">
        <v>158.08226267094699</v>
      </c>
      <c r="H636">
        <v>27.9653368583201</v>
      </c>
      <c r="I636">
        <v>58.561256349045401</v>
      </c>
      <c r="J636">
        <v>19.451316641777002</v>
      </c>
      <c r="K636">
        <v>5650.2999892371499</v>
      </c>
      <c r="L636">
        <v>4484.8782752727002</v>
      </c>
      <c r="M636">
        <v>57.262217650555598</v>
      </c>
      <c r="N636">
        <v>3.2114052210362898</v>
      </c>
      <c r="O636">
        <v>24.8186449699642</v>
      </c>
      <c r="P636">
        <v>196.19369369369301</v>
      </c>
      <c r="Q636">
        <v>0.16097464165657099</v>
      </c>
    </row>
    <row r="637" spans="1:17" hidden="1" x14ac:dyDescent="0.3">
      <c r="A637" t="s">
        <v>1406</v>
      </c>
      <c r="B637" t="s">
        <v>1407</v>
      </c>
      <c r="C637" t="s">
        <v>3112</v>
      </c>
      <c r="D637" t="s">
        <v>111</v>
      </c>
      <c r="E637">
        <v>7278.3304190600002</v>
      </c>
      <c r="F637">
        <v>682.6</v>
      </c>
      <c r="G637">
        <v>37795.767822481597</v>
      </c>
      <c r="H637">
        <v>42.448273366256601</v>
      </c>
      <c r="I637">
        <v>2253.1690416705101</v>
      </c>
      <c r="J637">
        <v>-1.0215293607867899</v>
      </c>
      <c r="K637">
        <v>315.60498798825398</v>
      </c>
      <c r="L637">
        <v>111.69494661437599</v>
      </c>
      <c r="M637">
        <v>99.999977828180306</v>
      </c>
      <c r="N637">
        <v>3.4179968922164101</v>
      </c>
      <c r="O637">
        <v>3.8748901259888502</v>
      </c>
      <c r="P637">
        <v>41521.951219512201</v>
      </c>
      <c r="Q637">
        <v>0.14486282372488901</v>
      </c>
    </row>
    <row r="638" spans="1:17" hidden="1" x14ac:dyDescent="0.3">
      <c r="A638" t="s">
        <v>1408</v>
      </c>
      <c r="B638" t="s">
        <v>1409</v>
      </c>
      <c r="C638" t="s">
        <v>3112</v>
      </c>
      <c r="D638" t="s">
        <v>105</v>
      </c>
      <c r="E638">
        <v>7261.2524912149902</v>
      </c>
      <c r="F638">
        <v>660.05</v>
      </c>
      <c r="G638">
        <v>-23.858612066720401</v>
      </c>
      <c r="H638">
        <v>-12.384685655938799</v>
      </c>
      <c r="I638">
        <v>-14.2293413113839</v>
      </c>
      <c r="J638">
        <v>-3.9619077602455799</v>
      </c>
      <c r="K638">
        <v>778.52167291501996</v>
      </c>
      <c r="L638">
        <v>760.56256878691295</v>
      </c>
      <c r="M638">
        <v>10.146629901253601</v>
      </c>
      <c r="N638">
        <v>0.42477130624312398</v>
      </c>
      <c r="O638">
        <v>42.928566017725899</v>
      </c>
      <c r="P638">
        <v>7.15097402597402</v>
      </c>
      <c r="Q638">
        <v>7.3244893562897997E-2</v>
      </c>
    </row>
    <row r="639" spans="1:17" hidden="1" x14ac:dyDescent="0.3">
      <c r="A639" t="s">
        <v>1410</v>
      </c>
      <c r="B639" t="s">
        <v>1411</v>
      </c>
      <c r="C639" t="s">
        <v>3112</v>
      </c>
      <c r="D639" t="s">
        <v>1412</v>
      </c>
      <c r="E639">
        <v>7209.4344000000001</v>
      </c>
      <c r="F639">
        <v>3460.75</v>
      </c>
      <c r="G639">
        <v>514.42522988901396</v>
      </c>
      <c r="H639">
        <v>1.08587880145619</v>
      </c>
      <c r="I639">
        <v>96.002135484749502</v>
      </c>
      <c r="J639">
        <v>-1.3101304631594799</v>
      </c>
      <c r="K639">
        <v>3483.79694171242</v>
      </c>
      <c r="L639">
        <v>2550.6102914664302</v>
      </c>
      <c r="M639">
        <v>41.299920950639503</v>
      </c>
      <c r="N639">
        <v>0.89945635418165304</v>
      </c>
      <c r="O639">
        <v>14.999638806617</v>
      </c>
      <c r="P639">
        <v>565.52884615384596</v>
      </c>
      <c r="Q639">
        <v>0.36665131282675301</v>
      </c>
    </row>
    <row r="640" spans="1:17" hidden="1" x14ac:dyDescent="0.3">
      <c r="A640" t="s">
        <v>1413</v>
      </c>
      <c r="B640" t="s">
        <v>1414</v>
      </c>
      <c r="C640" t="s">
        <v>3112</v>
      </c>
      <c r="D640" t="s">
        <v>1415</v>
      </c>
      <c r="E640">
        <v>7205.1268380000001</v>
      </c>
      <c r="F640">
        <v>711.55</v>
      </c>
      <c r="G640">
        <v>4500.0085391410403</v>
      </c>
      <c r="H640">
        <v>26.174918719065399</v>
      </c>
      <c r="I640">
        <v>322.544705671153</v>
      </c>
      <c r="J640">
        <v>-15.829442509963901</v>
      </c>
      <c r="K640">
        <v>613.59687903729105</v>
      </c>
      <c r="L640">
        <v>303.27274336944998</v>
      </c>
      <c r="M640">
        <v>31.069056442736201</v>
      </c>
      <c r="N640">
        <v>1.1995305757616901</v>
      </c>
      <c r="O640">
        <v>50.319724545007297</v>
      </c>
      <c r="P640">
        <v>4526.4629388816602</v>
      </c>
    </row>
    <row r="641" spans="1:17" hidden="1" x14ac:dyDescent="0.3">
      <c r="A641" t="s">
        <v>1416</v>
      </c>
      <c r="B641" t="s">
        <v>1417</v>
      </c>
      <c r="C641" t="s">
        <v>3112</v>
      </c>
      <c r="D641" t="s">
        <v>1418</v>
      </c>
      <c r="E641">
        <v>7203.0061532250002</v>
      </c>
      <c r="F641">
        <v>1776.75</v>
      </c>
      <c r="G641">
        <v>74.763040802986396</v>
      </c>
      <c r="H641">
        <v>-0.82589560084709102</v>
      </c>
      <c r="I641">
        <v>36.527579935456899</v>
      </c>
      <c r="J641">
        <v>-2.2077293072431701</v>
      </c>
      <c r="K641">
        <v>1888.5933110839501</v>
      </c>
      <c r="L641">
        <v>1514.7842128561299</v>
      </c>
      <c r="M641">
        <v>27.870573776075201</v>
      </c>
      <c r="N641">
        <v>0.31010536409789002</v>
      </c>
      <c r="O641">
        <v>25.228647812016298</v>
      </c>
      <c r="P641">
        <v>129.258064516129</v>
      </c>
    </row>
    <row r="642" spans="1:17" x14ac:dyDescent="0.3">
      <c r="A642" t="s">
        <v>1419</v>
      </c>
      <c r="B642" t="s">
        <v>1420</v>
      </c>
      <c r="C642" t="s">
        <v>3097</v>
      </c>
      <c r="D642" t="s">
        <v>575</v>
      </c>
      <c r="E642">
        <v>7200.8213294050001</v>
      </c>
      <c r="F642">
        <v>670.45</v>
      </c>
      <c r="G642">
        <v>-3.3682972989038902</v>
      </c>
      <c r="H642">
        <v>0.33472578693989702</v>
      </c>
      <c r="I642">
        <v>9.6882423929480499</v>
      </c>
      <c r="J642">
        <v>-2.5062470951118301</v>
      </c>
      <c r="K642">
        <v>723.52751353269105</v>
      </c>
      <c r="L642">
        <v>656.11143293855298</v>
      </c>
      <c r="M642">
        <v>22.964071665614501</v>
      </c>
      <c r="N642">
        <v>0.36216818998456701</v>
      </c>
      <c r="O642">
        <v>19.173689313147801</v>
      </c>
      <c r="P642">
        <v>29.143792738129601</v>
      </c>
    </row>
    <row r="643" spans="1:17" x14ac:dyDescent="0.3">
      <c r="A643" t="s">
        <v>1421</v>
      </c>
      <c r="B643" t="s">
        <v>1422</v>
      </c>
      <c r="C643" t="s">
        <v>603</v>
      </c>
      <c r="D643" t="s">
        <v>603</v>
      </c>
      <c r="E643">
        <v>7168.5768362999997</v>
      </c>
      <c r="F643">
        <v>361.95</v>
      </c>
      <c r="G643">
        <v>32.959826200807598</v>
      </c>
      <c r="H643">
        <v>0.32831671986829097</v>
      </c>
      <c r="I643">
        <v>-16.2501236091212</v>
      </c>
      <c r="J643">
        <v>-0.24930112678445299</v>
      </c>
      <c r="K643">
        <v>383.17945139228698</v>
      </c>
      <c r="L643">
        <v>356.84721758337599</v>
      </c>
      <c r="M643">
        <v>37.0629555157225</v>
      </c>
      <c r="N643">
        <v>0.74479613123531896</v>
      </c>
      <c r="O643">
        <v>24.506147257908498</v>
      </c>
      <c r="P643">
        <v>68.192379182156103</v>
      </c>
      <c r="Q643">
        <v>4.1387465910111998E-2</v>
      </c>
    </row>
    <row r="644" spans="1:17" x14ac:dyDescent="0.3">
      <c r="A644" t="s">
        <v>1423</v>
      </c>
      <c r="B644" t="s">
        <v>1424</v>
      </c>
      <c r="C644" t="s">
        <v>3109</v>
      </c>
      <c r="D644" t="s">
        <v>309</v>
      </c>
      <c r="E644">
        <v>7056.6770438419999</v>
      </c>
      <c r="F644">
        <v>183.41</v>
      </c>
      <c r="G644">
        <v>-8.3919600882171093</v>
      </c>
      <c r="H644">
        <v>-2.0409465641397402</v>
      </c>
      <c r="I644">
        <v>-16.3382163166971</v>
      </c>
      <c r="J644">
        <v>-7.5056568367742997</v>
      </c>
      <c r="K644">
        <v>211.78428324778599</v>
      </c>
      <c r="L644">
        <v>205.930352195577</v>
      </c>
      <c r="M644">
        <v>15.179824881263</v>
      </c>
      <c r="N644">
        <v>0.34357432881767003</v>
      </c>
      <c r="O644">
        <v>42.849353906548103</v>
      </c>
      <c r="P644">
        <v>24.2615176151761</v>
      </c>
      <c r="Q644">
        <v>9.9349762921612003E-2</v>
      </c>
    </row>
    <row r="645" spans="1:17" hidden="1" x14ac:dyDescent="0.3">
      <c r="A645" t="s">
        <v>1425</v>
      </c>
      <c r="B645" t="s">
        <v>1426</v>
      </c>
      <c r="C645" t="s">
        <v>3112</v>
      </c>
      <c r="D645" t="s">
        <v>57</v>
      </c>
      <c r="E645">
        <v>7050.9489941800002</v>
      </c>
      <c r="F645">
        <v>13.13</v>
      </c>
      <c r="G645">
        <v>68.064118777903602</v>
      </c>
      <c r="H645">
        <v>-2.89051470054443</v>
      </c>
      <c r="I645">
        <v>42.921896837475401</v>
      </c>
      <c r="J645">
        <v>-6.8990290807932801</v>
      </c>
      <c r="K645">
        <v>15.439720400844701</v>
      </c>
      <c r="L645">
        <v>13.5543810092305</v>
      </c>
      <c r="M645">
        <v>15.1264530727293</v>
      </c>
      <c r="N645">
        <v>0.80409732975521997</v>
      </c>
      <c r="O645">
        <v>60.700685453160602</v>
      </c>
      <c r="P645">
        <v>97.443609022556402</v>
      </c>
      <c r="Q645">
        <v>0.112584083334989</v>
      </c>
    </row>
    <row r="646" spans="1:17" x14ac:dyDescent="0.3">
      <c r="A646" t="s">
        <v>1427</v>
      </c>
      <c r="B646" t="s">
        <v>1428</v>
      </c>
      <c r="C646" t="s">
        <v>3106</v>
      </c>
      <c r="D646" t="s">
        <v>83</v>
      </c>
      <c r="E646">
        <v>7037.5211227649997</v>
      </c>
      <c r="F646">
        <v>238.35</v>
      </c>
      <c r="G646">
        <v>-69.541792290758195</v>
      </c>
      <c r="H646">
        <v>-8.3453774273941299</v>
      </c>
      <c r="I646">
        <v>-32.499266686647204</v>
      </c>
      <c r="J646">
        <v>-8.2253305391002893</v>
      </c>
      <c r="K646">
        <v>282.449666522435</v>
      </c>
      <c r="L646">
        <v>321.781642197895</v>
      </c>
      <c r="M646">
        <v>19.758862875484098</v>
      </c>
      <c r="N646">
        <v>1.8782757713790601</v>
      </c>
      <c r="O646">
        <v>90.916719110551696</v>
      </c>
      <c r="P646">
        <v>0.91024555461474099</v>
      </c>
      <c r="Q646">
        <v>-0.116811710283998</v>
      </c>
    </row>
    <row r="647" spans="1:17" x14ac:dyDescent="0.3">
      <c r="A647" t="s">
        <v>1429</v>
      </c>
      <c r="B647" t="s">
        <v>1430</v>
      </c>
      <c r="C647" t="s">
        <v>3106</v>
      </c>
      <c r="D647" t="s">
        <v>1431</v>
      </c>
      <c r="E647">
        <v>7019.80296352</v>
      </c>
      <c r="F647">
        <v>263.3</v>
      </c>
      <c r="G647">
        <v>-38.009656710719</v>
      </c>
      <c r="H647">
        <v>4.0780001309726099</v>
      </c>
      <c r="I647">
        <v>-16.169621559484199</v>
      </c>
      <c r="J647">
        <v>-0.15501879656432899</v>
      </c>
      <c r="K647">
        <v>276.47568242107798</v>
      </c>
      <c r="L647">
        <v>281.87888790110901</v>
      </c>
      <c r="M647">
        <v>31.537271328880198</v>
      </c>
      <c r="N647">
        <v>0.447155315661519</v>
      </c>
      <c r="O647">
        <v>36.631219141663401</v>
      </c>
      <c r="P647">
        <v>5.2989402119575999</v>
      </c>
      <c r="Q647">
        <v>8.1121757796398006E-2</v>
      </c>
    </row>
    <row r="648" spans="1:17" x14ac:dyDescent="0.3">
      <c r="A648" t="s">
        <v>1432</v>
      </c>
      <c r="B648" t="s">
        <v>1433</v>
      </c>
      <c r="C648" t="s">
        <v>3111</v>
      </c>
      <c r="D648" t="s">
        <v>432</v>
      </c>
      <c r="E648">
        <v>7007.5459594280001</v>
      </c>
      <c r="F648">
        <v>85.96</v>
      </c>
      <c r="G648">
        <v>11.7449571725683</v>
      </c>
      <c r="H648">
        <v>12.906502271853901</v>
      </c>
      <c r="I648">
        <v>13.679933179208099</v>
      </c>
      <c r="J648">
        <v>4.2110562089279897</v>
      </c>
      <c r="K648">
        <v>86.931966076074502</v>
      </c>
      <c r="L648">
        <v>79.6546246007223</v>
      </c>
      <c r="M648">
        <v>41.148087520006001</v>
      </c>
      <c r="N648">
        <v>1.25499682202642</v>
      </c>
      <c r="O648">
        <v>14.413680781758901</v>
      </c>
      <c r="P648">
        <v>46.564364876385298</v>
      </c>
      <c r="Q648">
        <v>6.8751282438234002E-2</v>
      </c>
    </row>
    <row r="649" spans="1:17" x14ac:dyDescent="0.3">
      <c r="A649" t="s">
        <v>1434</v>
      </c>
      <c r="B649" t="s">
        <v>1435</v>
      </c>
      <c r="C649" t="s">
        <v>3111</v>
      </c>
      <c r="D649" t="s">
        <v>446</v>
      </c>
      <c r="E649">
        <v>7002.6730324600003</v>
      </c>
      <c r="F649">
        <v>442.9</v>
      </c>
      <c r="G649">
        <v>-25.9437904134845</v>
      </c>
      <c r="H649">
        <v>-5.1216832771063796</v>
      </c>
      <c r="I649">
        <v>-18.705576457922302</v>
      </c>
      <c r="J649">
        <v>-3.4905085341162199</v>
      </c>
      <c r="K649">
        <v>496.53504482539</v>
      </c>
      <c r="L649">
        <v>495.89431512675702</v>
      </c>
      <c r="M649">
        <v>20.489898220732702</v>
      </c>
      <c r="N649">
        <v>0.29067326811491701</v>
      </c>
      <c r="O649">
        <v>43.124858884623997</v>
      </c>
      <c r="P649">
        <v>9.9553128103276798</v>
      </c>
      <c r="Q649">
        <v>-5.7904373244736997E-2</v>
      </c>
    </row>
    <row r="650" spans="1:17" hidden="1" x14ac:dyDescent="0.3">
      <c r="A650" t="s">
        <v>1436</v>
      </c>
      <c r="B650" t="s">
        <v>1437</v>
      </c>
      <c r="C650" t="s">
        <v>3112</v>
      </c>
      <c r="D650" t="s">
        <v>419</v>
      </c>
      <c r="E650">
        <v>6940.7583051000001</v>
      </c>
      <c r="F650">
        <v>314.5</v>
      </c>
      <c r="G650">
        <v>136.2857840522</v>
      </c>
      <c r="H650">
        <v>-9.0791436611603693</v>
      </c>
      <c r="I650">
        <v>20.840338924381399</v>
      </c>
      <c r="J650">
        <v>-5.8921195975205398</v>
      </c>
      <c r="K650">
        <v>342.88048209515102</v>
      </c>
      <c r="L650">
        <v>274.24434092149198</v>
      </c>
      <c r="M650">
        <v>31.280018972664799</v>
      </c>
      <c r="N650">
        <v>0.82652520188246803</v>
      </c>
      <c r="O650">
        <v>37.6788553259141</v>
      </c>
      <c r="P650">
        <v>169.148480958493</v>
      </c>
      <c r="Q650">
        <v>0.15584963964948501</v>
      </c>
    </row>
    <row r="651" spans="1:17" x14ac:dyDescent="0.3">
      <c r="A651" t="s">
        <v>1438</v>
      </c>
      <c r="B651" t="s">
        <v>1439</v>
      </c>
      <c r="C651" t="s">
        <v>3104</v>
      </c>
      <c r="D651" t="s">
        <v>74</v>
      </c>
      <c r="E651">
        <v>6928.6614632000001</v>
      </c>
      <c r="F651">
        <v>338.2</v>
      </c>
      <c r="G651">
        <v>44.357653374808898</v>
      </c>
      <c r="H651">
        <v>25.611056209890499</v>
      </c>
      <c r="I651">
        <v>40.260700809707103</v>
      </c>
      <c r="J651">
        <v>1.6585181984734501</v>
      </c>
      <c r="K651">
        <v>309.494723663645</v>
      </c>
      <c r="L651">
        <v>270.581387749496</v>
      </c>
      <c r="M651">
        <v>61.700933377095197</v>
      </c>
      <c r="N651">
        <v>2.0217350783747401</v>
      </c>
      <c r="O651">
        <v>12.063867534003499</v>
      </c>
      <c r="P651">
        <v>85.824175824175796</v>
      </c>
      <c r="Q651">
        <v>7.8917886540019994E-2</v>
      </c>
    </row>
    <row r="652" spans="1:17" x14ac:dyDescent="0.3">
      <c r="A652" t="s">
        <v>1440</v>
      </c>
      <c r="B652" t="s">
        <v>1441</v>
      </c>
      <c r="C652" t="s">
        <v>3108</v>
      </c>
      <c r="D652" t="s">
        <v>1025</v>
      </c>
      <c r="E652">
        <v>6921.4910831999996</v>
      </c>
      <c r="F652">
        <v>729</v>
      </c>
      <c r="G652">
        <v>37.919895637062602</v>
      </c>
      <c r="H652">
        <v>-10.8130586122577</v>
      </c>
      <c r="I652">
        <v>-5.2057158183251202</v>
      </c>
      <c r="J652">
        <v>-5.1054483824404899</v>
      </c>
      <c r="K652">
        <v>840.30915569564604</v>
      </c>
      <c r="L652">
        <v>764.92546301297102</v>
      </c>
      <c r="M652">
        <v>17.855018600492599</v>
      </c>
      <c r="N652">
        <v>0.65271982762169201</v>
      </c>
      <c r="O652">
        <v>45.267489711934097</v>
      </c>
      <c r="P652">
        <v>68.652400231347599</v>
      </c>
      <c r="Q652">
        <v>0.12891002214167999</v>
      </c>
    </row>
    <row r="653" spans="1:17" x14ac:dyDescent="0.3">
      <c r="A653" t="s">
        <v>1442</v>
      </c>
      <c r="B653" t="s">
        <v>1443</v>
      </c>
      <c r="C653" t="s">
        <v>3097</v>
      </c>
      <c r="D653" t="s">
        <v>24</v>
      </c>
      <c r="E653">
        <v>6919.5702628009903</v>
      </c>
      <c r="F653">
        <v>35.770000000000003</v>
      </c>
      <c r="G653">
        <v>-57.592687605149202</v>
      </c>
      <c r="H653">
        <v>-5.8868542751537101</v>
      </c>
      <c r="I653">
        <v>-39.835151946290097</v>
      </c>
      <c r="J653">
        <v>-4.1614149511719498</v>
      </c>
      <c r="K653">
        <v>41.099932714083202</v>
      </c>
      <c r="L653">
        <v>45.630241995412902</v>
      </c>
      <c r="M653">
        <v>23.400902102057</v>
      </c>
      <c r="N653">
        <v>0.86524794965812502</v>
      </c>
      <c r="O653">
        <v>76.1252446183953</v>
      </c>
      <c r="P653">
        <v>3.8316400580551599</v>
      </c>
      <c r="Q653">
        <v>4.7359328465384001E-2</v>
      </c>
    </row>
    <row r="654" spans="1:17" x14ac:dyDescent="0.3">
      <c r="A654" t="s">
        <v>1444</v>
      </c>
      <c r="B654" t="s">
        <v>1445</v>
      </c>
      <c r="C654" t="s">
        <v>3100</v>
      </c>
      <c r="D654" t="s">
        <v>48</v>
      </c>
      <c r="E654">
        <v>6910.7716274000004</v>
      </c>
      <c r="F654">
        <v>1031.6500000000001</v>
      </c>
      <c r="G654">
        <v>26.927996929025198</v>
      </c>
      <c r="H654">
        <v>-8.4858883119158808</v>
      </c>
      <c r="I654">
        <v>-17.0780682447994</v>
      </c>
      <c r="J654">
        <v>-7.4801788563041498</v>
      </c>
      <c r="K654">
        <v>1166.9918686736801</v>
      </c>
      <c r="L654">
        <v>1120.1721236856699</v>
      </c>
      <c r="M654">
        <v>30.5093230266008</v>
      </c>
      <c r="N654">
        <v>1.2665889933919501</v>
      </c>
      <c r="O654">
        <v>49.512916202200302</v>
      </c>
      <c r="P654">
        <v>58.7153846153846</v>
      </c>
      <c r="Q654">
        <v>0.114212425136815</v>
      </c>
    </row>
    <row r="655" spans="1:17" x14ac:dyDescent="0.3">
      <c r="A655" t="s">
        <v>1446</v>
      </c>
      <c r="B655" t="s">
        <v>1447</v>
      </c>
      <c r="C655" t="s">
        <v>3110</v>
      </c>
      <c r="D655" t="s">
        <v>141</v>
      </c>
      <c r="E655">
        <v>6845.1506368050004</v>
      </c>
      <c r="F655">
        <v>107.65</v>
      </c>
      <c r="G655">
        <v>23.163390391421199</v>
      </c>
      <c r="H655">
        <v>-2.1482979616934301</v>
      </c>
      <c r="I655">
        <v>-28.901234391760401</v>
      </c>
      <c r="J655">
        <v>-7.9311422924353998</v>
      </c>
      <c r="K655">
        <v>126.786776730642</v>
      </c>
      <c r="L655">
        <v>121.758592206616</v>
      </c>
      <c r="M655">
        <v>26.3411104473366</v>
      </c>
      <c r="N655">
        <v>1.26185695068877</v>
      </c>
      <c r="O655">
        <v>52.679981421272601</v>
      </c>
      <c r="P655">
        <v>56.014492753623202</v>
      </c>
      <c r="Q655">
        <v>-2.2185069645013999E-2</v>
      </c>
    </row>
    <row r="656" spans="1:17" x14ac:dyDescent="0.3">
      <c r="A656" t="s">
        <v>1448</v>
      </c>
      <c r="B656" t="s">
        <v>1449</v>
      </c>
      <c r="C656" t="s">
        <v>3100</v>
      </c>
      <c r="D656" t="s">
        <v>48</v>
      </c>
      <c r="E656">
        <v>6827.5080708449996</v>
      </c>
      <c r="F656">
        <v>466.95</v>
      </c>
      <c r="G656">
        <v>30.319143989450499</v>
      </c>
      <c r="H656">
        <v>-6.28473549106159</v>
      </c>
      <c r="I656">
        <v>-5.9323851614099103</v>
      </c>
      <c r="J656">
        <v>-2.2856365539712198</v>
      </c>
      <c r="K656">
        <v>514.270093320613</v>
      </c>
      <c r="L656">
        <v>472.24288183654602</v>
      </c>
      <c r="M656">
        <v>32.514546599196002</v>
      </c>
      <c r="N656">
        <v>0.39779841049914799</v>
      </c>
      <c r="O656">
        <v>25.923546418246001</v>
      </c>
      <c r="P656">
        <v>63.126637554585102</v>
      </c>
      <c r="Q656">
        <v>-3.4665467079797001E-2</v>
      </c>
    </row>
    <row r="657" spans="1:17" x14ac:dyDescent="0.3">
      <c r="A657" t="s">
        <v>1450</v>
      </c>
      <c r="B657" t="s">
        <v>1451</v>
      </c>
      <c r="C657" t="s">
        <v>3100</v>
      </c>
      <c r="D657" t="s">
        <v>48</v>
      </c>
      <c r="E657">
        <v>6799.7528761000003</v>
      </c>
      <c r="F657">
        <v>498.1</v>
      </c>
      <c r="G657">
        <v>67.736633397786605</v>
      </c>
      <c r="H657">
        <v>-1.120272737534</v>
      </c>
      <c r="I657">
        <v>36.928383770643499</v>
      </c>
      <c r="J657">
        <v>1.3246671523368601</v>
      </c>
      <c r="K657">
        <v>547.45068884265004</v>
      </c>
      <c r="L657">
        <v>456.00157581743599</v>
      </c>
      <c r="M657">
        <v>27.5894763305458</v>
      </c>
      <c r="N657">
        <v>0.63863423475561298</v>
      </c>
      <c r="O657">
        <v>24.272234491066001</v>
      </c>
      <c r="P657">
        <v>106.466321243523</v>
      </c>
      <c r="Q657">
        <v>0.19180322446118001</v>
      </c>
    </row>
    <row r="658" spans="1:17" x14ac:dyDescent="0.3">
      <c r="A658" t="s">
        <v>1452</v>
      </c>
      <c r="B658" t="s">
        <v>1453</v>
      </c>
      <c r="C658" t="s">
        <v>3111</v>
      </c>
      <c r="D658" t="s">
        <v>465</v>
      </c>
      <c r="E658">
        <v>6766.1383333949998</v>
      </c>
      <c r="F658">
        <v>244.65</v>
      </c>
      <c r="G658">
        <v>-31.7756071709554</v>
      </c>
      <c r="H658">
        <v>-8.3204604838725391</v>
      </c>
      <c r="I658">
        <v>-9.3730082574296301</v>
      </c>
      <c r="J658">
        <v>-5.81595263413422</v>
      </c>
      <c r="K658">
        <v>278.23397572291202</v>
      </c>
      <c r="L658">
        <v>270.330037923026</v>
      </c>
      <c r="M658">
        <v>24.0841161932108</v>
      </c>
      <c r="N658">
        <v>0.34249685614592601</v>
      </c>
      <c r="O658">
        <v>33.0472103004291</v>
      </c>
      <c r="P658">
        <v>11.2045454545454</v>
      </c>
      <c r="Q658">
        <v>-0.108686453848162</v>
      </c>
    </row>
    <row r="659" spans="1:17" hidden="1" x14ac:dyDescent="0.3">
      <c r="A659" t="s">
        <v>1454</v>
      </c>
      <c r="B659" t="s">
        <v>1455</v>
      </c>
      <c r="C659" t="s">
        <v>3112</v>
      </c>
      <c r="D659" t="s">
        <v>1018</v>
      </c>
      <c r="E659">
        <v>6746.8437323999997</v>
      </c>
      <c r="F659">
        <v>130.9</v>
      </c>
      <c r="G659">
        <v>-16.4543997406149</v>
      </c>
      <c r="H659">
        <v>7.7040731220564096</v>
      </c>
      <c r="I659">
        <v>-3.36988731970703</v>
      </c>
      <c r="J659">
        <v>3.4011217487693202</v>
      </c>
      <c r="K659">
        <v>123.982860754724</v>
      </c>
      <c r="M659">
        <v>1.05563603616817</v>
      </c>
      <c r="N659">
        <v>0.59574468085106302</v>
      </c>
      <c r="O659">
        <v>1.1153552330023</v>
      </c>
      <c r="P659">
        <v>10.464135021097</v>
      </c>
    </row>
    <row r="660" spans="1:17" x14ac:dyDescent="0.3">
      <c r="A660" t="s">
        <v>1456</v>
      </c>
      <c r="B660" t="s">
        <v>1457</v>
      </c>
      <c r="C660" t="s">
        <v>3108</v>
      </c>
      <c r="D660" t="s">
        <v>133</v>
      </c>
      <c r="E660">
        <v>6740.2417493550001</v>
      </c>
      <c r="F660">
        <v>379.55</v>
      </c>
      <c r="G660">
        <v>-62.470920307034298</v>
      </c>
      <c r="H660">
        <v>-4.6412292887589599</v>
      </c>
      <c r="I660">
        <v>-27.128922242264299</v>
      </c>
      <c r="J660">
        <v>1.0794254481430701E-2</v>
      </c>
      <c r="K660">
        <v>425.45857603061597</v>
      </c>
      <c r="L660">
        <v>462.30399276543102</v>
      </c>
      <c r="M660">
        <v>12.814026505114301</v>
      </c>
      <c r="N660">
        <v>0.66024470316135697</v>
      </c>
      <c r="O660">
        <v>85.7989724673956</v>
      </c>
      <c r="P660">
        <v>0.85027235286301295</v>
      </c>
      <c r="Q660">
        <v>1.0131325517636E-2</v>
      </c>
    </row>
    <row r="661" spans="1:17" hidden="1" x14ac:dyDescent="0.3">
      <c r="A661" t="s">
        <v>1458</v>
      </c>
      <c r="B661" t="s">
        <v>1459</v>
      </c>
      <c r="C661" t="s">
        <v>3112</v>
      </c>
      <c r="D661" t="s">
        <v>24</v>
      </c>
      <c r="E661">
        <v>6722.8109795699902</v>
      </c>
      <c r="F661">
        <v>424.55</v>
      </c>
      <c r="G661">
        <v>-51.4786823013213</v>
      </c>
      <c r="H661">
        <v>-3.9177651208914299</v>
      </c>
      <c r="I661">
        <v>-20.721649439166601</v>
      </c>
      <c r="J661">
        <v>-0.49254340960171999</v>
      </c>
      <c r="K661">
        <v>456.85405155492901</v>
      </c>
      <c r="L661">
        <v>472.68237470717003</v>
      </c>
      <c r="M661">
        <v>15.396859232933201</v>
      </c>
      <c r="N661">
        <v>0.43929019777205203</v>
      </c>
      <c r="O661">
        <v>36.850783182192899</v>
      </c>
      <c r="P661">
        <v>1.5426931356134801</v>
      </c>
      <c r="Q661">
        <v>-0.136810434276353</v>
      </c>
    </row>
    <row r="662" spans="1:17" hidden="1" x14ac:dyDescent="0.3">
      <c r="A662" t="s">
        <v>1460</v>
      </c>
      <c r="B662" t="s">
        <v>1461</v>
      </c>
      <c r="C662" t="s">
        <v>3112</v>
      </c>
      <c r="D662" t="s">
        <v>603</v>
      </c>
      <c r="E662">
        <v>6693.6935940000003</v>
      </c>
      <c r="F662">
        <v>476</v>
      </c>
      <c r="G662">
        <v>-45.906130005442698</v>
      </c>
      <c r="H662">
        <v>2.6611261495963399E-2</v>
      </c>
      <c r="I662">
        <v>-7.1352460196673899</v>
      </c>
      <c r="J662">
        <v>-1.9536908206355299</v>
      </c>
      <c r="K662">
        <v>523.57281345281899</v>
      </c>
      <c r="L662">
        <v>511.85352913791598</v>
      </c>
      <c r="M662">
        <v>28.823201673099501</v>
      </c>
      <c r="N662">
        <v>0.42330643804544699</v>
      </c>
      <c r="O662">
        <v>39.915966386554601</v>
      </c>
      <c r="P662">
        <v>20.5979224727641</v>
      </c>
      <c r="Q662">
        <v>5.5784983052126001E-2</v>
      </c>
    </row>
    <row r="663" spans="1:17" x14ac:dyDescent="0.3">
      <c r="A663" t="s">
        <v>1462</v>
      </c>
      <c r="B663" t="s">
        <v>1463</v>
      </c>
      <c r="C663" t="s">
        <v>3105</v>
      </c>
      <c r="D663" t="s">
        <v>1464</v>
      </c>
      <c r="E663">
        <v>6678.3846250199904</v>
      </c>
      <c r="F663">
        <v>328.2</v>
      </c>
      <c r="G663">
        <v>19.639524140978601</v>
      </c>
      <c r="H663">
        <v>-7.3992621391735796</v>
      </c>
      <c r="I663">
        <v>-30.933713630533401</v>
      </c>
      <c r="J663">
        <v>-3.7807806861451598</v>
      </c>
      <c r="K663">
        <v>390.92439028540502</v>
      </c>
      <c r="L663">
        <v>385.96648363819003</v>
      </c>
      <c r="M663">
        <v>18.822868430832401</v>
      </c>
      <c r="N663">
        <v>0.54344934592986405</v>
      </c>
      <c r="O663">
        <v>79.159049360146199</v>
      </c>
      <c r="P663">
        <v>50.378006872852197</v>
      </c>
      <c r="Q663">
        <v>7.6258088050499995E-2</v>
      </c>
    </row>
    <row r="664" spans="1:17" x14ac:dyDescent="0.3">
      <c r="A664" t="s">
        <v>1465</v>
      </c>
      <c r="B664" t="s">
        <v>1466</v>
      </c>
      <c r="C664" t="s">
        <v>3101</v>
      </c>
      <c r="D664" t="s">
        <v>51</v>
      </c>
      <c r="E664">
        <v>6668.5941118119999</v>
      </c>
      <c r="F664">
        <v>205.49</v>
      </c>
      <c r="G664">
        <v>-32.387107454050401</v>
      </c>
      <c r="H664">
        <v>1.8795796848055699</v>
      </c>
      <c r="I664">
        <v>-31.280687141852599</v>
      </c>
      <c r="J664">
        <v>1.7176298772860199</v>
      </c>
      <c r="K664">
        <v>216.80881271484401</v>
      </c>
      <c r="L664">
        <v>245.842609154033</v>
      </c>
      <c r="M664">
        <v>35.929815063501501</v>
      </c>
      <c r="N664">
        <v>1.1209417466578699</v>
      </c>
      <c r="O664">
        <v>130.08418901163</v>
      </c>
      <c r="P664">
        <v>4.7883732789393196</v>
      </c>
      <c r="Q664">
        <v>-2.2168390063062999E-2</v>
      </c>
    </row>
    <row r="665" spans="1:17" hidden="1" x14ac:dyDescent="0.3">
      <c r="A665" t="s">
        <v>1467</v>
      </c>
      <c r="B665" t="s">
        <v>1468</v>
      </c>
      <c r="C665" t="s">
        <v>3112</v>
      </c>
      <c r="D665" t="s">
        <v>397</v>
      </c>
      <c r="E665">
        <v>6649.3319979799999</v>
      </c>
      <c r="F665">
        <v>6911.8</v>
      </c>
      <c r="G665">
        <v>7.4173802322690499</v>
      </c>
      <c r="H665">
        <v>5.4091224025797002</v>
      </c>
      <c r="I665">
        <v>24.814660436748898</v>
      </c>
      <c r="J665">
        <v>3.5118580557048098</v>
      </c>
      <c r="K665">
        <v>6720.82416826399</v>
      </c>
      <c r="L665">
        <v>6013.2700406965696</v>
      </c>
      <c r="M665">
        <v>44.754812159094499</v>
      </c>
      <c r="N665">
        <v>1.3739448794227</v>
      </c>
      <c r="O665">
        <v>11.9158540467027</v>
      </c>
      <c r="P665">
        <v>38.696472287996102</v>
      </c>
      <c r="Q665">
        <v>9.5494149289902006E-2</v>
      </c>
    </row>
    <row r="666" spans="1:17" hidden="1" x14ac:dyDescent="0.3">
      <c r="A666" t="s">
        <v>1469</v>
      </c>
      <c r="B666" t="s">
        <v>1470</v>
      </c>
      <c r="C666" t="s">
        <v>3112</v>
      </c>
      <c r="D666" t="s">
        <v>1292</v>
      </c>
      <c r="E666">
        <v>6636.6662775300001</v>
      </c>
      <c r="F666">
        <v>1425.17</v>
      </c>
      <c r="G666">
        <v>-16.657019155098698</v>
      </c>
      <c r="H666">
        <v>7.3606050973996497</v>
      </c>
      <c r="I666">
        <v>-1.7817069326224799</v>
      </c>
      <c r="J666">
        <v>2.86989449116777</v>
      </c>
      <c r="K666">
        <v>1413.4240139764299</v>
      </c>
      <c r="L666">
        <v>1375.55790948156</v>
      </c>
      <c r="M666">
        <v>77.088001342421407</v>
      </c>
      <c r="N666">
        <v>1.0613613976538301</v>
      </c>
      <c r="O666">
        <v>2.9315800921995101</v>
      </c>
      <c r="P666">
        <v>12.8088019946966</v>
      </c>
      <c r="Q666">
        <v>-5.5078309021881003E-2</v>
      </c>
    </row>
    <row r="667" spans="1:17" x14ac:dyDescent="0.3">
      <c r="A667" t="s">
        <v>1471</v>
      </c>
      <c r="B667" t="s">
        <v>1472</v>
      </c>
      <c r="C667" t="s">
        <v>3108</v>
      </c>
      <c r="D667" t="s">
        <v>276</v>
      </c>
      <c r="E667">
        <v>6632.5869629299996</v>
      </c>
      <c r="F667">
        <v>2925.35</v>
      </c>
      <c r="G667">
        <v>13.846792077327001</v>
      </c>
      <c r="H667">
        <v>0.19282339314528399</v>
      </c>
      <c r="I667">
        <v>22.10486884669</v>
      </c>
      <c r="J667">
        <v>-2.4791083434994801</v>
      </c>
      <c r="K667">
        <v>3166.71887206561</v>
      </c>
      <c r="L667">
        <v>2774.1045865708602</v>
      </c>
      <c r="M667">
        <v>28.159434158641801</v>
      </c>
      <c r="N667">
        <v>0.33763394879136799</v>
      </c>
      <c r="O667">
        <v>34.445450971678603</v>
      </c>
      <c r="P667">
        <v>90.887438825448598</v>
      </c>
      <c r="Q667">
        <v>0.13218371637068199</v>
      </c>
    </row>
    <row r="668" spans="1:17" hidden="1" x14ac:dyDescent="0.3">
      <c r="A668" t="s">
        <v>1473</v>
      </c>
      <c r="B668" t="s">
        <v>1474</v>
      </c>
      <c r="C668" t="s">
        <v>3112</v>
      </c>
      <c r="D668" t="s">
        <v>83</v>
      </c>
      <c r="E668">
        <v>6628.4354817719995</v>
      </c>
      <c r="F668">
        <v>142.29</v>
      </c>
      <c r="G668">
        <v>345.48589876684701</v>
      </c>
      <c r="H668">
        <v>3.4325199038056202</v>
      </c>
      <c r="I668">
        <v>161.589966444921</v>
      </c>
      <c r="J668">
        <v>-15.622701755970199</v>
      </c>
      <c r="K668">
        <v>141.04425632195799</v>
      </c>
      <c r="L668">
        <v>90.519109956945499</v>
      </c>
      <c r="M668">
        <v>29.817071483054701</v>
      </c>
      <c r="N668">
        <v>0.42099834702504402</v>
      </c>
      <c r="O668">
        <v>31.470939630332399</v>
      </c>
      <c r="P668">
        <v>413.68231046931402</v>
      </c>
      <c r="Q668">
        <v>0.127995605761485</v>
      </c>
    </row>
    <row r="669" spans="1:17" x14ac:dyDescent="0.3">
      <c r="A669" t="s">
        <v>1475</v>
      </c>
      <c r="B669" t="s">
        <v>1476</v>
      </c>
      <c r="C669" t="s">
        <v>3103</v>
      </c>
      <c r="D669" t="s">
        <v>192</v>
      </c>
      <c r="E669">
        <v>6617.0245608750001</v>
      </c>
      <c r="F669">
        <v>482.75</v>
      </c>
      <c r="G669">
        <v>5.4985864559136903</v>
      </c>
      <c r="H669">
        <v>-1.2528522614057001</v>
      </c>
      <c r="I669">
        <v>8.6737980009635098</v>
      </c>
      <c r="J669">
        <v>-1.30138302168329</v>
      </c>
      <c r="K669">
        <v>514.15454282534301</v>
      </c>
      <c r="L669">
        <v>476.38984695177902</v>
      </c>
      <c r="M669">
        <v>27.3832793617504</v>
      </c>
      <c r="N669">
        <v>0.31619181999204898</v>
      </c>
      <c r="O669">
        <v>32.490937338166702</v>
      </c>
      <c r="P669">
        <v>36.4664310954063</v>
      </c>
      <c r="Q669">
        <v>2.7037991361601999E-2</v>
      </c>
    </row>
    <row r="670" spans="1:17" x14ac:dyDescent="0.3">
      <c r="A670" t="s">
        <v>1477</v>
      </c>
      <c r="B670" t="s">
        <v>1478</v>
      </c>
      <c r="C670" t="s">
        <v>3108</v>
      </c>
      <c r="D670" t="s">
        <v>117</v>
      </c>
      <c r="E670">
        <v>6608.1688703999998</v>
      </c>
      <c r="F670">
        <v>608</v>
      </c>
      <c r="G670">
        <v>-9.1817601418108001</v>
      </c>
      <c r="H670">
        <v>-4.7575087865743502</v>
      </c>
      <c r="I670">
        <v>-6.0041748287159704</v>
      </c>
      <c r="J670">
        <v>-3.1660070627671102</v>
      </c>
      <c r="K670">
        <v>667.58257983655903</v>
      </c>
      <c r="L670">
        <v>618.45627607670804</v>
      </c>
      <c r="M670">
        <v>21.194002658454799</v>
      </c>
      <c r="N670">
        <v>0.66756813478596799</v>
      </c>
      <c r="O670">
        <v>38.429276315789402</v>
      </c>
      <c r="P670">
        <v>30.039567960645901</v>
      </c>
      <c r="Q670">
        <v>6.9778288654136003E-2</v>
      </c>
    </row>
    <row r="671" spans="1:17" x14ac:dyDescent="0.3">
      <c r="A671" t="s">
        <v>1479</v>
      </c>
      <c r="B671" t="s">
        <v>1480</v>
      </c>
      <c r="C671" t="s">
        <v>3095</v>
      </c>
      <c r="D671" t="s">
        <v>1464</v>
      </c>
      <c r="E671">
        <v>6600.4931994299995</v>
      </c>
      <c r="F671">
        <v>407.35</v>
      </c>
      <c r="G671">
        <v>36.485600259385002</v>
      </c>
      <c r="H671">
        <v>-6.7320219726247403</v>
      </c>
      <c r="I671">
        <v>-32.371549589457203</v>
      </c>
      <c r="J671">
        <v>-5.1069041007199498</v>
      </c>
      <c r="K671">
        <v>480.80464658609401</v>
      </c>
      <c r="L671">
        <v>465.10938070849397</v>
      </c>
      <c r="M671">
        <v>17.044349126508699</v>
      </c>
      <c r="N671">
        <v>0.56284870952638499</v>
      </c>
      <c r="O671">
        <v>55.836504234687602</v>
      </c>
      <c r="P671">
        <v>70.486886160714306</v>
      </c>
    </row>
    <row r="672" spans="1:17" x14ac:dyDescent="0.3">
      <c r="A672" t="s">
        <v>1481</v>
      </c>
      <c r="B672" t="s">
        <v>1482</v>
      </c>
      <c r="C672" t="s">
        <v>3114</v>
      </c>
      <c r="D672" t="s">
        <v>1483</v>
      </c>
      <c r="E672">
        <v>6563.0629218000004</v>
      </c>
      <c r="F672">
        <v>857.45</v>
      </c>
      <c r="G672">
        <v>-17.218142654176301</v>
      </c>
      <c r="H672">
        <v>-7.7930732009383901</v>
      </c>
      <c r="I672">
        <v>27.229715196347598</v>
      </c>
      <c r="J672">
        <v>-0.32892074092982598</v>
      </c>
      <c r="K672">
        <v>934.35475952563502</v>
      </c>
      <c r="L672">
        <v>855.68112304603699</v>
      </c>
      <c r="M672">
        <v>29.487252347518801</v>
      </c>
      <c r="N672">
        <v>0.36687292343510702</v>
      </c>
      <c r="O672">
        <v>30.269986588139201</v>
      </c>
      <c r="P672">
        <v>44.961961115807199</v>
      </c>
      <c r="Q672">
        <v>-5.8065495369401997E-2</v>
      </c>
    </row>
    <row r="673" spans="1:17" x14ac:dyDescent="0.3">
      <c r="A673" t="s">
        <v>1484</v>
      </c>
      <c r="B673" t="s">
        <v>1485</v>
      </c>
      <c r="C673" t="s">
        <v>3100</v>
      </c>
      <c r="D673" t="s">
        <v>48</v>
      </c>
      <c r="E673">
        <v>6550.5117039999996</v>
      </c>
      <c r="F673">
        <v>176</v>
      </c>
      <c r="G673">
        <v>-4.6550917821374096</v>
      </c>
      <c r="H673">
        <v>0.28925234074348299</v>
      </c>
      <c r="I673">
        <v>-21.9670872971897</v>
      </c>
      <c r="J673">
        <v>-3.3398069423254801</v>
      </c>
      <c r="K673">
        <v>189.859605142047</v>
      </c>
      <c r="L673">
        <v>189.893341413587</v>
      </c>
      <c r="M673">
        <v>24.546323185102501</v>
      </c>
      <c r="N673">
        <v>0.64936945190983897</v>
      </c>
      <c r="O673">
        <v>41.647727272727202</v>
      </c>
      <c r="P673">
        <v>28.279883381924101</v>
      </c>
      <c r="Q673">
        <v>8.3558006492418999E-2</v>
      </c>
    </row>
    <row r="674" spans="1:17" x14ac:dyDescent="0.3">
      <c r="A674" t="s">
        <v>1486</v>
      </c>
      <c r="B674" t="s">
        <v>1487</v>
      </c>
      <c r="C674" t="s">
        <v>3106</v>
      </c>
      <c r="D674" t="s">
        <v>449</v>
      </c>
      <c r="E674">
        <v>6549.6602217600002</v>
      </c>
      <c r="F674">
        <v>461.2</v>
      </c>
      <c r="G674">
        <v>-50.2219769185687</v>
      </c>
      <c r="H674">
        <v>-11.3030942862194</v>
      </c>
      <c r="I674">
        <v>-23.8636020727503</v>
      </c>
      <c r="J674">
        <v>-5.7086616716937204</v>
      </c>
      <c r="K674">
        <v>508.41337596278697</v>
      </c>
      <c r="L674">
        <v>520.67935752929804</v>
      </c>
      <c r="M674">
        <v>29.162457070713199</v>
      </c>
      <c r="N674">
        <v>0.61246650157787597</v>
      </c>
      <c r="O674">
        <v>44.796183868169898</v>
      </c>
      <c r="P674">
        <v>7.6312718786464204</v>
      </c>
      <c r="Q674">
        <v>-4.9160043496159003E-2</v>
      </c>
    </row>
    <row r="675" spans="1:17" x14ac:dyDescent="0.3">
      <c r="A675" t="s">
        <v>1488</v>
      </c>
      <c r="B675" t="s">
        <v>1489</v>
      </c>
      <c r="C675" t="s">
        <v>3111</v>
      </c>
      <c r="D675" t="s">
        <v>465</v>
      </c>
      <c r="E675">
        <v>6547.4320749999997</v>
      </c>
      <c r="F675">
        <v>2020.75</v>
      </c>
      <c r="G675">
        <v>-28.1210664072815</v>
      </c>
      <c r="H675">
        <v>-4.0484496240147196</v>
      </c>
      <c r="I675">
        <v>-16.7678735267666</v>
      </c>
      <c r="J675">
        <v>-3.2146180765653898</v>
      </c>
      <c r="K675">
        <v>2220.3864544769399</v>
      </c>
      <c r="L675">
        <v>2250.4089469484402</v>
      </c>
      <c r="M675">
        <v>16.146136649380502</v>
      </c>
      <c r="N675">
        <v>0.40605074232894101</v>
      </c>
      <c r="O675">
        <v>35.345787455152802</v>
      </c>
      <c r="P675">
        <v>3.0994897959183598</v>
      </c>
      <c r="Q675">
        <v>-9.1038884440792001E-2</v>
      </c>
    </row>
    <row r="676" spans="1:17" x14ac:dyDescent="0.3">
      <c r="A676" t="s">
        <v>1490</v>
      </c>
      <c r="B676" t="s">
        <v>1491</v>
      </c>
      <c r="C676" t="s">
        <v>3106</v>
      </c>
      <c r="D676" t="s">
        <v>83</v>
      </c>
      <c r="E676">
        <v>6531.6269968300003</v>
      </c>
      <c r="F676">
        <v>2668.1</v>
      </c>
      <c r="G676">
        <v>39.400016869069901</v>
      </c>
      <c r="H676">
        <v>-12.3715926683196</v>
      </c>
      <c r="I676">
        <v>2.07883502822453</v>
      </c>
      <c r="J676">
        <v>-10.342677153333399</v>
      </c>
      <c r="K676">
        <v>3112.5593414773198</v>
      </c>
      <c r="L676">
        <v>2738.3103546198199</v>
      </c>
      <c r="M676">
        <v>13.6977265382969</v>
      </c>
      <c r="N676">
        <v>0.91035294313967097</v>
      </c>
      <c r="O676">
        <v>32.114613395299997</v>
      </c>
      <c r="P676">
        <v>71.032051282051199</v>
      </c>
      <c r="Q676">
        <v>0.155585519093934</v>
      </c>
    </row>
    <row r="677" spans="1:17" x14ac:dyDescent="0.3">
      <c r="A677" t="s">
        <v>1492</v>
      </c>
      <c r="B677" t="s">
        <v>1493</v>
      </c>
      <c r="C677" t="s">
        <v>3099</v>
      </c>
      <c r="D677" t="s">
        <v>125</v>
      </c>
      <c r="E677">
        <v>6526.671053645</v>
      </c>
      <c r="F677">
        <v>569.65</v>
      </c>
      <c r="G677">
        <v>-18.9631269790336</v>
      </c>
      <c r="H677">
        <v>-2.37379524613453</v>
      </c>
      <c r="I677">
        <v>6.8289432371096197</v>
      </c>
      <c r="J677">
        <v>-4.5396136164943499</v>
      </c>
      <c r="K677">
        <v>606.37205553620004</v>
      </c>
      <c r="L677">
        <v>563.35219147097496</v>
      </c>
      <c r="M677">
        <v>24.650566184852199</v>
      </c>
      <c r="N677">
        <v>0.76778649416316003</v>
      </c>
      <c r="O677">
        <v>20.495040814535201</v>
      </c>
      <c r="P677">
        <v>21.9807280513918</v>
      </c>
      <c r="Q677">
        <v>4.1977867997791997E-2</v>
      </c>
    </row>
    <row r="678" spans="1:17" x14ac:dyDescent="0.3">
      <c r="A678" t="s">
        <v>1494</v>
      </c>
      <c r="B678" t="s">
        <v>1495</v>
      </c>
      <c r="C678" t="s">
        <v>3111</v>
      </c>
      <c r="D678" t="s">
        <v>163</v>
      </c>
      <c r="E678">
        <v>6525.3605850000004</v>
      </c>
      <c r="F678">
        <v>942.6</v>
      </c>
      <c r="G678">
        <v>83.245266555269296</v>
      </c>
      <c r="H678">
        <v>0.164146382129676</v>
      </c>
      <c r="I678">
        <v>22.280556822372802</v>
      </c>
      <c r="J678">
        <v>-5.4292465211387499</v>
      </c>
      <c r="K678">
        <v>1013.50397931981</v>
      </c>
      <c r="L678">
        <v>836.65816494327805</v>
      </c>
      <c r="M678">
        <v>33.249330372649801</v>
      </c>
      <c r="N678">
        <v>2.31610531024217</v>
      </c>
      <c r="O678">
        <v>30.9622321239125</v>
      </c>
      <c r="P678">
        <v>115.648592999313</v>
      </c>
      <c r="Q678">
        <v>5.1611980436723999E-2</v>
      </c>
    </row>
    <row r="679" spans="1:17" hidden="1" x14ac:dyDescent="0.3">
      <c r="A679" t="s">
        <v>1496</v>
      </c>
      <c r="B679" t="s">
        <v>1497</v>
      </c>
      <c r="C679" t="s">
        <v>3112</v>
      </c>
      <c r="D679" t="s">
        <v>1292</v>
      </c>
      <c r="E679">
        <v>6496.9056107910001</v>
      </c>
      <c r="F679">
        <v>1201.31</v>
      </c>
      <c r="G679">
        <v>-15.97184154761</v>
      </c>
      <c r="H679">
        <v>7.8740587774116202</v>
      </c>
      <c r="I679">
        <v>-1.11267018587072</v>
      </c>
      <c r="J679">
        <v>2.7321279615407201</v>
      </c>
      <c r="K679">
        <v>1188.2761677994599</v>
      </c>
      <c r="L679">
        <v>1153.8523828114101</v>
      </c>
      <c r="M679">
        <v>63.340787818078198</v>
      </c>
      <c r="N679">
        <v>1.0743301853367699</v>
      </c>
      <c r="O679">
        <v>10.3278920511774</v>
      </c>
      <c r="P679">
        <v>13.202977761025201</v>
      </c>
    </row>
    <row r="680" spans="1:17" x14ac:dyDescent="0.3">
      <c r="A680" t="s">
        <v>1498</v>
      </c>
      <c r="B680" t="s">
        <v>1499</v>
      </c>
      <c r="C680" t="s">
        <v>3109</v>
      </c>
      <c r="D680" t="s">
        <v>449</v>
      </c>
      <c r="E680">
        <v>6480.5379901599999</v>
      </c>
      <c r="F680">
        <v>1199.9000000000001</v>
      </c>
      <c r="G680">
        <v>-34.094010255182098</v>
      </c>
      <c r="H680">
        <v>-2.0866630235184398</v>
      </c>
      <c r="I680">
        <v>0.23835577004178099</v>
      </c>
      <c r="J680">
        <v>0.20861242729798099</v>
      </c>
      <c r="K680">
        <v>1225.8186044614799</v>
      </c>
      <c r="L680">
        <v>1163.17203278702</v>
      </c>
      <c r="M680">
        <v>25.774420820422499</v>
      </c>
      <c r="N680">
        <v>0.823959242223959</v>
      </c>
      <c r="O680">
        <v>17.3264438703225</v>
      </c>
      <c r="P680">
        <v>28.565305903782299</v>
      </c>
      <c r="Q680">
        <v>-4.0610697826572999E-2</v>
      </c>
    </row>
    <row r="681" spans="1:17" x14ac:dyDescent="0.3">
      <c r="A681" t="s">
        <v>1500</v>
      </c>
      <c r="B681" t="s">
        <v>1501</v>
      </c>
      <c r="C681" t="s">
        <v>3104</v>
      </c>
      <c r="D681" t="s">
        <v>394</v>
      </c>
      <c r="E681">
        <v>6461.8041904000002</v>
      </c>
      <c r="F681">
        <v>208</v>
      </c>
      <c r="G681">
        <v>151.063945823094</v>
      </c>
      <c r="H681">
        <v>1.5837243233156599</v>
      </c>
      <c r="I681">
        <v>11.9941926974001</v>
      </c>
      <c r="J681">
        <v>2.6370608873633099</v>
      </c>
      <c r="K681">
        <v>212.961817763619</v>
      </c>
      <c r="L681">
        <v>187.56318445370599</v>
      </c>
      <c r="M681">
        <v>40.646487241644103</v>
      </c>
      <c r="N681">
        <v>1.8390371046762</v>
      </c>
      <c r="O681">
        <v>10.413461538461499</v>
      </c>
      <c r="P681">
        <v>191.72510518934001</v>
      </c>
      <c r="Q681">
        <v>0.13653718804437501</v>
      </c>
    </row>
    <row r="682" spans="1:17" hidden="1" x14ac:dyDescent="0.3">
      <c r="A682" t="s">
        <v>1502</v>
      </c>
      <c r="B682" t="s">
        <v>1503</v>
      </c>
      <c r="C682" t="s">
        <v>3112</v>
      </c>
      <c r="D682" t="s">
        <v>465</v>
      </c>
      <c r="E682">
        <v>6457.4559288599903</v>
      </c>
      <c r="F682">
        <v>1653.1</v>
      </c>
      <c r="G682">
        <v>10.0977231736424</v>
      </c>
      <c r="H682">
        <v>20.7553995541703</v>
      </c>
      <c r="I682">
        <v>33.136285588308802</v>
      </c>
      <c r="J682">
        <v>4.3446477367899803</v>
      </c>
      <c r="K682">
        <v>1556.61469629358</v>
      </c>
      <c r="L682">
        <v>1384.0935757474999</v>
      </c>
      <c r="M682">
        <v>49.446508599622597</v>
      </c>
      <c r="N682">
        <v>2.57258252112468</v>
      </c>
      <c r="O682">
        <v>9.3702740306091705</v>
      </c>
      <c r="P682">
        <v>69.548717948717893</v>
      </c>
      <c r="Q682">
        <v>-7.491389448507E-3</v>
      </c>
    </row>
    <row r="683" spans="1:17" hidden="1" x14ac:dyDescent="0.3">
      <c r="A683" t="s">
        <v>1504</v>
      </c>
      <c r="B683" t="s">
        <v>1505</v>
      </c>
      <c r="C683" t="s">
        <v>3112</v>
      </c>
      <c r="D683" t="s">
        <v>1506</v>
      </c>
      <c r="E683">
        <v>6447.5824295399998</v>
      </c>
      <c r="F683">
        <v>505.4</v>
      </c>
      <c r="G683">
        <v>-5.8914226413782904</v>
      </c>
      <c r="H683">
        <v>4.8970769176511704</v>
      </c>
      <c r="I683">
        <v>-21.806865131603899</v>
      </c>
      <c r="J683">
        <v>0.26886342511252498</v>
      </c>
      <c r="K683">
        <v>532.30530971621499</v>
      </c>
      <c r="L683">
        <v>539.39496771343204</v>
      </c>
      <c r="M683">
        <v>42.992346248237503</v>
      </c>
      <c r="N683">
        <v>1.1925859637410701</v>
      </c>
      <c r="O683">
        <v>30.9853581321725</v>
      </c>
      <c r="P683">
        <v>25.768321513002299</v>
      </c>
      <c r="Q683">
        <v>5.5409034397334002E-2</v>
      </c>
    </row>
    <row r="684" spans="1:17" x14ac:dyDescent="0.3">
      <c r="A684" t="s">
        <v>1507</v>
      </c>
      <c r="B684" t="s">
        <v>1508</v>
      </c>
      <c r="C684" t="s">
        <v>3110</v>
      </c>
      <c r="D684" t="s">
        <v>141</v>
      </c>
      <c r="E684">
        <v>6443.4284747250003</v>
      </c>
      <c r="F684">
        <v>218.35</v>
      </c>
      <c r="G684">
        <v>109.983066420727</v>
      </c>
      <c r="H684">
        <v>7.7168467527650702E-3</v>
      </c>
      <c r="I684">
        <v>28.993182908013299</v>
      </c>
      <c r="J684">
        <v>-5.4846311873433304</v>
      </c>
      <c r="K684">
        <v>237.95715957217999</v>
      </c>
      <c r="L684">
        <v>191.68203086109699</v>
      </c>
      <c r="M684">
        <v>20.462910002852698</v>
      </c>
      <c r="N684">
        <v>0.69302223939321705</v>
      </c>
      <c r="O684">
        <v>23.631783833295099</v>
      </c>
      <c r="P684">
        <v>150.114547537227</v>
      </c>
      <c r="Q684">
        <v>0.16056285799065101</v>
      </c>
    </row>
    <row r="685" spans="1:17" hidden="1" x14ac:dyDescent="0.3">
      <c r="A685" t="s">
        <v>1509</v>
      </c>
      <c r="B685" t="s">
        <v>1510</v>
      </c>
      <c r="C685" t="s">
        <v>3112</v>
      </c>
      <c r="D685" t="s">
        <v>276</v>
      </c>
      <c r="E685">
        <v>6368.5247135999998</v>
      </c>
      <c r="F685">
        <v>2897.65</v>
      </c>
      <c r="G685">
        <v>-9.4296430668133802</v>
      </c>
      <c r="H685">
        <v>0.51404874827554303</v>
      </c>
      <c r="I685">
        <v>7.0601075833592697</v>
      </c>
      <c r="J685">
        <v>-3.08116380123086</v>
      </c>
      <c r="K685">
        <v>3140.7309165062702</v>
      </c>
      <c r="L685">
        <v>2973.9013167358598</v>
      </c>
      <c r="M685">
        <v>26.804835539713999</v>
      </c>
      <c r="N685">
        <v>0.87383494815512097</v>
      </c>
      <c r="O685">
        <v>34.246717167359698</v>
      </c>
      <c r="P685">
        <v>38.049070986183899</v>
      </c>
      <c r="Q685">
        <v>8.1224547672082995E-2</v>
      </c>
    </row>
    <row r="686" spans="1:17" x14ac:dyDescent="0.3">
      <c r="A686" t="s">
        <v>1511</v>
      </c>
      <c r="B686" t="s">
        <v>1512</v>
      </c>
      <c r="C686" t="s">
        <v>3101</v>
      </c>
      <c r="D686" t="s">
        <v>51</v>
      </c>
      <c r="E686">
        <v>6363.9796998749998</v>
      </c>
      <c r="F686">
        <v>1254.75</v>
      </c>
      <c r="G686">
        <v>152.03855331675899</v>
      </c>
      <c r="H686">
        <v>0.83175125540428196</v>
      </c>
      <c r="I686">
        <v>7.7265262249316304</v>
      </c>
      <c r="J686">
        <v>1.8698627456001899</v>
      </c>
      <c r="K686">
        <v>1350.8353027414501</v>
      </c>
      <c r="L686">
        <v>1152.35628402615</v>
      </c>
      <c r="M686">
        <v>36.232327491141703</v>
      </c>
      <c r="N686">
        <v>0.46024915883887102</v>
      </c>
      <c r="O686">
        <v>26.7184698147041</v>
      </c>
      <c r="P686">
        <v>190.41777572040201</v>
      </c>
      <c r="Q686">
        <v>0.115060117797495</v>
      </c>
    </row>
    <row r="687" spans="1:17" hidden="1" x14ac:dyDescent="0.3">
      <c r="A687" t="s">
        <v>1513</v>
      </c>
      <c r="B687" t="s">
        <v>1514</v>
      </c>
      <c r="C687" t="s">
        <v>3112</v>
      </c>
      <c r="D687" t="s">
        <v>48</v>
      </c>
      <c r="E687">
        <v>6347.84</v>
      </c>
      <c r="F687">
        <v>90</v>
      </c>
      <c r="G687">
        <v>-29.6802061922278</v>
      </c>
      <c r="H687">
        <v>7.0117654297487197</v>
      </c>
      <c r="I687">
        <v>-9.3091590631456604</v>
      </c>
      <c r="J687">
        <v>2.7088140564616201</v>
      </c>
      <c r="K687">
        <v>89.853700692476295</v>
      </c>
      <c r="L687">
        <v>91.422438438996707</v>
      </c>
      <c r="M687">
        <v>53.081674366169402</v>
      </c>
      <c r="N687">
        <v>1.4090909090909001</v>
      </c>
      <c r="O687">
        <v>9.44444444444445</v>
      </c>
      <c r="P687">
        <v>5.8823529411764701</v>
      </c>
    </row>
    <row r="688" spans="1:17" x14ac:dyDescent="0.3">
      <c r="A688" t="s">
        <v>1515</v>
      </c>
      <c r="B688" t="s">
        <v>1516</v>
      </c>
      <c r="C688" t="s">
        <v>3097</v>
      </c>
      <c r="D688" t="s">
        <v>539</v>
      </c>
      <c r="E688">
        <v>6304.3646773500004</v>
      </c>
      <c r="F688">
        <v>288.89999999999998</v>
      </c>
      <c r="G688">
        <v>-27.145335081441999</v>
      </c>
      <c r="H688">
        <v>-6.63991173445224</v>
      </c>
      <c r="I688">
        <v>-22.364119259104001</v>
      </c>
      <c r="J688">
        <v>-3.1068114428193998</v>
      </c>
      <c r="K688">
        <v>306.48000790847101</v>
      </c>
      <c r="L688">
        <v>311.41724396460103</v>
      </c>
      <c r="M688">
        <v>30.768640797709999</v>
      </c>
      <c r="N688">
        <v>1.0384272029883299</v>
      </c>
      <c r="O688">
        <v>40.283835237106203</v>
      </c>
      <c r="P688">
        <v>7.1786310517529097</v>
      </c>
      <c r="Q688">
        <v>6.7268100735874997E-2</v>
      </c>
    </row>
    <row r="689" spans="1:17" x14ac:dyDescent="0.3">
      <c r="A689" t="s">
        <v>1517</v>
      </c>
      <c r="B689" t="s">
        <v>1518</v>
      </c>
      <c r="C689" t="s">
        <v>3107</v>
      </c>
      <c r="D689" t="s">
        <v>141</v>
      </c>
      <c r="E689">
        <v>6267.0611422000002</v>
      </c>
      <c r="F689">
        <v>889.45</v>
      </c>
      <c r="G689">
        <v>12.489597759970801</v>
      </c>
      <c r="H689">
        <v>0.326571667204341</v>
      </c>
      <c r="I689">
        <v>-3.8009445384010498</v>
      </c>
      <c r="J689">
        <v>-1.6582745511333099</v>
      </c>
      <c r="K689">
        <v>937.04345066528401</v>
      </c>
      <c r="L689">
        <v>883.72597944702295</v>
      </c>
      <c r="M689">
        <v>31.621491485761201</v>
      </c>
      <c r="N689">
        <v>0.96389502646345204</v>
      </c>
      <c r="O689">
        <v>19.034234639383801</v>
      </c>
      <c r="P689">
        <v>44.379514649784902</v>
      </c>
      <c r="Q689">
        <v>2.9700055808834998E-2</v>
      </c>
    </row>
    <row r="690" spans="1:17" hidden="1" x14ac:dyDescent="0.3">
      <c r="A690" t="s">
        <v>1519</v>
      </c>
      <c r="B690" t="s">
        <v>1520</v>
      </c>
      <c r="C690" t="s">
        <v>3112</v>
      </c>
      <c r="D690" t="s">
        <v>1018</v>
      </c>
      <c r="E690">
        <v>6266.1528877000001</v>
      </c>
      <c r="F690">
        <v>113</v>
      </c>
      <c r="G690">
        <v>-28.193530175397498</v>
      </c>
      <c r="I690">
        <v>-8.8743764544499992</v>
      </c>
      <c r="M690">
        <v>50</v>
      </c>
      <c r="N690">
        <v>0.2</v>
      </c>
      <c r="O690">
        <v>1.76991150442478</v>
      </c>
      <c r="P690">
        <v>0</v>
      </c>
    </row>
    <row r="691" spans="1:17" x14ac:dyDescent="0.3">
      <c r="A691" t="s">
        <v>1521</v>
      </c>
      <c r="B691" t="s">
        <v>1522</v>
      </c>
      <c r="C691" t="s">
        <v>3111</v>
      </c>
      <c r="D691" t="s">
        <v>432</v>
      </c>
      <c r="E691">
        <v>6235.6449578499996</v>
      </c>
      <c r="F691">
        <v>320.64999999999998</v>
      </c>
      <c r="G691">
        <v>28.7864620361945</v>
      </c>
      <c r="H691">
        <v>9.6883916357866795</v>
      </c>
      <c r="I691">
        <v>11.734077427969201</v>
      </c>
      <c r="J691">
        <v>-4.7266517123374703</v>
      </c>
      <c r="K691">
        <v>330.58455754700498</v>
      </c>
      <c r="L691">
        <v>301.08009612008101</v>
      </c>
      <c r="M691">
        <v>40.162220026655802</v>
      </c>
      <c r="N691">
        <v>3.1461700406715098</v>
      </c>
      <c r="O691">
        <v>18.1038515515359</v>
      </c>
      <c r="P691">
        <v>56.338371526084799</v>
      </c>
      <c r="Q691">
        <v>3.8655156832E-3</v>
      </c>
    </row>
    <row r="692" spans="1:17" x14ac:dyDescent="0.3">
      <c r="A692" t="s">
        <v>1523</v>
      </c>
      <c r="B692" t="s">
        <v>1524</v>
      </c>
      <c r="C692" t="s">
        <v>3101</v>
      </c>
      <c r="D692" t="s">
        <v>51</v>
      </c>
      <c r="E692">
        <v>6175.9868033749999</v>
      </c>
      <c r="F692">
        <v>1508.75</v>
      </c>
      <c r="G692">
        <v>11.4569348114874</v>
      </c>
      <c r="H692">
        <v>-2.6367407213936298</v>
      </c>
      <c r="I692">
        <v>16.305130335415399</v>
      </c>
      <c r="J692">
        <v>0.29494458890490799</v>
      </c>
      <c r="K692">
        <v>1533.1190558027999</v>
      </c>
      <c r="L692">
        <v>1342.7337816178699</v>
      </c>
      <c r="M692">
        <v>33.681904881757298</v>
      </c>
      <c r="N692">
        <v>0.524514722549005</v>
      </c>
      <c r="O692">
        <v>20.8285004142502</v>
      </c>
      <c r="P692">
        <v>50.206580715814603</v>
      </c>
      <c r="Q692">
        <v>3.4693128342491997E-2</v>
      </c>
    </row>
    <row r="693" spans="1:17" x14ac:dyDescent="0.3">
      <c r="A693" t="s">
        <v>1525</v>
      </c>
      <c r="B693" t="s">
        <v>1526</v>
      </c>
      <c r="C693" t="s">
        <v>3108</v>
      </c>
      <c r="D693" t="s">
        <v>276</v>
      </c>
      <c r="E693">
        <v>6171.2781384800001</v>
      </c>
      <c r="F693">
        <v>1372.7</v>
      </c>
      <c r="G693">
        <v>-46.443908090219999</v>
      </c>
      <c r="H693">
        <v>2.4318756225861802</v>
      </c>
      <c r="I693">
        <v>-11.4500375992017</v>
      </c>
      <c r="J693">
        <v>-1.95643055924056</v>
      </c>
      <c r="K693">
        <v>1405.7544583650299</v>
      </c>
      <c r="L693">
        <v>1416.14385806257</v>
      </c>
      <c r="M693">
        <v>32.729023501380802</v>
      </c>
      <c r="N693">
        <v>0.42746418161412197</v>
      </c>
      <c r="O693">
        <v>31.492678662489901</v>
      </c>
      <c r="P693">
        <v>20.085731781996301</v>
      </c>
      <c r="Q693">
        <v>-5.2045851447736997E-2</v>
      </c>
    </row>
    <row r="694" spans="1:17" x14ac:dyDescent="0.3">
      <c r="A694" t="s">
        <v>1527</v>
      </c>
      <c r="B694" t="s">
        <v>1528</v>
      </c>
      <c r="C694" t="s">
        <v>3103</v>
      </c>
      <c r="D694" t="s">
        <v>192</v>
      </c>
      <c r="E694">
        <v>6165.1979048000003</v>
      </c>
      <c r="F694">
        <v>429.2</v>
      </c>
      <c r="G694">
        <v>10.1030294671483</v>
      </c>
      <c r="H694">
        <v>-8.3496803533838104</v>
      </c>
      <c r="I694">
        <v>14.502843820207801</v>
      </c>
      <c r="J694">
        <v>7.4740476577665298</v>
      </c>
      <c r="K694">
        <v>479.826237606549</v>
      </c>
      <c r="L694">
        <v>431.575964032596</v>
      </c>
      <c r="M694">
        <v>37.535602977467597</v>
      </c>
      <c r="N694">
        <v>0.85199560351685999</v>
      </c>
      <c r="O694">
        <v>30.370456663560098</v>
      </c>
      <c r="P694">
        <v>58.055606702264697</v>
      </c>
      <c r="Q694">
        <v>0.12015611170142</v>
      </c>
    </row>
    <row r="695" spans="1:17" x14ac:dyDescent="0.3">
      <c r="A695" t="s">
        <v>1529</v>
      </c>
      <c r="B695" t="s">
        <v>1530</v>
      </c>
      <c r="C695" t="s">
        <v>3111</v>
      </c>
      <c r="D695" t="s">
        <v>432</v>
      </c>
      <c r="E695">
        <v>6162.6576740399996</v>
      </c>
      <c r="F695">
        <v>1367.1</v>
      </c>
      <c r="G695">
        <v>41.463060186916799</v>
      </c>
      <c r="H695">
        <v>-1.60021894673979</v>
      </c>
      <c r="I695">
        <v>-5.85357466094759</v>
      </c>
      <c r="J695">
        <v>-3.7435328425112</v>
      </c>
      <c r="K695">
        <v>1557.28621637785</v>
      </c>
      <c r="L695">
        <v>1416.35830790508</v>
      </c>
      <c r="M695">
        <v>22.6187953068426</v>
      </c>
      <c r="N695">
        <v>0.42052116452809102</v>
      </c>
      <c r="O695">
        <v>40.867529807621899</v>
      </c>
      <c r="P695">
        <v>78.799372220769001</v>
      </c>
      <c r="Q695">
        <v>6.7355753620987002E-2</v>
      </c>
    </row>
    <row r="696" spans="1:17" x14ac:dyDescent="0.3">
      <c r="A696" t="s">
        <v>1531</v>
      </c>
      <c r="B696" t="s">
        <v>1532</v>
      </c>
      <c r="C696" t="s">
        <v>3111</v>
      </c>
      <c r="D696" t="s">
        <v>270</v>
      </c>
      <c r="E696">
        <v>6133.4522265599999</v>
      </c>
      <c r="F696">
        <v>835.2</v>
      </c>
      <c r="G696">
        <v>-5.3494914538027603</v>
      </c>
      <c r="H696">
        <v>9.7237546308776892</v>
      </c>
      <c r="I696">
        <v>-3.1900064428161099</v>
      </c>
      <c r="J696">
        <v>5.5533185720357396</v>
      </c>
      <c r="K696">
        <v>814.64270053140694</v>
      </c>
      <c r="L696">
        <v>781.58303212688099</v>
      </c>
      <c r="M696">
        <v>52.431260591414997</v>
      </c>
      <c r="N696">
        <v>1.8119945305316001</v>
      </c>
      <c r="O696">
        <v>7.7586206896551602</v>
      </c>
      <c r="P696">
        <v>29.488372093023202</v>
      </c>
      <c r="Q696">
        <v>1.635311550078E-3</v>
      </c>
    </row>
    <row r="697" spans="1:17" x14ac:dyDescent="0.3">
      <c r="A697" t="s">
        <v>1533</v>
      </c>
      <c r="B697" t="s">
        <v>1534</v>
      </c>
      <c r="C697" t="s">
        <v>3099</v>
      </c>
      <c r="D697" t="s">
        <v>381</v>
      </c>
      <c r="E697">
        <v>6123.9490604599996</v>
      </c>
      <c r="F697">
        <v>267.55</v>
      </c>
      <c r="G697">
        <v>-51.844806879488303</v>
      </c>
      <c r="H697">
        <v>-3.92266079975948</v>
      </c>
      <c r="I697">
        <v>-17.728395560185302</v>
      </c>
      <c r="J697">
        <v>-4.2603640257301603</v>
      </c>
      <c r="K697">
        <v>293.146580261189</v>
      </c>
      <c r="L697">
        <v>309.46088146049999</v>
      </c>
      <c r="M697">
        <v>21.120553848830799</v>
      </c>
      <c r="N697">
        <v>0.52372489904929198</v>
      </c>
      <c r="O697">
        <v>46.701551111941697</v>
      </c>
      <c r="P697">
        <v>3.6412938214216601</v>
      </c>
      <c r="Q697">
        <v>-2.5154576178819998E-2</v>
      </c>
    </row>
    <row r="698" spans="1:17" x14ac:dyDescent="0.3">
      <c r="A698" t="s">
        <v>1535</v>
      </c>
      <c r="B698" t="s">
        <v>1536</v>
      </c>
      <c r="C698" t="s">
        <v>3100</v>
      </c>
      <c r="D698" t="s">
        <v>48</v>
      </c>
      <c r="E698">
        <v>6116.445934544</v>
      </c>
      <c r="F698">
        <v>36.409999999999997</v>
      </c>
      <c r="G698">
        <v>27.101817540595</v>
      </c>
      <c r="H698">
        <v>-9.0628349254910692</v>
      </c>
      <c r="I698">
        <v>-11.821109894012899</v>
      </c>
      <c r="J698">
        <v>-6.3383466750109498</v>
      </c>
      <c r="K698">
        <v>43.022693967569502</v>
      </c>
      <c r="L698">
        <v>40.537792093158103</v>
      </c>
      <c r="M698">
        <v>26.873378867526</v>
      </c>
      <c r="N698">
        <v>0.91061919762999799</v>
      </c>
      <c r="O698">
        <v>57.923647349629199</v>
      </c>
      <c r="P698">
        <v>60.713498595164602</v>
      </c>
      <c r="Q698">
        <v>0.124024590064977</v>
      </c>
    </row>
    <row r="699" spans="1:17" hidden="1" x14ac:dyDescent="0.3">
      <c r="A699" t="s">
        <v>1537</v>
      </c>
      <c r="B699" t="s">
        <v>1538</v>
      </c>
      <c r="C699" t="s">
        <v>3112</v>
      </c>
      <c r="D699" t="s">
        <v>117</v>
      </c>
      <c r="E699">
        <v>6104.8993482400001</v>
      </c>
      <c r="F699">
        <v>389.95</v>
      </c>
      <c r="G699">
        <v>-15.151417009060699</v>
      </c>
      <c r="H699">
        <v>-2.9036051100499898</v>
      </c>
      <c r="I699">
        <v>4.1677367118867501</v>
      </c>
      <c r="J699">
        <v>-3.9396808475440501</v>
      </c>
      <c r="K699">
        <v>406.189368522851</v>
      </c>
      <c r="M699">
        <v>19.906264571441501</v>
      </c>
      <c r="N699">
        <v>0.31910731873791298</v>
      </c>
      <c r="O699">
        <v>20.182074624951898</v>
      </c>
      <c r="P699">
        <v>19.9477083974161</v>
      </c>
    </row>
    <row r="700" spans="1:17" x14ac:dyDescent="0.3">
      <c r="A700" t="s">
        <v>1539</v>
      </c>
      <c r="B700" t="s">
        <v>1540</v>
      </c>
      <c r="C700" t="s">
        <v>3100</v>
      </c>
      <c r="D700" t="s">
        <v>48</v>
      </c>
      <c r="E700">
        <v>6057.7262996429999</v>
      </c>
      <c r="F700">
        <v>215.79</v>
      </c>
      <c r="G700">
        <v>46.108575069460997</v>
      </c>
      <c r="H700">
        <v>0.70290258788155902</v>
      </c>
      <c r="I700">
        <v>15.612194253370101</v>
      </c>
      <c r="J700">
        <v>-4.9220499908967597</v>
      </c>
      <c r="K700">
        <v>239.057989009018</v>
      </c>
      <c r="L700">
        <v>206.26926290599201</v>
      </c>
      <c r="M700">
        <v>25.1051288433856</v>
      </c>
      <c r="N700">
        <v>1.2619489252242699</v>
      </c>
      <c r="O700">
        <v>31.952361091802199</v>
      </c>
      <c r="P700">
        <v>78.708074534161398</v>
      </c>
      <c r="Q700">
        <v>7.6743743561248995E-2</v>
      </c>
    </row>
    <row r="701" spans="1:17" hidden="1" x14ac:dyDescent="0.3">
      <c r="A701" t="s">
        <v>1541</v>
      </c>
      <c r="B701" t="s">
        <v>1542</v>
      </c>
      <c r="C701" t="s">
        <v>3112</v>
      </c>
      <c r="D701" t="s">
        <v>222</v>
      </c>
      <c r="E701">
        <v>6047.3781400400003</v>
      </c>
      <c r="F701">
        <v>504.15</v>
      </c>
      <c r="G701">
        <v>118.985967218189</v>
      </c>
      <c r="H701">
        <v>18.302426500052999</v>
      </c>
      <c r="I701">
        <v>41.471975793154897</v>
      </c>
      <c r="J701">
        <v>-4.0024182418935599</v>
      </c>
      <c r="K701">
        <v>475.835872887665</v>
      </c>
      <c r="L701">
        <v>371.37924369818899</v>
      </c>
      <c r="M701">
        <v>41.386202843100399</v>
      </c>
      <c r="N701">
        <v>1.28287996179194</v>
      </c>
      <c r="O701">
        <v>22.761083011008601</v>
      </c>
      <c r="P701">
        <v>156.54405743519001</v>
      </c>
      <c r="Q701">
        <v>0.182827709022057</v>
      </c>
    </row>
    <row r="702" spans="1:17" hidden="1" x14ac:dyDescent="0.3">
      <c r="A702" t="s">
        <v>1543</v>
      </c>
      <c r="B702" t="s">
        <v>1544</v>
      </c>
      <c r="C702" t="s">
        <v>3112</v>
      </c>
      <c r="D702" t="s">
        <v>985</v>
      </c>
      <c r="E702">
        <v>6039.6007055999999</v>
      </c>
      <c r="F702">
        <v>640.20000000000005</v>
      </c>
      <c r="G702">
        <v>138.25513096023201</v>
      </c>
      <c r="H702">
        <v>-5.2774391911515597</v>
      </c>
      <c r="I702">
        <v>3.9238224164502098</v>
      </c>
      <c r="J702">
        <v>-7.0459506132562604</v>
      </c>
      <c r="K702">
        <v>733.67502459638297</v>
      </c>
      <c r="L702">
        <v>612.52313884942998</v>
      </c>
      <c r="M702">
        <v>20.091875270355501</v>
      </c>
      <c r="N702">
        <v>0.75651986448919295</v>
      </c>
      <c r="O702">
        <v>42.252421118400498</v>
      </c>
      <c r="P702">
        <v>204.85714285714201</v>
      </c>
      <c r="Q702">
        <v>0.22449134255247899</v>
      </c>
    </row>
    <row r="703" spans="1:17" x14ac:dyDescent="0.3">
      <c r="A703" t="s">
        <v>1545</v>
      </c>
      <c r="B703" t="s">
        <v>1546</v>
      </c>
      <c r="C703" t="s">
        <v>603</v>
      </c>
      <c r="D703" t="s">
        <v>449</v>
      </c>
      <c r="E703">
        <v>5989.2467641049998</v>
      </c>
      <c r="F703">
        <v>838.05</v>
      </c>
      <c r="G703">
        <v>-28.511315535624501</v>
      </c>
      <c r="H703">
        <v>-3.7757993370906502</v>
      </c>
      <c r="I703">
        <v>-2.8612631902534398</v>
      </c>
      <c r="J703">
        <v>-1.3157121419776201</v>
      </c>
      <c r="K703">
        <v>917.49573138221206</v>
      </c>
      <c r="L703">
        <v>868.63006973051802</v>
      </c>
      <c r="M703">
        <v>18.7643294424369</v>
      </c>
      <c r="N703">
        <v>0.275095742597251</v>
      </c>
      <c r="O703">
        <v>34.598174333273597</v>
      </c>
      <c r="P703">
        <v>22.0401922236784</v>
      </c>
      <c r="Q703">
        <v>0.139602809084894</v>
      </c>
    </row>
    <row r="704" spans="1:17" x14ac:dyDescent="0.3">
      <c r="A704" t="s">
        <v>1547</v>
      </c>
      <c r="B704" t="s">
        <v>1548</v>
      </c>
      <c r="C704" t="s">
        <v>3108</v>
      </c>
      <c r="D704" t="s">
        <v>146</v>
      </c>
      <c r="E704">
        <v>5974.2726000000002</v>
      </c>
      <c r="F704">
        <v>318.89999999999998</v>
      </c>
      <c r="G704">
        <v>-45.781493087440097</v>
      </c>
      <c r="H704">
        <v>-8.7922546707537794</v>
      </c>
      <c r="I704">
        <v>-35.2299472598026</v>
      </c>
      <c r="J704">
        <v>-6.7358555827763098</v>
      </c>
      <c r="K704">
        <v>389.953589641029</v>
      </c>
      <c r="L704">
        <v>410.45402085286503</v>
      </c>
      <c r="M704">
        <v>11.0805584777147</v>
      </c>
      <c r="N704">
        <v>0.633855242934103</v>
      </c>
      <c r="O704">
        <v>71.683913452492902</v>
      </c>
      <c r="P704">
        <v>1.7874241940631901</v>
      </c>
      <c r="Q704">
        <v>5.5790891092504E-2</v>
      </c>
    </row>
    <row r="705" spans="1:17" hidden="1" x14ac:dyDescent="0.3">
      <c r="A705" t="s">
        <v>1549</v>
      </c>
      <c r="B705" t="s">
        <v>1550</v>
      </c>
      <c r="C705" t="s">
        <v>3112</v>
      </c>
      <c r="D705" t="s">
        <v>273</v>
      </c>
      <c r="E705">
        <v>5972.8981176449997</v>
      </c>
      <c r="F705">
        <v>3537.55</v>
      </c>
      <c r="G705">
        <v>635.04597696802705</v>
      </c>
      <c r="H705">
        <v>7.6104426665770601</v>
      </c>
      <c r="I705">
        <v>189.77608051522699</v>
      </c>
      <c r="J705">
        <v>-2.3602194741103699</v>
      </c>
      <c r="K705">
        <v>2941.4493315363602</v>
      </c>
      <c r="L705">
        <v>1867.07953291639</v>
      </c>
      <c r="M705">
        <v>55.465411102703698</v>
      </c>
      <c r="N705">
        <v>0.93072813100920104</v>
      </c>
      <c r="O705">
        <v>13.4966290229113</v>
      </c>
      <c r="P705">
        <v>677.05656232839101</v>
      </c>
      <c r="Q705">
        <v>0.29806688099427397</v>
      </c>
    </row>
    <row r="706" spans="1:17" x14ac:dyDescent="0.3">
      <c r="A706" t="s">
        <v>1551</v>
      </c>
      <c r="B706" t="s">
        <v>1552</v>
      </c>
      <c r="C706" t="s">
        <v>3101</v>
      </c>
      <c r="D706" t="s">
        <v>243</v>
      </c>
      <c r="E706">
        <v>5967.8429733949997</v>
      </c>
      <c r="F706">
        <v>428.15</v>
      </c>
      <c r="G706">
        <v>-7.9517703467594103</v>
      </c>
      <c r="H706">
        <v>8.7251058527665606</v>
      </c>
      <c r="I706">
        <v>12.694029099280201</v>
      </c>
      <c r="J706">
        <v>2.4885752712523801</v>
      </c>
      <c r="K706">
        <v>414.31678108540399</v>
      </c>
      <c r="L706">
        <v>379.75119424928602</v>
      </c>
      <c r="M706">
        <v>47.395463991352202</v>
      </c>
      <c r="N706">
        <v>0.49896756095778899</v>
      </c>
      <c r="O706">
        <v>7.8360387714585897</v>
      </c>
      <c r="P706">
        <v>36.353503184713297</v>
      </c>
      <c r="Q706">
        <v>7.3124191905202002E-2</v>
      </c>
    </row>
    <row r="707" spans="1:17" hidden="1" x14ac:dyDescent="0.3">
      <c r="A707" t="s">
        <v>1553</v>
      </c>
      <c r="B707" t="s">
        <v>1554</v>
      </c>
      <c r="C707" t="s">
        <v>3112</v>
      </c>
      <c r="D707" t="s">
        <v>48</v>
      </c>
      <c r="E707">
        <v>5959.5482948099998</v>
      </c>
      <c r="F707">
        <v>342.1</v>
      </c>
      <c r="G707">
        <v>-37.999325403187598</v>
      </c>
      <c r="H707">
        <v>-2.7896602321657298</v>
      </c>
      <c r="I707">
        <v>-18.6801716822401</v>
      </c>
      <c r="J707">
        <v>-2.82378159745118</v>
      </c>
      <c r="K707">
        <v>380.84475858943398</v>
      </c>
      <c r="M707">
        <v>13.723108183150799</v>
      </c>
      <c r="O707">
        <v>24.174218064893299</v>
      </c>
      <c r="P707">
        <v>1.42306552030833</v>
      </c>
    </row>
    <row r="708" spans="1:17" x14ac:dyDescent="0.3">
      <c r="A708" t="s">
        <v>1555</v>
      </c>
      <c r="B708" t="s">
        <v>1556</v>
      </c>
      <c r="C708" t="s">
        <v>3108</v>
      </c>
      <c r="D708" t="s">
        <v>166</v>
      </c>
      <c r="E708">
        <v>5958.6702036549996</v>
      </c>
      <c r="F708">
        <v>381.55</v>
      </c>
      <c r="G708">
        <v>38.754519938969402</v>
      </c>
      <c r="H708">
        <v>4.14089307883693</v>
      </c>
      <c r="I708">
        <v>3.42690987717409</v>
      </c>
      <c r="J708">
        <v>0.30693216962243802</v>
      </c>
      <c r="K708">
        <v>401.72490366274798</v>
      </c>
      <c r="L708">
        <v>354.97984378510699</v>
      </c>
      <c r="M708">
        <v>32.479698990044099</v>
      </c>
      <c r="N708">
        <v>0.99575757754556804</v>
      </c>
      <c r="O708">
        <v>18.202070501900099</v>
      </c>
      <c r="P708">
        <v>68.7900906879009</v>
      </c>
      <c r="Q708">
        <v>0.17634230662397901</v>
      </c>
    </row>
    <row r="709" spans="1:17" x14ac:dyDescent="0.3">
      <c r="A709" t="s">
        <v>1557</v>
      </c>
      <c r="B709" t="s">
        <v>1558</v>
      </c>
      <c r="C709" t="s">
        <v>3115</v>
      </c>
      <c r="D709" t="s">
        <v>166</v>
      </c>
      <c r="E709">
        <v>5891.7205138170002</v>
      </c>
      <c r="F709">
        <v>160.53</v>
      </c>
      <c r="G709">
        <v>127.74987579382601</v>
      </c>
      <c r="H709">
        <v>-12.1786608122652</v>
      </c>
      <c r="I709">
        <v>-1.4538766977450801</v>
      </c>
      <c r="J709">
        <v>-4.6736996047405501</v>
      </c>
      <c r="K709">
        <v>188.965520310969</v>
      </c>
      <c r="L709">
        <v>156.939560365098</v>
      </c>
      <c r="M709">
        <v>20.4716392089612</v>
      </c>
      <c r="N709">
        <v>0.35695215751708298</v>
      </c>
      <c r="O709">
        <v>39.942689839905299</v>
      </c>
      <c r="P709">
        <v>165.778145695364</v>
      </c>
    </row>
    <row r="710" spans="1:17" hidden="1" x14ac:dyDescent="0.3">
      <c r="A710" t="s">
        <v>1559</v>
      </c>
      <c r="B710" t="s">
        <v>1560</v>
      </c>
      <c r="C710" t="s">
        <v>3109</v>
      </c>
      <c r="D710" t="s">
        <v>51</v>
      </c>
      <c r="E710">
        <v>5890.5783336449904</v>
      </c>
      <c r="F710">
        <v>1354.35</v>
      </c>
      <c r="G710">
        <v>-8.6387327404844392</v>
      </c>
      <c r="H710">
        <v>7.1728903748197403</v>
      </c>
      <c r="I710">
        <v>8.6558025846159108</v>
      </c>
      <c r="J710">
        <v>-1.98472927257424</v>
      </c>
      <c r="K710">
        <v>1331.6743476393899</v>
      </c>
      <c r="M710">
        <v>47.468518754637003</v>
      </c>
      <c r="N710">
        <v>0.91200246306975197</v>
      </c>
      <c r="O710">
        <v>11.5590504670137</v>
      </c>
      <c r="P710">
        <v>39.6237113402061</v>
      </c>
    </row>
    <row r="711" spans="1:17" x14ac:dyDescent="0.3">
      <c r="A711" t="s">
        <v>1561</v>
      </c>
      <c r="B711" t="s">
        <v>1562</v>
      </c>
      <c r="C711" t="s">
        <v>3097</v>
      </c>
      <c r="D711" t="s">
        <v>24</v>
      </c>
      <c r="E711">
        <v>5889.2474842849997</v>
      </c>
      <c r="F711">
        <v>22.51</v>
      </c>
      <c r="G711">
        <v>-25.1952089207646</v>
      </c>
      <c r="H711">
        <v>1.99973656046243</v>
      </c>
      <c r="I711">
        <v>-33.089193388088397</v>
      </c>
      <c r="J711">
        <v>-3.4694037653205498</v>
      </c>
      <c r="K711">
        <v>24.7659623091286</v>
      </c>
      <c r="L711">
        <v>25.595491544210201</v>
      </c>
      <c r="M711">
        <v>24.382880897351399</v>
      </c>
      <c r="N711">
        <v>1.3849158579963901</v>
      </c>
      <c r="O711">
        <v>63.845957651645598</v>
      </c>
      <c r="P711">
        <v>6.3111678021855004</v>
      </c>
      <c r="Q711">
        <v>0.10255171869508301</v>
      </c>
    </row>
    <row r="712" spans="1:17" hidden="1" x14ac:dyDescent="0.3">
      <c r="A712" t="s">
        <v>1563</v>
      </c>
      <c r="B712" t="s">
        <v>1564</v>
      </c>
      <c r="C712" t="s">
        <v>3112</v>
      </c>
      <c r="D712" t="s">
        <v>1565</v>
      </c>
      <c r="E712">
        <v>5879.7692422620003</v>
      </c>
      <c r="F712">
        <v>43.46</v>
      </c>
      <c r="G712">
        <v>-15.615328075223401</v>
      </c>
      <c r="H712">
        <v>0.47448248797139198</v>
      </c>
      <c r="I712">
        <v>9.4107448626066699</v>
      </c>
      <c r="J712">
        <v>-12.6003307047379</v>
      </c>
      <c r="K712">
        <v>45.205064248639502</v>
      </c>
      <c r="L712">
        <v>38.142350214053401</v>
      </c>
      <c r="N712">
        <v>0.68173020033826304</v>
      </c>
      <c r="O712">
        <v>25.977910722503399</v>
      </c>
      <c r="P712">
        <v>59.194139194139098</v>
      </c>
    </row>
    <row r="713" spans="1:17" hidden="1" x14ac:dyDescent="0.3">
      <c r="A713" t="s">
        <v>1566</v>
      </c>
      <c r="B713" t="s">
        <v>1567</v>
      </c>
      <c r="C713" t="s">
        <v>3112</v>
      </c>
      <c r="D713" t="s">
        <v>83</v>
      </c>
      <c r="E713">
        <v>5874.31342494</v>
      </c>
      <c r="F713">
        <v>2140.85</v>
      </c>
      <c r="G713">
        <v>31.804702088991402</v>
      </c>
      <c r="H713">
        <v>1.6827056006888901</v>
      </c>
      <c r="I713">
        <v>55.3457800884078</v>
      </c>
      <c r="J713">
        <v>-6.9187305117266797</v>
      </c>
      <c r="K713">
        <v>2216.5269860108901</v>
      </c>
      <c r="L713">
        <v>1736.9236680277299</v>
      </c>
      <c r="M713">
        <v>27.724348872198998</v>
      </c>
      <c r="N713">
        <v>0.35612911168236</v>
      </c>
      <c r="O713">
        <v>23.782609711096001</v>
      </c>
      <c r="P713">
        <v>87.793859649122794</v>
      </c>
      <c r="Q713">
        <v>0.113211080322242</v>
      </c>
    </row>
    <row r="714" spans="1:17" x14ac:dyDescent="0.3">
      <c r="A714" t="s">
        <v>1568</v>
      </c>
      <c r="B714" t="s">
        <v>1569</v>
      </c>
      <c r="C714" t="s">
        <v>3109</v>
      </c>
      <c r="D714" t="s">
        <v>1570</v>
      </c>
      <c r="E714">
        <v>5839.4282511599904</v>
      </c>
      <c r="F714">
        <v>428.4</v>
      </c>
      <c r="G714">
        <v>-11.5864549759011</v>
      </c>
      <c r="H714">
        <v>-11.645715251752</v>
      </c>
      <c r="I714">
        <v>-23.7889425177218</v>
      </c>
      <c r="J714">
        <v>-9.5879135082844105</v>
      </c>
      <c r="K714">
        <v>489.240479944105</v>
      </c>
      <c r="L714">
        <v>466.77790454153001</v>
      </c>
      <c r="M714">
        <v>16.370252091660898</v>
      </c>
      <c r="N714">
        <v>0.90547314957268299</v>
      </c>
      <c r="O714">
        <v>34.663865546218403</v>
      </c>
      <c r="P714">
        <v>25.153374233128801</v>
      </c>
    </row>
    <row r="715" spans="1:17" x14ac:dyDescent="0.3">
      <c r="A715" t="s">
        <v>1571</v>
      </c>
      <c r="B715" t="s">
        <v>1572</v>
      </c>
      <c r="C715" t="s">
        <v>3103</v>
      </c>
      <c r="D715" t="s">
        <v>192</v>
      </c>
      <c r="E715">
        <v>5732.1594440999997</v>
      </c>
      <c r="F715">
        <v>1997</v>
      </c>
      <c r="G715">
        <v>92.8515523788667</v>
      </c>
      <c r="H715">
        <v>-9.7483366459238994</v>
      </c>
      <c r="I715">
        <v>27.284031737543199</v>
      </c>
      <c r="J715">
        <v>-1.8461706220168099</v>
      </c>
      <c r="K715">
        <v>2308.1903942000299</v>
      </c>
      <c r="L715">
        <v>1962.6604037634399</v>
      </c>
      <c r="M715">
        <v>13.756608427498101</v>
      </c>
      <c r="N715">
        <v>0.57196885658003604</v>
      </c>
      <c r="O715">
        <v>47.826740110165197</v>
      </c>
      <c r="P715">
        <v>130.973860744853</v>
      </c>
      <c r="Q715">
        <v>0.13308175493341501</v>
      </c>
    </row>
    <row r="716" spans="1:17" hidden="1" x14ac:dyDescent="0.3">
      <c r="A716" t="s">
        <v>1573</v>
      </c>
      <c r="B716" t="s">
        <v>1574</v>
      </c>
      <c r="C716" t="s">
        <v>3112</v>
      </c>
      <c r="D716" t="s">
        <v>1575</v>
      </c>
      <c r="E716">
        <v>5727.4356707500001</v>
      </c>
      <c r="F716">
        <v>445.15</v>
      </c>
      <c r="G716">
        <v>45.338591923478901</v>
      </c>
      <c r="H716">
        <v>-7.9281745101912096</v>
      </c>
      <c r="I716">
        <v>23.804703681037001</v>
      </c>
      <c r="J716">
        <v>-2.7957730995016798</v>
      </c>
      <c r="K716">
        <v>475.61608021850799</v>
      </c>
      <c r="L716">
        <v>409.13622947113203</v>
      </c>
      <c r="M716">
        <v>37.214526316212897</v>
      </c>
      <c r="N716">
        <v>0.55852077787896004</v>
      </c>
      <c r="O716">
        <v>29.158710547006599</v>
      </c>
      <c r="P716">
        <v>96.014971378247395</v>
      </c>
      <c r="Q716">
        <v>0.16422995471919499</v>
      </c>
    </row>
    <row r="717" spans="1:17" hidden="1" x14ac:dyDescent="0.3">
      <c r="A717" t="s">
        <v>1576</v>
      </c>
      <c r="B717" t="s">
        <v>1577</v>
      </c>
      <c r="C717" t="s">
        <v>3112</v>
      </c>
      <c r="D717" t="s">
        <v>21</v>
      </c>
      <c r="E717">
        <v>5669.1010844000002</v>
      </c>
      <c r="F717">
        <v>479.2</v>
      </c>
      <c r="G717">
        <v>-28.6983817887585</v>
      </c>
      <c r="H717">
        <v>5.8076776021659997</v>
      </c>
      <c r="I717">
        <v>-3.5356351667866299</v>
      </c>
      <c r="J717">
        <v>-3.2709644702596101</v>
      </c>
      <c r="K717">
        <v>498.26780838157401</v>
      </c>
      <c r="L717">
        <v>479.67995565802102</v>
      </c>
      <c r="M717">
        <v>34.4360915908983</v>
      </c>
      <c r="N717">
        <v>1.26529595112491</v>
      </c>
      <c r="O717">
        <v>25</v>
      </c>
      <c r="P717">
        <v>22.840297359651299</v>
      </c>
      <c r="Q717">
        <v>7.9409344855910002E-2</v>
      </c>
    </row>
    <row r="718" spans="1:17" x14ac:dyDescent="0.3">
      <c r="A718" t="s">
        <v>1578</v>
      </c>
      <c r="B718" t="s">
        <v>1579</v>
      </c>
      <c r="C718" t="s">
        <v>3099</v>
      </c>
      <c r="D718" t="s">
        <v>969</v>
      </c>
      <c r="E718">
        <v>5666.4173336399999</v>
      </c>
      <c r="F718">
        <v>123.54</v>
      </c>
      <c r="G718">
        <v>-48.2150077203489</v>
      </c>
      <c r="H718">
        <v>6.7757308113380201</v>
      </c>
      <c r="I718">
        <v>-33.882948361795997</v>
      </c>
      <c r="J718">
        <v>-4.7026499815084302</v>
      </c>
      <c r="K718">
        <v>134.103855496731</v>
      </c>
      <c r="L718">
        <v>146.14445147915799</v>
      </c>
      <c r="M718">
        <v>32.811723658886201</v>
      </c>
      <c r="N718">
        <v>0.72384284746411698</v>
      </c>
      <c r="O718">
        <v>70.471102476930497</v>
      </c>
      <c r="P718">
        <v>2.9242689327667999</v>
      </c>
      <c r="Q718">
        <v>4.0010817852291998E-2</v>
      </c>
    </row>
    <row r="719" spans="1:17" x14ac:dyDescent="0.3">
      <c r="A719" t="s">
        <v>1580</v>
      </c>
      <c r="B719" t="s">
        <v>1581</v>
      </c>
      <c r="C719" t="s">
        <v>3103</v>
      </c>
      <c r="D719" t="s">
        <v>276</v>
      </c>
      <c r="E719">
        <v>5651.8654059199998</v>
      </c>
      <c r="F719">
        <v>2075.35</v>
      </c>
      <c r="G719">
        <v>-31.715515416685399</v>
      </c>
      <c r="H719">
        <v>-6.5356080797582097</v>
      </c>
      <c r="I719">
        <v>4.4787154732873002</v>
      </c>
      <c r="J719">
        <v>-4.70905872453966</v>
      </c>
      <c r="K719">
        <v>2362.9034342007899</v>
      </c>
      <c r="L719">
        <v>2301.1866235603002</v>
      </c>
      <c r="M719">
        <v>19.182770051963502</v>
      </c>
      <c r="N719">
        <v>0.39805772243979398</v>
      </c>
      <c r="O719">
        <v>34.627894090153397</v>
      </c>
      <c r="P719">
        <v>20.6598837209302</v>
      </c>
      <c r="Q719">
        <v>6.5865282117266E-2</v>
      </c>
    </row>
    <row r="720" spans="1:17" hidden="1" x14ac:dyDescent="0.3">
      <c r="A720" t="s">
        <v>1582</v>
      </c>
      <c r="B720" t="s">
        <v>1583</v>
      </c>
      <c r="C720" t="s">
        <v>3112</v>
      </c>
      <c r="D720" t="s">
        <v>243</v>
      </c>
      <c r="E720">
        <v>5635.15550738</v>
      </c>
      <c r="F720">
        <v>5149.8999999999996</v>
      </c>
      <c r="G720">
        <v>74.737069803172503</v>
      </c>
      <c r="H720">
        <v>3.7959302887508901</v>
      </c>
      <c r="I720">
        <v>16.9004480517929</v>
      </c>
      <c r="J720">
        <v>3.0517804345117701</v>
      </c>
      <c r="K720">
        <v>5293.4687445810096</v>
      </c>
      <c r="L720">
        <v>4449.9744964977399</v>
      </c>
      <c r="M720">
        <v>25.729029244918401</v>
      </c>
      <c r="N720">
        <v>0.92318255062408106</v>
      </c>
      <c r="O720">
        <v>12.041010505058299</v>
      </c>
      <c r="P720">
        <v>116.637220259128</v>
      </c>
      <c r="Q720">
        <v>0.144033240015457</v>
      </c>
    </row>
    <row r="721" spans="1:17" hidden="1" x14ac:dyDescent="0.3">
      <c r="A721" t="s">
        <v>1584</v>
      </c>
      <c r="B721" t="s">
        <v>1585</v>
      </c>
      <c r="C721" t="s">
        <v>3112</v>
      </c>
      <c r="D721" t="s">
        <v>454</v>
      </c>
      <c r="E721">
        <v>5605.6007838599999</v>
      </c>
      <c r="F721">
        <v>388.85</v>
      </c>
      <c r="G721">
        <v>-36.557278020582501</v>
      </c>
      <c r="H721">
        <v>-2.3865085979141201</v>
      </c>
      <c r="I721">
        <v>-24.899864820555599</v>
      </c>
      <c r="J721">
        <v>0.22758234759281001</v>
      </c>
      <c r="K721">
        <v>408.80432289331401</v>
      </c>
      <c r="L721">
        <v>427.24101638013701</v>
      </c>
      <c r="M721">
        <v>38.422174743201602</v>
      </c>
      <c r="N721">
        <v>0.43850849592887198</v>
      </c>
      <c r="O721">
        <v>45.184518451845101</v>
      </c>
      <c r="P721">
        <v>2.85676497817748</v>
      </c>
      <c r="Q721">
        <v>-5.9112369917454999E-2</v>
      </c>
    </row>
    <row r="722" spans="1:17" x14ac:dyDescent="0.3">
      <c r="A722" t="s">
        <v>1586</v>
      </c>
      <c r="B722" t="s">
        <v>1587</v>
      </c>
      <c r="C722" t="s">
        <v>603</v>
      </c>
      <c r="D722" t="s">
        <v>603</v>
      </c>
      <c r="E722">
        <v>5604.5451800000001</v>
      </c>
      <c r="F722">
        <v>279.5</v>
      </c>
      <c r="G722">
        <v>-48.998393089651898</v>
      </c>
      <c r="H722">
        <v>-10.3394379136725</v>
      </c>
      <c r="I722">
        <v>-24.024927851365199</v>
      </c>
      <c r="J722">
        <v>-4.7613376053647603</v>
      </c>
      <c r="K722">
        <v>333.29082558343498</v>
      </c>
      <c r="L722">
        <v>343.61002007086199</v>
      </c>
      <c r="M722">
        <v>11.8559203582197</v>
      </c>
      <c r="N722">
        <v>0.45484518382858302</v>
      </c>
      <c r="O722">
        <v>56.332737030411401</v>
      </c>
      <c r="P722">
        <v>4.3884220354808603</v>
      </c>
      <c r="Q722">
        <v>7.702234209561E-2</v>
      </c>
    </row>
    <row r="723" spans="1:17" hidden="1" x14ac:dyDescent="0.3">
      <c r="A723" t="s">
        <v>1588</v>
      </c>
      <c r="B723" t="s">
        <v>1589</v>
      </c>
      <c r="C723" t="s">
        <v>3099</v>
      </c>
      <c r="D723" t="s">
        <v>125</v>
      </c>
      <c r="E723">
        <v>5600.9664315</v>
      </c>
      <c r="F723">
        <v>449.5</v>
      </c>
      <c r="G723">
        <v>-2.5227758089909802</v>
      </c>
      <c r="H723">
        <v>29.716050763791799</v>
      </c>
      <c r="I723">
        <v>33.245765847915301</v>
      </c>
      <c r="J723">
        <v>3.2869748506145502</v>
      </c>
      <c r="K723">
        <v>399.01950672107802</v>
      </c>
      <c r="M723">
        <v>51.675731987025998</v>
      </c>
      <c r="N723">
        <v>1.5313625170163201</v>
      </c>
      <c r="O723">
        <v>8.3426028921023292</v>
      </c>
      <c r="P723">
        <v>49.3107457233017</v>
      </c>
    </row>
    <row r="724" spans="1:17" x14ac:dyDescent="0.3">
      <c r="A724" t="s">
        <v>1590</v>
      </c>
      <c r="B724" t="s">
        <v>1591</v>
      </c>
      <c r="C724" t="s">
        <v>3108</v>
      </c>
      <c r="D724" t="s">
        <v>603</v>
      </c>
      <c r="E724">
        <v>5595.0992405999996</v>
      </c>
      <c r="F724">
        <v>318.8</v>
      </c>
      <c r="G724">
        <v>-14.907863701426599</v>
      </c>
      <c r="H724">
        <v>-5.3066008485599596</v>
      </c>
      <c r="I724">
        <v>-7.8515337804895697</v>
      </c>
      <c r="J724">
        <v>-5.0195231800723299</v>
      </c>
      <c r="K724">
        <v>356.59414694619801</v>
      </c>
      <c r="L724">
        <v>336.28606504668102</v>
      </c>
      <c r="M724">
        <v>24.389428720922901</v>
      </c>
      <c r="N724">
        <v>0.82729721552485302</v>
      </c>
      <c r="O724">
        <v>37.484316185696301</v>
      </c>
      <c r="P724">
        <v>28.006424412768499</v>
      </c>
      <c r="Q724">
        <v>0.103259327022532</v>
      </c>
    </row>
    <row r="725" spans="1:17" hidden="1" x14ac:dyDescent="0.3">
      <c r="A725" t="s">
        <v>1592</v>
      </c>
      <c r="B725" t="s">
        <v>1593</v>
      </c>
      <c r="C725" t="s">
        <v>3112</v>
      </c>
      <c r="D725" t="s">
        <v>270</v>
      </c>
      <c r="E725">
        <v>5585.8864856250002</v>
      </c>
      <c r="F725">
        <v>462.75</v>
      </c>
      <c r="G725">
        <v>242.123855934414</v>
      </c>
      <c r="H725">
        <v>6.6138180006985596</v>
      </c>
      <c r="I725">
        <v>181.993151356152</v>
      </c>
      <c r="J725">
        <v>0.76036044821420201</v>
      </c>
      <c r="K725">
        <v>433.754743861375</v>
      </c>
      <c r="L725">
        <v>273.08195799852399</v>
      </c>
      <c r="M725">
        <v>29.597174910476099</v>
      </c>
      <c r="N725">
        <v>0.193740905555154</v>
      </c>
      <c r="O725">
        <v>29.659643435980499</v>
      </c>
      <c r="P725">
        <v>351.81605155243102</v>
      </c>
      <c r="Q725">
        <v>0.23266761682234</v>
      </c>
    </row>
    <row r="726" spans="1:17" x14ac:dyDescent="0.3">
      <c r="A726" t="s">
        <v>1594</v>
      </c>
      <c r="B726" t="s">
        <v>1595</v>
      </c>
      <c r="C726" t="s">
        <v>3098</v>
      </c>
      <c r="D726" t="s">
        <v>742</v>
      </c>
      <c r="E726">
        <v>5584.7268514999996</v>
      </c>
      <c r="F726">
        <v>114.5</v>
      </c>
      <c r="G726">
        <v>-50.576334796943598</v>
      </c>
      <c r="H726">
        <v>4.1005195830594497E-2</v>
      </c>
      <c r="I726">
        <v>-22.257558843981698</v>
      </c>
      <c r="J726">
        <v>1.63095981551974</v>
      </c>
      <c r="K726">
        <v>126.20707735039601</v>
      </c>
      <c r="L726">
        <v>134.49881252778999</v>
      </c>
      <c r="M726">
        <v>33.807310985646801</v>
      </c>
      <c r="N726">
        <v>0.72533294413014404</v>
      </c>
      <c r="O726">
        <v>42.2707423580786</v>
      </c>
      <c r="P726">
        <v>4.5662100456621104</v>
      </c>
      <c r="Q726">
        <v>-0.109854205157946</v>
      </c>
    </row>
    <row r="727" spans="1:17" x14ac:dyDescent="0.3">
      <c r="A727" t="s">
        <v>1596</v>
      </c>
      <c r="B727" t="s">
        <v>1597</v>
      </c>
      <c r="C727" t="s">
        <v>3101</v>
      </c>
      <c r="D727" t="s">
        <v>243</v>
      </c>
      <c r="E727">
        <v>5577.2603868449996</v>
      </c>
      <c r="F727">
        <v>649.65</v>
      </c>
      <c r="G727">
        <v>51.507523283628302</v>
      </c>
      <c r="H727">
        <v>15.8685440102842</v>
      </c>
      <c r="I727">
        <v>38.054160617945698</v>
      </c>
      <c r="J727">
        <v>6.7377312849564701</v>
      </c>
      <c r="K727">
        <v>562.06232234722904</v>
      </c>
      <c r="L727">
        <v>473.029549909595</v>
      </c>
      <c r="M727">
        <v>65.137297587817102</v>
      </c>
      <c r="N727">
        <v>1.14609363249715</v>
      </c>
      <c r="O727">
        <v>2.7014546294158399</v>
      </c>
      <c r="P727">
        <v>88.796861377506502</v>
      </c>
    </row>
    <row r="728" spans="1:17" hidden="1" x14ac:dyDescent="0.3">
      <c r="A728" t="s">
        <v>1598</v>
      </c>
      <c r="B728" t="s">
        <v>1599</v>
      </c>
      <c r="C728" t="s">
        <v>3109</v>
      </c>
      <c r="D728" t="s">
        <v>122</v>
      </c>
      <c r="E728">
        <v>5573.8571467900001</v>
      </c>
      <c r="F728">
        <v>143.87</v>
      </c>
      <c r="G728">
        <v>-39.639289916815699</v>
      </c>
      <c r="H728">
        <v>8.9910819149209793</v>
      </c>
      <c r="I728">
        <v>-20.320136195868201</v>
      </c>
      <c r="J728">
        <v>-4.2345019862856903</v>
      </c>
      <c r="K728">
        <v>155.12232137704001</v>
      </c>
      <c r="M728">
        <v>34.453473734452402</v>
      </c>
      <c r="N728">
        <v>0.761221919840679</v>
      </c>
      <c r="O728">
        <v>37.276708139292403</v>
      </c>
      <c r="P728">
        <v>6.5703703703703802</v>
      </c>
    </row>
    <row r="729" spans="1:17" x14ac:dyDescent="0.3">
      <c r="A729" t="s">
        <v>1600</v>
      </c>
      <c r="B729" t="s">
        <v>1601</v>
      </c>
      <c r="C729" t="s">
        <v>3108</v>
      </c>
      <c r="D729" t="s">
        <v>446</v>
      </c>
      <c r="E729">
        <v>5542.9796956649998</v>
      </c>
      <c r="F729">
        <v>501.35</v>
      </c>
      <c r="G729">
        <v>-46.912911560383201</v>
      </c>
      <c r="H729">
        <v>-5.7412362855171404</v>
      </c>
      <c r="I729">
        <v>-26.7906947376161</v>
      </c>
      <c r="J729">
        <v>-2.3495153882420601</v>
      </c>
      <c r="K729">
        <v>564.72282492180898</v>
      </c>
      <c r="L729">
        <v>612.70885600111296</v>
      </c>
      <c r="M729">
        <v>4.9118396384330403</v>
      </c>
      <c r="N729">
        <v>0.69784850026960799</v>
      </c>
      <c r="O729">
        <v>54.782088361424101</v>
      </c>
      <c r="P729">
        <v>0.90570594746905897</v>
      </c>
      <c r="Q729">
        <v>-9.7565379893113993E-2</v>
      </c>
    </row>
    <row r="730" spans="1:17" x14ac:dyDescent="0.3">
      <c r="A730" t="s">
        <v>1602</v>
      </c>
      <c r="B730" t="s">
        <v>1603</v>
      </c>
      <c r="C730" t="s">
        <v>3095</v>
      </c>
      <c r="D730" t="s">
        <v>270</v>
      </c>
      <c r="E730">
        <v>5529.4957482949903</v>
      </c>
      <c r="F730">
        <v>1122.95</v>
      </c>
      <c r="G730">
        <v>81.326153502053202</v>
      </c>
      <c r="H730">
        <v>-11.969976143284899</v>
      </c>
      <c r="I730">
        <v>0.51466051342946595</v>
      </c>
      <c r="J730">
        <v>-8.1989429997953707</v>
      </c>
      <c r="K730">
        <v>1295.19139030101</v>
      </c>
      <c r="L730">
        <v>1102.4947183332899</v>
      </c>
      <c r="M730">
        <v>20.8535982247293</v>
      </c>
      <c r="N730">
        <v>0.42378189115688703</v>
      </c>
      <c r="O730">
        <v>34.783383053564201</v>
      </c>
      <c r="P730">
        <v>111.85737194604199</v>
      </c>
      <c r="Q730">
        <v>7.1380095679333996E-2</v>
      </c>
    </row>
    <row r="731" spans="1:17" x14ac:dyDescent="0.3">
      <c r="A731" t="s">
        <v>1604</v>
      </c>
      <c r="B731" t="s">
        <v>1605</v>
      </c>
      <c r="C731" t="s">
        <v>603</v>
      </c>
      <c r="D731" t="s">
        <v>449</v>
      </c>
      <c r="E731">
        <v>5503.2679814049998</v>
      </c>
      <c r="F731">
        <v>1830.05</v>
      </c>
      <c r="G731">
        <v>13.790063436640001</v>
      </c>
      <c r="H731">
        <v>-5.1605408411832503</v>
      </c>
      <c r="I731">
        <v>28.293600276491802</v>
      </c>
      <c r="J731">
        <v>-3.7648559142691198</v>
      </c>
      <c r="K731">
        <v>2071.8508875464699</v>
      </c>
      <c r="L731">
        <v>1781.7756966949401</v>
      </c>
      <c r="M731">
        <v>24.444443946019199</v>
      </c>
      <c r="N731">
        <v>0.39710529032542302</v>
      </c>
      <c r="O731">
        <v>36.225786180705398</v>
      </c>
      <c r="P731">
        <v>70.753440634476306</v>
      </c>
      <c r="Q731">
        <v>-8.9517458433889002E-2</v>
      </c>
    </row>
    <row r="732" spans="1:17" hidden="1" x14ac:dyDescent="0.3">
      <c r="A732" t="s">
        <v>1606</v>
      </c>
      <c r="B732" t="s">
        <v>1607</v>
      </c>
      <c r="C732" t="s">
        <v>3112</v>
      </c>
      <c r="D732" t="s">
        <v>603</v>
      </c>
      <c r="E732">
        <v>5486.7764361299996</v>
      </c>
      <c r="F732">
        <v>2743.05</v>
      </c>
      <c r="G732">
        <v>132.397162022148</v>
      </c>
      <c r="H732">
        <v>31.407145864531302</v>
      </c>
      <c r="I732">
        <v>43.892971461406198</v>
      </c>
      <c r="J732">
        <v>5.18046007944326</v>
      </c>
      <c r="K732">
        <v>2412.9147225641</v>
      </c>
      <c r="L732">
        <v>1894.1037251484699</v>
      </c>
      <c r="M732">
        <v>60.070674922523999</v>
      </c>
      <c r="N732">
        <v>0.92758729180797195</v>
      </c>
      <c r="O732">
        <v>5.7217331073075401</v>
      </c>
      <c r="P732">
        <v>183.51937984496101</v>
      </c>
      <c r="Q732">
        <v>0.20470218241475099</v>
      </c>
    </row>
    <row r="733" spans="1:17" x14ac:dyDescent="0.3">
      <c r="A733" t="s">
        <v>1608</v>
      </c>
      <c r="B733" t="s">
        <v>1609</v>
      </c>
      <c r="C733" t="s">
        <v>3101</v>
      </c>
      <c r="D733" t="s">
        <v>169</v>
      </c>
      <c r="E733">
        <v>5486.4985243199999</v>
      </c>
      <c r="F733">
        <v>605.4</v>
      </c>
      <c r="G733">
        <v>30.080829735790999</v>
      </c>
      <c r="H733">
        <v>4.0124683899924198</v>
      </c>
      <c r="I733">
        <v>6.6938411289647197</v>
      </c>
      <c r="J733">
        <v>4.1049603660632004</v>
      </c>
      <c r="K733">
        <v>623.76203617044098</v>
      </c>
      <c r="L733">
        <v>568.48521656903995</v>
      </c>
      <c r="M733">
        <v>46.448894906157598</v>
      </c>
      <c r="N733">
        <v>0.65967022777675999</v>
      </c>
      <c r="O733">
        <v>19.210439378922999</v>
      </c>
      <c r="P733">
        <v>63.136620856911797</v>
      </c>
    </row>
    <row r="734" spans="1:17" x14ac:dyDescent="0.3">
      <c r="A734" t="s">
        <v>1610</v>
      </c>
      <c r="B734" t="s">
        <v>1611</v>
      </c>
      <c r="C734" t="s">
        <v>3108</v>
      </c>
      <c r="D734" t="s">
        <v>1329</v>
      </c>
      <c r="E734">
        <v>5477.9272492699902</v>
      </c>
      <c r="F734">
        <v>846.7</v>
      </c>
      <c r="G734">
        <v>-33.629754671273197</v>
      </c>
      <c r="H734">
        <v>4.1887884722298798</v>
      </c>
      <c r="I734">
        <v>-5.3561860364963296</v>
      </c>
      <c r="J734">
        <v>-4.72382923907566</v>
      </c>
      <c r="K734">
        <v>911.58210280370804</v>
      </c>
      <c r="L734">
        <v>827.54517111671805</v>
      </c>
      <c r="M734">
        <v>25.8302083270415</v>
      </c>
      <c r="N734">
        <v>1.2296330019239301</v>
      </c>
      <c r="O734">
        <v>25.965513168772802</v>
      </c>
      <c r="P734">
        <v>38.7123197903014</v>
      </c>
      <c r="Q734">
        <v>0.11635999205094499</v>
      </c>
    </row>
    <row r="735" spans="1:17" x14ac:dyDescent="0.3">
      <c r="A735" t="s">
        <v>1612</v>
      </c>
      <c r="B735" t="s">
        <v>1613</v>
      </c>
      <c r="C735" t="s">
        <v>3103</v>
      </c>
      <c r="D735" t="s">
        <v>192</v>
      </c>
      <c r="E735">
        <v>5468.8228152599904</v>
      </c>
      <c r="F735">
        <v>448.7</v>
      </c>
      <c r="G735">
        <v>11.9478211107114</v>
      </c>
      <c r="H735">
        <v>0.14760358003773799</v>
      </c>
      <c r="I735">
        <v>-3.7481492454738499</v>
      </c>
      <c r="J735">
        <v>0.77424172736695196</v>
      </c>
      <c r="K735">
        <v>474.561415895263</v>
      </c>
      <c r="L735">
        <v>441.28509642159702</v>
      </c>
      <c r="M735">
        <v>36.805264777131697</v>
      </c>
      <c r="N735">
        <v>0.500661150943431</v>
      </c>
      <c r="O735">
        <v>20.9048361934477</v>
      </c>
      <c r="P735">
        <v>44.322933419105802</v>
      </c>
      <c r="Q735">
        <v>0.18449564827161799</v>
      </c>
    </row>
    <row r="736" spans="1:17" hidden="1" x14ac:dyDescent="0.3">
      <c r="A736" t="s">
        <v>1614</v>
      </c>
      <c r="B736" t="s">
        <v>1615</v>
      </c>
      <c r="C736" t="s">
        <v>3112</v>
      </c>
      <c r="D736" t="s">
        <v>133</v>
      </c>
      <c r="E736">
        <v>5468.3011980000001</v>
      </c>
      <c r="F736">
        <v>7169.85</v>
      </c>
      <c r="G736">
        <v>171.33394598352001</v>
      </c>
      <c r="H736">
        <v>29.160237045469199</v>
      </c>
      <c r="I736">
        <v>16.087694206503802</v>
      </c>
      <c r="J736">
        <v>-1.23349363584606</v>
      </c>
      <c r="K736">
        <v>6297.5507608116604</v>
      </c>
      <c r="L736">
        <v>5152.1502986840596</v>
      </c>
      <c r="M736">
        <v>62.3540001648458</v>
      </c>
      <c r="N736">
        <v>2.3029000810298701</v>
      </c>
      <c r="O736">
        <v>8.1849690021408907</v>
      </c>
      <c r="P736">
        <v>224.26620234272499</v>
      </c>
      <c r="Q736">
        <v>0.32540812160118299</v>
      </c>
    </row>
    <row r="737" spans="1:17" x14ac:dyDescent="0.3">
      <c r="A737" t="s">
        <v>1616</v>
      </c>
      <c r="B737" t="s">
        <v>1617</v>
      </c>
      <c r="C737" t="s">
        <v>3106</v>
      </c>
      <c r="D737" t="s">
        <v>309</v>
      </c>
      <c r="E737">
        <v>5458.4340085800004</v>
      </c>
      <c r="F737">
        <v>2007.45</v>
      </c>
      <c r="G737">
        <v>53.618259032259097</v>
      </c>
      <c r="H737">
        <v>14.969357735359599</v>
      </c>
      <c r="I737">
        <v>67.304274314013497</v>
      </c>
      <c r="J737">
        <v>-9.8631495284703306</v>
      </c>
      <c r="K737">
        <v>2234.8710128617699</v>
      </c>
      <c r="L737">
        <v>1780.971099287</v>
      </c>
      <c r="M737">
        <v>21.888510684632202</v>
      </c>
      <c r="N737">
        <v>0.92208290799260895</v>
      </c>
      <c r="O737">
        <v>30.518817405165699</v>
      </c>
      <c r="P737">
        <v>111.010669049245</v>
      </c>
      <c r="Q737">
        <v>-9.4852176365059996E-3</v>
      </c>
    </row>
    <row r="738" spans="1:17" x14ac:dyDescent="0.3">
      <c r="A738" t="s">
        <v>1618</v>
      </c>
      <c r="B738" t="s">
        <v>1619</v>
      </c>
      <c r="C738" t="s">
        <v>3107</v>
      </c>
      <c r="D738" t="s">
        <v>443</v>
      </c>
      <c r="E738">
        <v>5404.318745904</v>
      </c>
      <c r="F738">
        <v>54.99</v>
      </c>
      <c r="G738">
        <v>-39.5995132648005</v>
      </c>
      <c r="H738">
        <v>-8.0257180334292908</v>
      </c>
      <c r="I738">
        <v>-33.471481786579602</v>
      </c>
      <c r="J738">
        <v>-1.11814101841359</v>
      </c>
      <c r="K738">
        <v>63.224366885798297</v>
      </c>
      <c r="L738">
        <v>67.260618934746205</v>
      </c>
      <c r="M738">
        <v>15.548803714890701</v>
      </c>
      <c r="N738">
        <v>0.32586246072022601</v>
      </c>
      <c r="O738">
        <v>78.214220767412201</v>
      </c>
      <c r="P738">
        <v>0.89908256880735204</v>
      </c>
      <c r="Q738">
        <v>3.491128042785E-3</v>
      </c>
    </row>
    <row r="739" spans="1:17" hidden="1" x14ac:dyDescent="0.3">
      <c r="A739" t="s">
        <v>1620</v>
      </c>
      <c r="B739" t="s">
        <v>1621</v>
      </c>
      <c r="C739" t="s">
        <v>3112</v>
      </c>
      <c r="D739" t="s">
        <v>51</v>
      </c>
      <c r="E739">
        <v>5390.26422</v>
      </c>
      <c r="F739">
        <v>765.6</v>
      </c>
      <c r="G739">
        <v>48.900616292367197</v>
      </c>
      <c r="H739">
        <v>32.555158705745598</v>
      </c>
      <c r="I739">
        <v>24.762419584605102</v>
      </c>
      <c r="J739">
        <v>13.187691172190201</v>
      </c>
      <c r="K739">
        <v>665.33973990599702</v>
      </c>
      <c r="L739">
        <v>564.22529707918704</v>
      </c>
      <c r="M739">
        <v>55.174742474713902</v>
      </c>
      <c r="N739">
        <v>2.9221901313727998</v>
      </c>
      <c r="O739">
        <v>18.691222570532901</v>
      </c>
      <c r="P739">
        <v>91.879699248120303</v>
      </c>
      <c r="Q739">
        <v>0.12170076267016899</v>
      </c>
    </row>
    <row r="740" spans="1:17" hidden="1" x14ac:dyDescent="0.3">
      <c r="A740" t="s">
        <v>1622</v>
      </c>
      <c r="B740" t="s">
        <v>1623</v>
      </c>
      <c r="C740" t="s">
        <v>3112</v>
      </c>
      <c r="D740" t="s">
        <v>273</v>
      </c>
      <c r="E740">
        <v>5384.6553599999997</v>
      </c>
      <c r="F740">
        <v>2777.6</v>
      </c>
      <c r="G740">
        <v>340.34297855751902</v>
      </c>
      <c r="H740">
        <v>6.7087085846930998</v>
      </c>
      <c r="I740">
        <v>81.8171349327135</v>
      </c>
      <c r="J740">
        <v>4.87558544143603</v>
      </c>
      <c r="K740">
        <v>2720.2601876232902</v>
      </c>
      <c r="L740">
        <v>1996.8192777597101</v>
      </c>
      <c r="M740">
        <v>53.833655456674897</v>
      </c>
      <c r="N740">
        <v>1.0720418912533101</v>
      </c>
      <c r="O740">
        <v>28.780241935483801</v>
      </c>
      <c r="P740">
        <v>378.882790724404</v>
      </c>
      <c r="Q740">
        <v>0.31727871695674598</v>
      </c>
    </row>
    <row r="741" spans="1:17" x14ac:dyDescent="0.3">
      <c r="A741" t="s">
        <v>1624</v>
      </c>
      <c r="B741" t="s">
        <v>1625</v>
      </c>
      <c r="C741" t="s">
        <v>3108</v>
      </c>
      <c r="D741" t="s">
        <v>1626</v>
      </c>
      <c r="E741">
        <v>5373.5241880249996</v>
      </c>
      <c r="F741">
        <v>411.55</v>
      </c>
      <c r="G741">
        <v>-26.027362161307899</v>
      </c>
      <c r="H741">
        <v>-8.2706265968293398</v>
      </c>
      <c r="I741">
        <v>-28.422422073985</v>
      </c>
      <c r="J741">
        <v>-2.5383427952442599</v>
      </c>
      <c r="K741">
        <v>477.40086128366602</v>
      </c>
      <c r="L741">
        <v>495.71305779411699</v>
      </c>
      <c r="M741">
        <v>17.2733125022854</v>
      </c>
      <c r="N741">
        <v>0.38064572386832002</v>
      </c>
      <c r="O741">
        <v>62.641234357915103</v>
      </c>
      <c r="P741">
        <v>5.2422963815368799</v>
      </c>
      <c r="Q741">
        <v>-1.7462764558318002E-2</v>
      </c>
    </row>
    <row r="742" spans="1:17" hidden="1" x14ac:dyDescent="0.3">
      <c r="A742" t="s">
        <v>1627</v>
      </c>
      <c r="B742" t="s">
        <v>1628</v>
      </c>
      <c r="C742" t="s">
        <v>3112</v>
      </c>
      <c r="D742" t="s">
        <v>381</v>
      </c>
      <c r="E742">
        <v>5372.5563622500003</v>
      </c>
      <c r="F742">
        <v>901.45</v>
      </c>
      <c r="G742">
        <v>91.082220351568694</v>
      </c>
      <c r="H742">
        <v>25.600426467143102</v>
      </c>
      <c r="I742">
        <v>41.117364785365098</v>
      </c>
      <c r="J742">
        <v>14.2219719511984</v>
      </c>
      <c r="K742">
        <v>843.90242513660303</v>
      </c>
      <c r="L742">
        <v>658.052967600275</v>
      </c>
      <c r="M742">
        <v>46.976342087307799</v>
      </c>
      <c r="N742">
        <v>1.7465471017551999</v>
      </c>
      <c r="O742">
        <v>13.461645127294901</v>
      </c>
      <c r="P742">
        <v>198.93881611673001</v>
      </c>
      <c r="Q742">
        <v>0.16834616440194</v>
      </c>
    </row>
    <row r="743" spans="1:17" hidden="1" x14ac:dyDescent="0.3">
      <c r="A743" t="s">
        <v>1629</v>
      </c>
      <c r="B743" t="s">
        <v>1630</v>
      </c>
      <c r="C743" t="s">
        <v>3112</v>
      </c>
      <c r="D743" t="s">
        <v>432</v>
      </c>
      <c r="E743">
        <v>5360.4507104249997</v>
      </c>
      <c r="F743">
        <v>594.15</v>
      </c>
      <c r="G743">
        <v>18.019764393123602</v>
      </c>
      <c r="H743">
        <v>14.0744238868294</v>
      </c>
      <c r="I743">
        <v>51.178103300876103</v>
      </c>
      <c r="J743">
        <v>2.06180960305436</v>
      </c>
      <c r="K743">
        <v>565.47989597606102</v>
      </c>
      <c r="L743">
        <v>493.02628508205697</v>
      </c>
      <c r="M743">
        <v>57.445069838622601</v>
      </c>
      <c r="N743">
        <v>1.0575560378886899</v>
      </c>
      <c r="O743">
        <v>7.1867373558865699</v>
      </c>
      <c r="P743">
        <v>86.810249960697902</v>
      </c>
      <c r="Q743">
        <v>6.2527611636686006E-2</v>
      </c>
    </row>
    <row r="744" spans="1:17" hidden="1" x14ac:dyDescent="0.3">
      <c r="A744" t="s">
        <v>1631</v>
      </c>
      <c r="B744" t="s">
        <v>1632</v>
      </c>
      <c r="C744" t="s">
        <v>3112</v>
      </c>
      <c r="D744" t="s">
        <v>1633</v>
      </c>
      <c r="E744">
        <v>5299.7511852899997</v>
      </c>
      <c r="F744">
        <v>297.45</v>
      </c>
      <c r="G744">
        <v>-24.413233359825899</v>
      </c>
      <c r="H744">
        <v>-2.9435079795717201</v>
      </c>
      <c r="I744">
        <v>-2.9678497668220198</v>
      </c>
      <c r="J744">
        <v>-3.41332794113162</v>
      </c>
      <c r="K744">
        <v>333.75827329159398</v>
      </c>
      <c r="L744">
        <v>308.50204099965401</v>
      </c>
      <c r="M744">
        <v>24.8881902614118</v>
      </c>
      <c r="N744">
        <v>1.1954035093626501</v>
      </c>
      <c r="O744">
        <v>35.787527315515199</v>
      </c>
      <c r="P744">
        <v>26.1450381679389</v>
      </c>
      <c r="Q744">
        <v>0.114954119468848</v>
      </c>
    </row>
    <row r="745" spans="1:17" x14ac:dyDescent="0.3">
      <c r="A745" t="s">
        <v>1634</v>
      </c>
      <c r="B745" t="s">
        <v>1635</v>
      </c>
      <c r="C745" t="s">
        <v>3100</v>
      </c>
      <c r="D745" t="s">
        <v>48</v>
      </c>
      <c r="E745">
        <v>5275.0207507900004</v>
      </c>
      <c r="F745">
        <v>697.15</v>
      </c>
      <c r="G745">
        <v>44.436640828082197</v>
      </c>
      <c r="H745">
        <v>-0.57365017453480704</v>
      </c>
      <c r="I745">
        <v>0.110350472910098</v>
      </c>
      <c r="J745">
        <v>2.0373972299338101</v>
      </c>
      <c r="K745">
        <v>764.62706111847001</v>
      </c>
      <c r="L745">
        <v>705.86710948047096</v>
      </c>
      <c r="M745">
        <v>27.051569650438001</v>
      </c>
      <c r="N745">
        <v>0.79155288031361704</v>
      </c>
      <c r="O745">
        <v>34.375672380405902</v>
      </c>
      <c r="P745">
        <v>77.143946131368295</v>
      </c>
      <c r="Q745">
        <v>0.18097021360128801</v>
      </c>
    </row>
    <row r="746" spans="1:17" x14ac:dyDescent="0.3">
      <c r="A746" t="s">
        <v>1636</v>
      </c>
      <c r="B746" t="s">
        <v>1637</v>
      </c>
      <c r="C746" t="s">
        <v>3099</v>
      </c>
      <c r="D746" t="s">
        <v>37</v>
      </c>
      <c r="E746">
        <v>5266.8737978999998</v>
      </c>
      <c r="F746">
        <v>310.64999999999998</v>
      </c>
      <c r="G746">
        <v>-20.326785100181301</v>
      </c>
      <c r="H746">
        <v>-5.2602080362545802</v>
      </c>
      <c r="I746">
        <v>-22.289808403279999</v>
      </c>
      <c r="J746">
        <v>-4.8583902446136298</v>
      </c>
      <c r="K746">
        <v>381.695246907642</v>
      </c>
      <c r="L746">
        <v>366.796170902803</v>
      </c>
      <c r="M746">
        <v>13.9668981754571</v>
      </c>
      <c r="N746">
        <v>0.35892866270671703</v>
      </c>
      <c r="O746">
        <v>56.494447126991702</v>
      </c>
      <c r="P746">
        <v>8.1718898385565009</v>
      </c>
      <c r="Q746">
        <v>-2.7013754166284001E-2</v>
      </c>
    </row>
    <row r="747" spans="1:17" hidden="1" x14ac:dyDescent="0.3">
      <c r="A747" t="s">
        <v>1638</v>
      </c>
      <c r="B747" t="s">
        <v>1639</v>
      </c>
      <c r="C747" t="s">
        <v>3112</v>
      </c>
      <c r="D747" t="s">
        <v>283</v>
      </c>
      <c r="E747">
        <v>5242.2393291349999</v>
      </c>
      <c r="F747">
        <v>1242.05</v>
      </c>
      <c r="G747">
        <v>619.07381154389896</v>
      </c>
      <c r="H747">
        <v>32.953930068400801</v>
      </c>
      <c r="I747">
        <v>68.929677079063794</v>
      </c>
      <c r="J747">
        <v>12.359253687600299</v>
      </c>
      <c r="K747">
        <v>1034.4379267054901</v>
      </c>
      <c r="L747">
        <v>702.90256468867904</v>
      </c>
      <c r="M747">
        <v>60.5879142159406</v>
      </c>
      <c r="N747">
        <v>1.6086182961054301</v>
      </c>
      <c r="O747">
        <v>5.8250473008333001</v>
      </c>
      <c r="P747">
        <v>684.61781427668905</v>
      </c>
      <c r="Q747">
        <v>0.21659335477661201</v>
      </c>
    </row>
    <row r="748" spans="1:17" x14ac:dyDescent="0.3">
      <c r="A748" t="s">
        <v>1640</v>
      </c>
      <c r="B748" t="s">
        <v>1641</v>
      </c>
      <c r="C748" t="s">
        <v>3111</v>
      </c>
      <c r="D748" t="s">
        <v>270</v>
      </c>
      <c r="E748">
        <v>5202.3575233800002</v>
      </c>
      <c r="F748">
        <v>543.29999999999995</v>
      </c>
      <c r="G748">
        <v>-33.167998641713801</v>
      </c>
      <c r="H748">
        <v>-7.1880213831034103</v>
      </c>
      <c r="I748">
        <v>-5.2027882335510798</v>
      </c>
      <c r="J748">
        <v>-4.2051129218962</v>
      </c>
      <c r="K748">
        <v>624.07992157760395</v>
      </c>
      <c r="L748">
        <v>581.63920706084002</v>
      </c>
      <c r="M748">
        <v>10.9909450877471</v>
      </c>
      <c r="N748">
        <v>0.30109110709773002</v>
      </c>
      <c r="O748">
        <v>33.775078225658</v>
      </c>
      <c r="P748">
        <v>24.910909299919499</v>
      </c>
      <c r="Q748">
        <v>2.6525112715512E-2</v>
      </c>
    </row>
    <row r="749" spans="1:17" x14ac:dyDescent="0.3">
      <c r="A749" t="s">
        <v>1642</v>
      </c>
      <c r="B749" t="s">
        <v>1643</v>
      </c>
      <c r="C749" t="s">
        <v>3097</v>
      </c>
      <c r="D749" t="s">
        <v>24</v>
      </c>
      <c r="E749">
        <v>5201.2043704400003</v>
      </c>
      <c r="F749">
        <v>307.60000000000002</v>
      </c>
      <c r="G749">
        <v>-31.059764913509898</v>
      </c>
      <c r="H749">
        <v>2.4445690094432102</v>
      </c>
      <c r="I749">
        <v>-31.1658708653082</v>
      </c>
      <c r="J749">
        <v>1.7956452003257599</v>
      </c>
      <c r="K749">
        <v>318.51713828172899</v>
      </c>
      <c r="L749">
        <v>337.24947171483598</v>
      </c>
      <c r="M749">
        <v>46.747696562538501</v>
      </c>
      <c r="N749">
        <v>1.0409382857409299</v>
      </c>
      <c r="O749">
        <v>37.2724317295188</v>
      </c>
      <c r="P749">
        <v>5.3244307481595499</v>
      </c>
      <c r="Q749">
        <v>-2.3219791729386E-2</v>
      </c>
    </row>
    <row r="750" spans="1:17" x14ac:dyDescent="0.3">
      <c r="A750" t="s">
        <v>1644</v>
      </c>
      <c r="B750" t="s">
        <v>1645</v>
      </c>
      <c r="C750" t="s">
        <v>3111</v>
      </c>
      <c r="D750" t="s">
        <v>270</v>
      </c>
      <c r="E750">
        <v>5193.5136294389904</v>
      </c>
      <c r="F750">
        <v>154.41</v>
      </c>
      <c r="G750">
        <v>-24.8019968439724</v>
      </c>
      <c r="H750">
        <v>-5.0138327895055799</v>
      </c>
      <c r="I750">
        <v>-21.825853754474</v>
      </c>
      <c r="J750">
        <v>-8.0252345036738895</v>
      </c>
      <c r="K750">
        <v>170.23409913475999</v>
      </c>
      <c r="L750">
        <v>167.81716239407001</v>
      </c>
      <c r="M750">
        <v>23.302564991027499</v>
      </c>
      <c r="N750">
        <v>0.68469980741563097</v>
      </c>
      <c r="O750">
        <v>42.218768214493799</v>
      </c>
      <c r="P750">
        <v>18.7312572087658</v>
      </c>
      <c r="Q750">
        <v>-6.2450199664950003E-2</v>
      </c>
    </row>
    <row r="751" spans="1:17" hidden="1" x14ac:dyDescent="0.3">
      <c r="A751" t="s">
        <v>1646</v>
      </c>
      <c r="B751" t="s">
        <v>1647</v>
      </c>
      <c r="C751" t="s">
        <v>3112</v>
      </c>
      <c r="D751" t="s">
        <v>48</v>
      </c>
      <c r="E751">
        <v>5190.9747777000002</v>
      </c>
      <c r="F751">
        <v>480.6</v>
      </c>
      <c r="G751">
        <v>862.84160684645803</v>
      </c>
      <c r="H751">
        <v>-11.102055708462601</v>
      </c>
      <c r="I751">
        <v>79.520028176386603</v>
      </c>
      <c r="J751">
        <v>-8.6292141125524502</v>
      </c>
      <c r="K751">
        <v>574.88156168226101</v>
      </c>
      <c r="L751">
        <v>412.70372428509501</v>
      </c>
      <c r="M751">
        <v>22.795395690300001</v>
      </c>
      <c r="N751">
        <v>1.46969696969696</v>
      </c>
      <c r="O751">
        <v>56.883062838119002</v>
      </c>
      <c r="P751">
        <v>921.90091431001395</v>
      </c>
    </row>
    <row r="752" spans="1:17" hidden="1" x14ac:dyDescent="0.3">
      <c r="A752" t="s">
        <v>1648</v>
      </c>
      <c r="B752" t="s">
        <v>1649</v>
      </c>
      <c r="C752" t="s">
        <v>3112</v>
      </c>
      <c r="D752" t="s">
        <v>1650</v>
      </c>
      <c r="E752">
        <v>5168.879891351</v>
      </c>
      <c r="F752">
        <v>65.45</v>
      </c>
      <c r="G752">
        <v>0.85546215395812497</v>
      </c>
      <c r="H752">
        <v>10.444836295890401</v>
      </c>
      <c r="I752">
        <v>0.40665342167338903</v>
      </c>
      <c r="J752">
        <v>3.8483274534434599</v>
      </c>
      <c r="K752">
        <v>62.927178364831803</v>
      </c>
      <c r="L752">
        <v>59.350096421848498</v>
      </c>
      <c r="M752">
        <v>56.425916595309197</v>
      </c>
      <c r="N752">
        <v>0.88535794789658095</v>
      </c>
      <c r="O752">
        <v>2.9793735676088602</v>
      </c>
      <c r="P752">
        <v>29.041798107255499</v>
      </c>
      <c r="Q752">
        <v>-3.0196124243903E-2</v>
      </c>
    </row>
    <row r="753" spans="1:17" hidden="1" x14ac:dyDescent="0.3">
      <c r="A753" t="s">
        <v>1651</v>
      </c>
      <c r="B753" t="s">
        <v>1652</v>
      </c>
      <c r="C753" t="s">
        <v>3112</v>
      </c>
      <c r="D753" t="s">
        <v>603</v>
      </c>
      <c r="E753">
        <v>5168.4834127499998</v>
      </c>
      <c r="F753">
        <v>2042.25</v>
      </c>
      <c r="G753">
        <v>93.734279504667995</v>
      </c>
      <c r="H753">
        <v>15.7584404414839</v>
      </c>
      <c r="I753">
        <v>81.708436073818206</v>
      </c>
      <c r="J753">
        <v>-8.8031222830609206</v>
      </c>
      <c r="K753">
        <v>1952.78862313794</v>
      </c>
      <c r="L753">
        <v>1500.3248515578</v>
      </c>
      <c r="M753">
        <v>37.866747367787603</v>
      </c>
      <c r="N753">
        <v>1.5760418500336999</v>
      </c>
      <c r="O753">
        <v>19.348757497857701</v>
      </c>
      <c r="P753">
        <v>151.772175306663</v>
      </c>
      <c r="Q753">
        <v>0.165323213547766</v>
      </c>
    </row>
    <row r="754" spans="1:17" x14ac:dyDescent="0.3">
      <c r="A754" t="s">
        <v>1653</v>
      </c>
      <c r="B754" t="s">
        <v>1654</v>
      </c>
      <c r="C754" t="s">
        <v>3099</v>
      </c>
      <c r="D754" t="s">
        <v>233</v>
      </c>
      <c r="E754">
        <v>5166.4069138499999</v>
      </c>
      <c r="F754">
        <v>267.75</v>
      </c>
      <c r="G754">
        <v>13.1077581952724</v>
      </c>
      <c r="H754">
        <v>-3.02878607065679</v>
      </c>
      <c r="I754">
        <v>6.8736958581269398</v>
      </c>
      <c r="J754">
        <v>-5.0730283113468104</v>
      </c>
      <c r="K754">
        <v>286.54033156356002</v>
      </c>
      <c r="L754">
        <v>252.62831169102199</v>
      </c>
      <c r="M754">
        <v>26.0177830649179</v>
      </c>
      <c r="N754">
        <v>0.42521760404335601</v>
      </c>
      <c r="O754">
        <v>23.2119514472455</v>
      </c>
      <c r="P754">
        <v>51.271186440677901</v>
      </c>
      <c r="Q754">
        <v>0.14209548861410201</v>
      </c>
    </row>
    <row r="755" spans="1:17" hidden="1" x14ac:dyDescent="0.3">
      <c r="A755" t="s">
        <v>1655</v>
      </c>
      <c r="B755" t="s">
        <v>1656</v>
      </c>
      <c r="C755" t="s">
        <v>3112</v>
      </c>
      <c r="D755" t="s">
        <v>419</v>
      </c>
      <c r="E755">
        <v>5121.5215658249999</v>
      </c>
      <c r="F755">
        <v>282.25</v>
      </c>
      <c r="G755">
        <v>-30.281987905757699</v>
      </c>
      <c r="H755">
        <v>2.1848679597087699</v>
      </c>
      <c r="I755">
        <v>-15.703435200101399</v>
      </c>
      <c r="J755">
        <v>-1.70442566269586</v>
      </c>
      <c r="K755">
        <v>289.744913120109</v>
      </c>
      <c r="L755">
        <v>291.35913109024898</v>
      </c>
      <c r="M755">
        <v>34.773099238839599</v>
      </c>
      <c r="N755">
        <v>1.2216104036381199</v>
      </c>
      <c r="O755">
        <v>37.449069973427797</v>
      </c>
      <c r="P755">
        <v>4.7504175171645997</v>
      </c>
      <c r="Q755">
        <v>1.5775887610650001E-3</v>
      </c>
    </row>
    <row r="756" spans="1:17" x14ac:dyDescent="0.3">
      <c r="A756" t="s">
        <v>1657</v>
      </c>
      <c r="B756" t="s">
        <v>1658</v>
      </c>
      <c r="C756" t="s">
        <v>3109</v>
      </c>
      <c r="D756" t="s">
        <v>868</v>
      </c>
      <c r="E756">
        <v>5119.4253454019999</v>
      </c>
      <c r="F756">
        <v>28.89</v>
      </c>
      <c r="G756">
        <v>-50.924987975908998</v>
      </c>
      <c r="H756">
        <v>-15.6331621064831</v>
      </c>
      <c r="I756">
        <v>-44.872314985184602</v>
      </c>
      <c r="J756">
        <v>-3.9724222844687498</v>
      </c>
      <c r="K756">
        <v>35.969752855695802</v>
      </c>
      <c r="L756">
        <v>40.593395959845097</v>
      </c>
      <c r="M756">
        <v>13.717936098234601</v>
      </c>
      <c r="N756">
        <v>0.43657567516111701</v>
      </c>
      <c r="O756">
        <v>86.9158878504672</v>
      </c>
      <c r="P756">
        <v>1.6895459345301</v>
      </c>
      <c r="Q756">
        <v>-3.2242571466800001E-4</v>
      </c>
    </row>
    <row r="757" spans="1:17" x14ac:dyDescent="0.3">
      <c r="A757" t="s">
        <v>1659</v>
      </c>
      <c r="B757" t="s">
        <v>1660</v>
      </c>
      <c r="C757" t="s">
        <v>3098</v>
      </c>
      <c r="D757" t="s">
        <v>1030</v>
      </c>
      <c r="E757">
        <v>5069.8671285500004</v>
      </c>
      <c r="F757">
        <v>590.5</v>
      </c>
      <c r="G757">
        <v>84.250328180883699</v>
      </c>
      <c r="H757">
        <v>-8.8661495222403008</v>
      </c>
      <c r="I757">
        <v>104.893479294515</v>
      </c>
      <c r="J757">
        <v>-11.100040476215799</v>
      </c>
      <c r="K757">
        <v>638.47499269511502</v>
      </c>
      <c r="L757">
        <v>455.77537807147399</v>
      </c>
      <c r="M757">
        <v>24.388808453664801</v>
      </c>
      <c r="N757">
        <v>0.15569388415629901</v>
      </c>
      <c r="O757">
        <v>47.976291278577399</v>
      </c>
      <c r="P757">
        <v>173.63299351251101</v>
      </c>
      <c r="Q757">
        <v>7.1280264850372005E-2</v>
      </c>
    </row>
    <row r="758" spans="1:17" x14ac:dyDescent="0.3">
      <c r="A758" t="s">
        <v>1661</v>
      </c>
      <c r="B758" t="s">
        <v>1662</v>
      </c>
      <c r="C758" t="s">
        <v>3102</v>
      </c>
      <c r="D758" t="s">
        <v>903</v>
      </c>
      <c r="E758">
        <v>5069.734513767</v>
      </c>
      <c r="F758">
        <v>171.27</v>
      </c>
      <c r="G758">
        <v>3.4432111808867898</v>
      </c>
      <c r="H758">
        <v>-11.1498707707141</v>
      </c>
      <c r="I758">
        <v>-32.3448530065669</v>
      </c>
      <c r="J758">
        <v>-4.1256216052042403</v>
      </c>
      <c r="K758">
        <v>200.705887459585</v>
      </c>
      <c r="L758">
        <v>198.34643417043199</v>
      </c>
      <c r="M758">
        <v>19.878919321288102</v>
      </c>
      <c r="N758">
        <v>0.72119595789291002</v>
      </c>
      <c r="O758">
        <v>48.654171775559</v>
      </c>
      <c r="P758">
        <v>36.361464968152802</v>
      </c>
      <c r="Q758">
        <v>2.6599795969114E-2</v>
      </c>
    </row>
    <row r="759" spans="1:17" x14ac:dyDescent="0.3">
      <c r="A759" t="s">
        <v>1663</v>
      </c>
      <c r="B759" t="s">
        <v>1664</v>
      </c>
      <c r="C759" t="s">
        <v>3111</v>
      </c>
      <c r="D759" t="s">
        <v>432</v>
      </c>
      <c r="E759">
        <v>5013.2206696000003</v>
      </c>
      <c r="F759">
        <v>102.19</v>
      </c>
      <c r="G759">
        <v>24.157243590261999</v>
      </c>
      <c r="H759">
        <v>-8.8307468739775299</v>
      </c>
      <c r="I759">
        <v>-9.3457723354568696</v>
      </c>
      <c r="J759">
        <v>-5.5904709282166198</v>
      </c>
      <c r="K759">
        <v>123.637089802574</v>
      </c>
      <c r="L759">
        <v>115.524783093027</v>
      </c>
      <c r="M759">
        <v>16.670948630930599</v>
      </c>
      <c r="N759">
        <v>0.43006230687438002</v>
      </c>
      <c r="O759">
        <v>66.307857911732995</v>
      </c>
      <c r="P759">
        <v>57.094542659492603</v>
      </c>
      <c r="Q759">
        <v>6.5652060258591993E-2</v>
      </c>
    </row>
    <row r="760" spans="1:17" x14ac:dyDescent="0.3">
      <c r="A760" t="s">
        <v>1665</v>
      </c>
      <c r="B760" t="s">
        <v>1666</v>
      </c>
      <c r="C760" t="s">
        <v>3106</v>
      </c>
      <c r="D760" t="s">
        <v>1626</v>
      </c>
      <c r="E760">
        <v>4989.96988134</v>
      </c>
      <c r="F760">
        <v>417.85</v>
      </c>
      <c r="G760">
        <v>7.9646465547454302</v>
      </c>
      <c r="H760">
        <v>13.029377954210499</v>
      </c>
      <c r="I760">
        <v>10.386902763907299</v>
      </c>
      <c r="J760">
        <v>1.48944083708839</v>
      </c>
      <c r="K760">
        <v>415.52788793366301</v>
      </c>
      <c r="L760">
        <v>380.42353472239</v>
      </c>
      <c r="M760">
        <v>42.431296654461299</v>
      </c>
      <c r="N760">
        <v>1.11418548676041</v>
      </c>
      <c r="O760">
        <v>9.8480315902835702</v>
      </c>
      <c r="P760">
        <v>46.4855390008764</v>
      </c>
      <c r="Q760">
        <v>5.9130353878813997E-2</v>
      </c>
    </row>
    <row r="761" spans="1:17" hidden="1" x14ac:dyDescent="0.3">
      <c r="A761" t="s">
        <v>1667</v>
      </c>
      <c r="B761" t="s">
        <v>1668</v>
      </c>
      <c r="C761" t="s">
        <v>3112</v>
      </c>
      <c r="D761" t="s">
        <v>273</v>
      </c>
      <c r="E761">
        <v>4988.2598956749998</v>
      </c>
      <c r="F761">
        <v>406.85</v>
      </c>
      <c r="G761">
        <v>78.559457654194802</v>
      </c>
      <c r="H761">
        <v>1.74920318438883</v>
      </c>
      <c r="I761">
        <v>29.644044617414401</v>
      </c>
      <c r="J761">
        <v>4.6023358787207397E-2</v>
      </c>
      <c r="K761">
        <v>405.82955267531401</v>
      </c>
      <c r="L761">
        <v>328.23346048415999</v>
      </c>
      <c r="M761">
        <v>35.333476658706303</v>
      </c>
      <c r="N761">
        <v>0.106963048368381</v>
      </c>
      <c r="O761">
        <v>21.2363278849698</v>
      </c>
      <c r="P761">
        <v>117.04454521205599</v>
      </c>
    </row>
    <row r="762" spans="1:17" x14ac:dyDescent="0.3">
      <c r="A762" t="s">
        <v>1669</v>
      </c>
      <c r="B762" t="s">
        <v>1670</v>
      </c>
      <c r="C762" t="s">
        <v>3099</v>
      </c>
      <c r="D762" t="s">
        <v>125</v>
      </c>
      <c r="E762">
        <v>4981.7532600000004</v>
      </c>
      <c r="F762">
        <v>536.85</v>
      </c>
      <c r="G762">
        <v>121.74254894177</v>
      </c>
      <c r="H762">
        <v>-3.6511566714805703E-2</v>
      </c>
      <c r="I762">
        <v>53.839266723960797</v>
      </c>
      <c r="J762">
        <v>-5.7473660828547404</v>
      </c>
      <c r="K762">
        <v>589.27853352465195</v>
      </c>
      <c r="L762">
        <v>475.935985796745</v>
      </c>
      <c r="M762">
        <v>21.376724400791101</v>
      </c>
      <c r="N762">
        <v>1.1193834631581201</v>
      </c>
      <c r="O762">
        <v>35.484772282760503</v>
      </c>
      <c r="P762">
        <v>156.49784997610999</v>
      </c>
      <c r="Q762">
        <v>6.7737953202391996E-2</v>
      </c>
    </row>
    <row r="763" spans="1:17" x14ac:dyDescent="0.3">
      <c r="A763" t="s">
        <v>1671</v>
      </c>
      <c r="B763" t="s">
        <v>1672</v>
      </c>
      <c r="C763" t="s">
        <v>3107</v>
      </c>
      <c r="D763" t="s">
        <v>141</v>
      </c>
      <c r="E763">
        <v>4966.9799999999996</v>
      </c>
      <c r="F763">
        <v>174.28</v>
      </c>
      <c r="G763">
        <v>10.7739467160779</v>
      </c>
      <c r="H763">
        <v>-0.33098168193292699</v>
      </c>
      <c r="I763">
        <v>-26.206525332414</v>
      </c>
      <c r="J763">
        <v>1.32076006444019</v>
      </c>
      <c r="K763">
        <v>192.23880484714999</v>
      </c>
      <c r="L763">
        <v>188.619029171644</v>
      </c>
      <c r="M763">
        <v>31.455567651632499</v>
      </c>
      <c r="N763">
        <v>0.93992635928514301</v>
      </c>
      <c r="O763">
        <v>52.025476245122697</v>
      </c>
      <c r="P763">
        <v>41.518473406414898</v>
      </c>
      <c r="Q763">
        <v>2.1013033764041001E-2</v>
      </c>
    </row>
    <row r="764" spans="1:17" x14ac:dyDescent="0.3">
      <c r="A764" t="s">
        <v>1673</v>
      </c>
      <c r="B764" t="s">
        <v>1674</v>
      </c>
      <c r="C764" t="s">
        <v>3108</v>
      </c>
      <c r="D764" t="s">
        <v>166</v>
      </c>
      <c r="E764">
        <v>4949.5232168000002</v>
      </c>
      <c r="F764">
        <v>4378.8999999999996</v>
      </c>
      <c r="G764">
        <v>116.692871800398</v>
      </c>
      <c r="H764">
        <v>3.90203546832565</v>
      </c>
      <c r="I764">
        <v>32.542584921321399</v>
      </c>
      <c r="J764">
        <v>-4.2867320816389496</v>
      </c>
      <c r="K764">
        <v>4761.6890936620903</v>
      </c>
      <c r="L764">
        <v>4036.6571764662399</v>
      </c>
      <c r="M764">
        <v>31.827822470348298</v>
      </c>
      <c r="N764">
        <v>0.69236924260756905</v>
      </c>
      <c r="O764">
        <v>29.9333165863573</v>
      </c>
      <c r="P764">
        <v>155.70218978102099</v>
      </c>
      <c r="Q764">
        <v>0.19064485918438001</v>
      </c>
    </row>
    <row r="765" spans="1:17" x14ac:dyDescent="0.3">
      <c r="A765" t="s">
        <v>1675</v>
      </c>
      <c r="B765" t="s">
        <v>1676</v>
      </c>
      <c r="C765" t="s">
        <v>3104</v>
      </c>
      <c r="D765" t="s">
        <v>74</v>
      </c>
      <c r="E765">
        <v>4934.5006008999999</v>
      </c>
      <c r="F765">
        <v>217.75</v>
      </c>
      <c r="G765">
        <v>-9.88587725667489</v>
      </c>
      <c r="H765">
        <v>7.6790031557304097</v>
      </c>
      <c r="I765">
        <v>1.27899346253325</v>
      </c>
      <c r="J765">
        <v>-2.7968990201359301</v>
      </c>
      <c r="K765">
        <v>225.543164528603</v>
      </c>
      <c r="L765">
        <v>216.537426129934</v>
      </c>
      <c r="M765">
        <v>34.760481934419303</v>
      </c>
      <c r="N765">
        <v>1.09943860011114</v>
      </c>
      <c r="O765">
        <v>18.484500574052799</v>
      </c>
      <c r="P765">
        <v>18.6648501362397</v>
      </c>
      <c r="Q765">
        <v>-6.6160690561876997E-2</v>
      </c>
    </row>
    <row r="766" spans="1:17" x14ac:dyDescent="0.3">
      <c r="A766" t="s">
        <v>1677</v>
      </c>
      <c r="B766" t="s">
        <v>1678</v>
      </c>
      <c r="C766" t="s">
        <v>3111</v>
      </c>
      <c r="D766" t="s">
        <v>465</v>
      </c>
      <c r="E766">
        <v>4923.7437269900001</v>
      </c>
      <c r="F766">
        <v>1866.35</v>
      </c>
      <c r="G766">
        <v>-7.7034055625218496</v>
      </c>
      <c r="H766">
        <v>-5.9067886159036398</v>
      </c>
      <c r="I766">
        <v>12.675378278198099</v>
      </c>
      <c r="J766">
        <v>-3.4188129242459202</v>
      </c>
      <c r="K766">
        <v>1898.8164151650899</v>
      </c>
      <c r="L766">
        <v>1655.09367761929</v>
      </c>
      <c r="M766">
        <v>28.489537903450699</v>
      </c>
      <c r="N766">
        <v>0.33449207671450198</v>
      </c>
      <c r="O766">
        <v>28.057438315428499</v>
      </c>
      <c r="P766">
        <v>58.703231292517003</v>
      </c>
      <c r="Q766">
        <v>4.1221461824419998E-2</v>
      </c>
    </row>
    <row r="767" spans="1:17" x14ac:dyDescent="0.3">
      <c r="A767" t="s">
        <v>1679</v>
      </c>
      <c r="B767" t="s">
        <v>1680</v>
      </c>
      <c r="C767" t="s">
        <v>3101</v>
      </c>
      <c r="D767" t="s">
        <v>465</v>
      </c>
      <c r="E767">
        <v>4883.5903724999998</v>
      </c>
      <c r="F767">
        <v>436.5</v>
      </c>
      <c r="G767">
        <v>16.966004399355398</v>
      </c>
      <c r="H767">
        <v>-9.0735058880807298</v>
      </c>
      <c r="I767">
        <v>5.8598355231749402</v>
      </c>
      <c r="J767">
        <v>-8.7431286838246702</v>
      </c>
      <c r="K767">
        <v>469.82904119654199</v>
      </c>
      <c r="L767">
        <v>413.67852696731097</v>
      </c>
      <c r="M767">
        <v>29.416596793452001</v>
      </c>
      <c r="N767">
        <v>0.41503069678287802</v>
      </c>
      <c r="O767">
        <v>30.8132875143184</v>
      </c>
      <c r="P767">
        <v>49.948471315699003</v>
      </c>
      <c r="Q767">
        <v>-5.7002158580489997E-3</v>
      </c>
    </row>
    <row r="768" spans="1:17" x14ac:dyDescent="0.3">
      <c r="A768" t="s">
        <v>1681</v>
      </c>
      <c r="B768" t="s">
        <v>1682</v>
      </c>
      <c r="C768" t="s">
        <v>3108</v>
      </c>
      <c r="D768" t="s">
        <v>276</v>
      </c>
      <c r="E768">
        <v>4868.60295236</v>
      </c>
      <c r="F768">
        <v>613.9</v>
      </c>
      <c r="G768">
        <v>-29.624746743769499</v>
      </c>
      <c r="H768">
        <v>0.24749017352616701</v>
      </c>
      <c r="I768">
        <v>-19.297214827794399</v>
      </c>
      <c r="J768">
        <v>-4.7330464086546602</v>
      </c>
      <c r="K768">
        <v>701.08802188438403</v>
      </c>
      <c r="L768">
        <v>699.60799088327201</v>
      </c>
      <c r="M768">
        <v>18.501962545168499</v>
      </c>
      <c r="N768">
        <v>0.75815965209178804</v>
      </c>
      <c r="O768">
        <v>43.964815116468401</v>
      </c>
      <c r="P768">
        <v>5.7354460902514504</v>
      </c>
    </row>
    <row r="769" spans="1:17" x14ac:dyDescent="0.3">
      <c r="A769" t="s">
        <v>1683</v>
      </c>
      <c r="B769" t="s">
        <v>1684</v>
      </c>
      <c r="C769" t="s">
        <v>3109</v>
      </c>
      <c r="D769" t="s">
        <v>1483</v>
      </c>
      <c r="E769">
        <v>4867.0026335699904</v>
      </c>
      <c r="F769">
        <v>860.3</v>
      </c>
      <c r="G769">
        <v>-26.558905081999001</v>
      </c>
      <c r="H769">
        <v>3.37101596267815</v>
      </c>
      <c r="I769">
        <v>-20.694653203791901</v>
      </c>
      <c r="J769">
        <v>-0.35552002931715498</v>
      </c>
      <c r="K769">
        <v>872.27786319029701</v>
      </c>
      <c r="L769">
        <v>857.86902411575704</v>
      </c>
      <c r="M769">
        <v>37.674036513069098</v>
      </c>
      <c r="N769">
        <v>0.397089744954576</v>
      </c>
      <c r="O769">
        <v>28.548180867139301</v>
      </c>
      <c r="P769">
        <v>11.7200181806376</v>
      </c>
      <c r="Q769">
        <v>0.15588917380603101</v>
      </c>
    </row>
    <row r="770" spans="1:17" hidden="1" x14ac:dyDescent="0.3">
      <c r="A770" t="s">
        <v>1685</v>
      </c>
      <c r="B770" t="s">
        <v>1686</v>
      </c>
      <c r="C770" t="s">
        <v>3112</v>
      </c>
      <c r="D770" t="s">
        <v>868</v>
      </c>
      <c r="E770">
        <v>4866.5557559999997</v>
      </c>
      <c r="F770">
        <v>567.4</v>
      </c>
      <c r="G770">
        <v>8.6408383546231597</v>
      </c>
      <c r="H770">
        <v>-8.1848415719046308</v>
      </c>
      <c r="I770">
        <v>-23.792120285237299</v>
      </c>
      <c r="J770">
        <v>-7.2858452858745304</v>
      </c>
      <c r="K770">
        <v>678.184359975961</v>
      </c>
      <c r="L770">
        <v>663.82423013645098</v>
      </c>
      <c r="M770">
        <v>16.728269867088098</v>
      </c>
      <c r="N770">
        <v>0.33854749236971399</v>
      </c>
      <c r="O770">
        <v>64.046528022559002</v>
      </c>
      <c r="P770">
        <v>40.584737363726397</v>
      </c>
      <c r="Q770">
        <v>4.0785189157760998E-2</v>
      </c>
    </row>
    <row r="771" spans="1:17" hidden="1" x14ac:dyDescent="0.3">
      <c r="A771" t="s">
        <v>1687</v>
      </c>
      <c r="B771" t="s">
        <v>1688</v>
      </c>
      <c r="C771" t="s">
        <v>3112</v>
      </c>
      <c r="D771" t="s">
        <v>454</v>
      </c>
      <c r="E771">
        <v>4793.0127594300002</v>
      </c>
      <c r="F771">
        <v>682.65</v>
      </c>
      <c r="G771">
        <v>35.406892494121202</v>
      </c>
      <c r="H771">
        <v>4.9973169718437402</v>
      </c>
      <c r="I771">
        <v>54.726046215068799</v>
      </c>
      <c r="J771">
        <v>-3.1319175368899499</v>
      </c>
      <c r="K771">
        <v>702.49300917215896</v>
      </c>
      <c r="M771">
        <v>34.2239813838546</v>
      </c>
      <c r="N771">
        <v>0.43609114267732502</v>
      </c>
      <c r="O771">
        <v>38.577601992236097</v>
      </c>
      <c r="P771">
        <v>83.804523424878795</v>
      </c>
    </row>
    <row r="772" spans="1:17" hidden="1" x14ac:dyDescent="0.3">
      <c r="A772" t="s">
        <v>1689</v>
      </c>
      <c r="B772" t="s">
        <v>1690</v>
      </c>
      <c r="C772" t="s">
        <v>3112</v>
      </c>
      <c r="D772" t="s">
        <v>539</v>
      </c>
      <c r="E772">
        <v>4737.0214623499996</v>
      </c>
      <c r="F772">
        <v>4549.8999999999996</v>
      </c>
      <c r="G772">
        <v>28.12533797767</v>
      </c>
      <c r="H772">
        <v>-7.2881261402805002</v>
      </c>
      <c r="I772">
        <v>-9.0167896402101899</v>
      </c>
      <c r="J772">
        <v>-7.7855284996089704</v>
      </c>
      <c r="K772">
        <v>5339.2011310930002</v>
      </c>
      <c r="L772">
        <v>5052.0920622950298</v>
      </c>
      <c r="M772">
        <v>10.3276057946935</v>
      </c>
      <c r="N772">
        <v>0.65705240083215799</v>
      </c>
      <c r="O772">
        <v>47.231807292467899</v>
      </c>
      <c r="P772">
        <v>59.221024636058203</v>
      </c>
      <c r="Q772">
        <v>0.12782734616123101</v>
      </c>
    </row>
    <row r="773" spans="1:17" x14ac:dyDescent="0.3">
      <c r="A773" t="s">
        <v>1691</v>
      </c>
      <c r="B773" t="s">
        <v>1692</v>
      </c>
      <c r="C773" t="s">
        <v>3107</v>
      </c>
      <c r="D773" t="s">
        <v>1156</v>
      </c>
      <c r="E773">
        <v>4709.6903359999997</v>
      </c>
      <c r="F773">
        <v>2809.6</v>
      </c>
      <c r="G773">
        <v>-10.804445019284501</v>
      </c>
      <c r="H773">
        <v>-1.3640410218641801</v>
      </c>
      <c r="I773">
        <v>-21.408755508896601</v>
      </c>
      <c r="J773">
        <v>-2.0413536162412602</v>
      </c>
      <c r="K773">
        <v>3045.0048475441299</v>
      </c>
      <c r="L773">
        <v>3002.61470016457</v>
      </c>
      <c r="M773">
        <v>20.077520262311001</v>
      </c>
      <c r="N773">
        <v>0.51623079479913803</v>
      </c>
      <c r="O773">
        <v>31.6913439635535</v>
      </c>
      <c r="P773">
        <v>22.156521739130401</v>
      </c>
      <c r="Q773">
        <v>-7.6521842389358996E-2</v>
      </c>
    </row>
    <row r="774" spans="1:17" hidden="1" x14ac:dyDescent="0.3">
      <c r="A774" t="s">
        <v>1693</v>
      </c>
      <c r="B774" t="s">
        <v>1694</v>
      </c>
      <c r="C774" t="s">
        <v>3112</v>
      </c>
      <c r="D774" t="s">
        <v>192</v>
      </c>
      <c r="E774">
        <v>4707.0760486199997</v>
      </c>
      <c r="F774">
        <v>2135.1</v>
      </c>
      <c r="G774">
        <v>14.7792698476106</v>
      </c>
      <c r="H774">
        <v>2.3656554769340601</v>
      </c>
      <c r="I774">
        <v>31.584177038513999</v>
      </c>
      <c r="J774">
        <v>-2.4182712785021301</v>
      </c>
      <c r="K774">
        <v>2132.26819557507</v>
      </c>
      <c r="L774">
        <v>1718.88540133116</v>
      </c>
      <c r="M774">
        <v>27.365218462631301</v>
      </c>
      <c r="N774">
        <v>1.3704089990220201</v>
      </c>
      <c r="O774">
        <v>21.7741557772469</v>
      </c>
      <c r="P774">
        <v>77.3486169947669</v>
      </c>
    </row>
    <row r="775" spans="1:17" hidden="1" x14ac:dyDescent="0.3">
      <c r="A775" t="s">
        <v>1695</v>
      </c>
      <c r="B775" t="s">
        <v>1696</v>
      </c>
      <c r="C775" t="s">
        <v>3112</v>
      </c>
      <c r="D775" t="s">
        <v>243</v>
      </c>
      <c r="E775">
        <v>4694.4143538600001</v>
      </c>
      <c r="F775">
        <v>886.2</v>
      </c>
      <c r="G775">
        <v>44.758892376850199</v>
      </c>
      <c r="H775">
        <v>14.444396205302001</v>
      </c>
      <c r="I775">
        <v>27.1781822919421</v>
      </c>
      <c r="J775">
        <v>7.2864800754352199</v>
      </c>
      <c r="K775">
        <v>837.59516386240398</v>
      </c>
      <c r="L775">
        <v>727.66322279808799</v>
      </c>
      <c r="M775">
        <v>56.350822200313601</v>
      </c>
      <c r="N775">
        <v>0.77848615417337796</v>
      </c>
      <c r="O775">
        <v>7.1541412773640198</v>
      </c>
      <c r="P775">
        <v>74.861878453038599</v>
      </c>
      <c r="Q775">
        <v>-5.6553256397330998E-2</v>
      </c>
    </row>
    <row r="776" spans="1:17" x14ac:dyDescent="0.3">
      <c r="A776" t="s">
        <v>1697</v>
      </c>
      <c r="B776" t="s">
        <v>1698</v>
      </c>
      <c r="C776" t="s">
        <v>3109</v>
      </c>
      <c r="D776" t="s">
        <v>513</v>
      </c>
      <c r="E776">
        <v>4686.5702785419999</v>
      </c>
      <c r="F776">
        <v>94.07</v>
      </c>
      <c r="G776">
        <v>-43.059009669692898</v>
      </c>
      <c r="H776">
        <v>-6.8105320481944096</v>
      </c>
      <c r="I776">
        <v>-14.819249945084399</v>
      </c>
      <c r="J776">
        <v>-3.86123425271711</v>
      </c>
      <c r="K776">
        <v>105.63656146486601</v>
      </c>
      <c r="L776">
        <v>107.880374657918</v>
      </c>
      <c r="M776">
        <v>11.617212476910201</v>
      </c>
      <c r="N776">
        <v>0.39416319504959002</v>
      </c>
      <c r="O776">
        <v>42.128202402466201</v>
      </c>
      <c r="P776">
        <v>2.8087431693988898</v>
      </c>
      <c r="Q776">
        <v>-0.10048138040339399</v>
      </c>
    </row>
    <row r="777" spans="1:17" x14ac:dyDescent="0.3">
      <c r="A777" t="s">
        <v>1699</v>
      </c>
      <c r="B777" t="s">
        <v>1700</v>
      </c>
      <c r="C777" t="s">
        <v>3108</v>
      </c>
      <c r="D777" t="s">
        <v>192</v>
      </c>
      <c r="E777">
        <v>4683.4809644449997</v>
      </c>
      <c r="F777">
        <v>6896.15</v>
      </c>
      <c r="G777">
        <v>47.368177042376203</v>
      </c>
      <c r="H777">
        <v>1.71613894836945</v>
      </c>
      <c r="I777">
        <v>-21.611679804213701</v>
      </c>
      <c r="J777">
        <v>-2.77401160782872</v>
      </c>
      <c r="K777">
        <v>7589.2546358551799</v>
      </c>
      <c r="L777">
        <v>6997.6543566597702</v>
      </c>
      <c r="M777">
        <v>20.508142802982899</v>
      </c>
      <c r="N777">
        <v>0.69369900741643498</v>
      </c>
      <c r="O777">
        <v>31.7097220913118</v>
      </c>
      <c r="P777">
        <v>82.677050635090893</v>
      </c>
      <c r="Q777">
        <v>0.10336900865387701</v>
      </c>
    </row>
    <row r="778" spans="1:17" x14ac:dyDescent="0.3">
      <c r="A778" t="s">
        <v>1701</v>
      </c>
      <c r="B778" t="s">
        <v>1702</v>
      </c>
      <c r="C778" t="s">
        <v>3106</v>
      </c>
      <c r="D778" t="s">
        <v>804</v>
      </c>
      <c r="E778">
        <v>4677.0138965249998</v>
      </c>
      <c r="F778">
        <v>377.95</v>
      </c>
      <c r="G778">
        <v>118.64936160828201</v>
      </c>
      <c r="H778">
        <v>4.0266908028830501</v>
      </c>
      <c r="I778">
        <v>33.969850116229502</v>
      </c>
      <c r="J778">
        <v>-1.53000734441715</v>
      </c>
      <c r="K778">
        <v>373.05153438195202</v>
      </c>
      <c r="L778">
        <v>310.900531231218</v>
      </c>
      <c r="M778">
        <v>50.229106456035701</v>
      </c>
      <c r="N778">
        <v>0.46984661227999103</v>
      </c>
      <c r="O778">
        <v>8.9958989284296909</v>
      </c>
      <c r="P778">
        <v>153.91333557272401</v>
      </c>
      <c r="Q778">
        <v>6.2634669063387993E-2</v>
      </c>
    </row>
    <row r="779" spans="1:17" x14ac:dyDescent="0.3">
      <c r="A779" t="s">
        <v>1703</v>
      </c>
      <c r="B779" t="s">
        <v>1704</v>
      </c>
      <c r="C779" t="s">
        <v>3103</v>
      </c>
      <c r="D779" t="s">
        <v>192</v>
      </c>
      <c r="E779">
        <v>4660.5128272499996</v>
      </c>
      <c r="F779">
        <v>651.65</v>
      </c>
      <c r="G779">
        <v>25.197915828386702</v>
      </c>
      <c r="H779">
        <v>5.2772757699755397</v>
      </c>
      <c r="I779">
        <v>-3.9362595599318801</v>
      </c>
      <c r="J779">
        <v>-2.9420292998831101</v>
      </c>
      <c r="K779">
        <v>688.41376306040695</v>
      </c>
      <c r="L779">
        <v>637.01082080428603</v>
      </c>
      <c r="M779">
        <v>28.7293943660294</v>
      </c>
      <c r="N779">
        <v>0.53149172019336699</v>
      </c>
      <c r="O779">
        <v>22.634849996163499</v>
      </c>
      <c r="P779">
        <v>58.648813146682798</v>
      </c>
      <c r="Q779">
        <v>0.13621109220844599</v>
      </c>
    </row>
    <row r="780" spans="1:17" x14ac:dyDescent="0.3">
      <c r="A780" t="s">
        <v>1705</v>
      </c>
      <c r="B780" t="s">
        <v>1706</v>
      </c>
      <c r="C780" t="s">
        <v>3105</v>
      </c>
      <c r="D780" t="s">
        <v>128</v>
      </c>
      <c r="E780">
        <v>4656.09</v>
      </c>
      <c r="F780">
        <v>7760.15</v>
      </c>
      <c r="G780">
        <v>14.131848074090099</v>
      </c>
      <c r="H780">
        <v>-2.1395028288995199</v>
      </c>
      <c r="I780">
        <v>8.1638795960046497</v>
      </c>
      <c r="J780">
        <v>-5.0578434702726698</v>
      </c>
      <c r="K780">
        <v>8380.8320892909305</v>
      </c>
      <c r="L780">
        <v>7260.1100286036399</v>
      </c>
      <c r="M780">
        <v>24.358458313395602</v>
      </c>
      <c r="N780">
        <v>0.451015916757945</v>
      </c>
      <c r="O780">
        <v>25.2688414528069</v>
      </c>
      <c r="P780">
        <v>63.922011808071197</v>
      </c>
      <c r="Q780">
        <v>0.118358950374333</v>
      </c>
    </row>
    <row r="781" spans="1:17" hidden="1" x14ac:dyDescent="0.3">
      <c r="A781" t="s">
        <v>1707</v>
      </c>
      <c r="B781" t="s">
        <v>1708</v>
      </c>
      <c r="C781" t="s">
        <v>3097</v>
      </c>
      <c r="D781" t="s">
        <v>24</v>
      </c>
      <c r="E781">
        <v>4654.7901888750002</v>
      </c>
      <c r="F781">
        <v>445.05</v>
      </c>
      <c r="G781">
        <v>-5.5661748322894997</v>
      </c>
      <c r="H781">
        <v>-15.9770307963484</v>
      </c>
      <c r="I781">
        <v>-15.992505900887901</v>
      </c>
      <c r="J781">
        <v>-12.027242649376801</v>
      </c>
      <c r="K781">
        <v>558.15910081176401</v>
      </c>
      <c r="M781">
        <v>8.4406273846447597</v>
      </c>
      <c r="N781">
        <v>1.15658972281692</v>
      </c>
      <c r="O781">
        <v>70.9695539826985</v>
      </c>
      <c r="P781">
        <v>21.931506849314999</v>
      </c>
    </row>
    <row r="782" spans="1:17" hidden="1" x14ac:dyDescent="0.3">
      <c r="A782" t="s">
        <v>1709</v>
      </c>
      <c r="B782" t="s">
        <v>1710</v>
      </c>
      <c r="C782" t="s">
        <v>3112</v>
      </c>
      <c r="D782" t="s">
        <v>21</v>
      </c>
      <c r="E782">
        <v>4654.7071308000004</v>
      </c>
      <c r="F782">
        <v>79.650000000000006</v>
      </c>
      <c r="G782">
        <v>-39.147592769223898</v>
      </c>
      <c r="H782">
        <v>-17.763009345025999</v>
      </c>
      <c r="I782">
        <v>-31.343067886638501</v>
      </c>
      <c r="J782">
        <v>-9.3038308328955992</v>
      </c>
      <c r="K782">
        <v>107.004168597464</v>
      </c>
      <c r="L782">
        <v>108.805559788761</v>
      </c>
      <c r="M782">
        <v>31.052540865292901</v>
      </c>
      <c r="N782">
        <v>1.2451973350172501</v>
      </c>
      <c r="O782">
        <v>79.786566227244094</v>
      </c>
      <c r="P782">
        <v>18</v>
      </c>
      <c r="Q782">
        <v>0.25223557250358403</v>
      </c>
    </row>
    <row r="783" spans="1:17" x14ac:dyDescent="0.3">
      <c r="A783" t="s">
        <v>1711</v>
      </c>
      <c r="B783" t="s">
        <v>1712</v>
      </c>
      <c r="C783" t="s">
        <v>3109</v>
      </c>
      <c r="D783" t="s">
        <v>122</v>
      </c>
      <c r="E783">
        <v>4646.7603503999999</v>
      </c>
      <c r="F783">
        <v>982.4</v>
      </c>
      <c r="G783">
        <v>26.234440794044598</v>
      </c>
      <c r="H783">
        <v>7.2454102895618098</v>
      </c>
      <c r="I783">
        <v>29.309198424777001</v>
      </c>
      <c r="J783">
        <v>-0.16070408105867701</v>
      </c>
      <c r="K783">
        <v>941.38872257203695</v>
      </c>
      <c r="L783">
        <v>833.07700615122803</v>
      </c>
      <c r="M783">
        <v>50.734005044593999</v>
      </c>
      <c r="N783">
        <v>0.58049203112501702</v>
      </c>
      <c r="O783">
        <v>7.3493485342019396</v>
      </c>
      <c r="P783">
        <v>58.4899572477212</v>
      </c>
      <c r="Q783">
        <v>-1.7258714058416998E-2</v>
      </c>
    </row>
    <row r="784" spans="1:17" x14ac:dyDescent="0.3">
      <c r="A784" t="s">
        <v>1713</v>
      </c>
      <c r="B784" t="s">
        <v>1714</v>
      </c>
      <c r="C784" t="s">
        <v>3108</v>
      </c>
      <c r="D784" t="s">
        <v>276</v>
      </c>
      <c r="E784">
        <v>4637.3159391600002</v>
      </c>
      <c r="F784">
        <v>1507.6</v>
      </c>
      <c r="G784">
        <v>-67.151433805598003</v>
      </c>
      <c r="H784">
        <v>-5.3522757932379399</v>
      </c>
      <c r="I784">
        <v>-27.5533203439917</v>
      </c>
      <c r="J784">
        <v>-8.1564588819820401</v>
      </c>
      <c r="K784">
        <v>1736.3672677459599</v>
      </c>
      <c r="L784">
        <v>1865.77278989711</v>
      </c>
      <c r="M784">
        <v>17.045125562386701</v>
      </c>
      <c r="N784">
        <v>1.2513875507405601</v>
      </c>
      <c r="O784">
        <v>78.226983284690803</v>
      </c>
      <c r="P784">
        <v>0.55359167611552795</v>
      </c>
      <c r="Q784">
        <v>-2.0825730794847001E-2</v>
      </c>
    </row>
    <row r="785" spans="1:17" hidden="1" x14ac:dyDescent="0.3">
      <c r="A785" t="s">
        <v>1715</v>
      </c>
      <c r="B785" t="s">
        <v>1716</v>
      </c>
      <c r="C785" t="s">
        <v>3112</v>
      </c>
      <c r="D785" t="s">
        <v>465</v>
      </c>
      <c r="E785">
        <v>4620.2631849999998</v>
      </c>
      <c r="F785">
        <v>101.9</v>
      </c>
      <c r="G785">
        <v>49.8431781140563</v>
      </c>
      <c r="H785">
        <v>10.4884351461256</v>
      </c>
      <c r="I785">
        <v>2.3169559137375502</v>
      </c>
      <c r="J785">
        <v>9.2561527281526104</v>
      </c>
      <c r="K785">
        <v>104.962504639215</v>
      </c>
      <c r="L785">
        <v>91.392518276820894</v>
      </c>
      <c r="M785">
        <v>35.845748014994797</v>
      </c>
      <c r="N785">
        <v>1.1272715121807</v>
      </c>
      <c r="O785">
        <v>17.762512266928301</v>
      </c>
      <c r="P785">
        <v>81.801962533452198</v>
      </c>
      <c r="Q785">
        <v>0.136002716114065</v>
      </c>
    </row>
    <row r="786" spans="1:17" x14ac:dyDescent="0.3">
      <c r="A786" t="s">
        <v>1717</v>
      </c>
      <c r="B786" t="s">
        <v>1718</v>
      </c>
      <c r="C786" t="s">
        <v>3107</v>
      </c>
      <c r="D786" t="s">
        <v>77</v>
      </c>
      <c r="E786">
        <v>4587.2640000000001</v>
      </c>
      <c r="F786">
        <v>651.6</v>
      </c>
      <c r="G786">
        <v>22.295742937161499</v>
      </c>
      <c r="H786">
        <v>1.07723533471176</v>
      </c>
      <c r="I786">
        <v>-36.912161635574201</v>
      </c>
      <c r="J786">
        <v>-2.8534164898667398</v>
      </c>
      <c r="K786">
        <v>729.57971238523498</v>
      </c>
      <c r="L786">
        <v>760.81508620581894</v>
      </c>
      <c r="M786">
        <v>34.743566294069701</v>
      </c>
      <c r="N786">
        <v>0.66966539221027099</v>
      </c>
      <c r="O786">
        <v>78.790669122160807</v>
      </c>
      <c r="P786">
        <v>56.146657081236498</v>
      </c>
      <c r="Q786">
        <v>5.4208234940315E-2</v>
      </c>
    </row>
    <row r="787" spans="1:17" x14ac:dyDescent="0.3">
      <c r="A787" t="s">
        <v>1719</v>
      </c>
      <c r="B787" t="s">
        <v>1720</v>
      </c>
      <c r="C787" t="s">
        <v>3106</v>
      </c>
      <c r="D787" t="s">
        <v>449</v>
      </c>
      <c r="E787">
        <v>4564.7884409600001</v>
      </c>
      <c r="F787">
        <v>275.2</v>
      </c>
      <c r="G787">
        <v>-57.118127391851701</v>
      </c>
      <c r="H787">
        <v>-1.53289617580772</v>
      </c>
      <c r="I787">
        <v>-38.6264085787911</v>
      </c>
      <c r="J787">
        <v>-0.239420431025509</v>
      </c>
      <c r="K787">
        <v>304.072168224785</v>
      </c>
      <c r="L787">
        <v>342.714940000816</v>
      </c>
      <c r="M787">
        <v>23.549358967507001</v>
      </c>
      <c r="N787">
        <v>0.35625544817729199</v>
      </c>
      <c r="O787">
        <v>97.093023255813904</v>
      </c>
      <c r="P787">
        <v>4.7782219683990101</v>
      </c>
      <c r="Q787">
        <v>-9.7146970519758E-2</v>
      </c>
    </row>
    <row r="788" spans="1:17" hidden="1" x14ac:dyDescent="0.3">
      <c r="A788" t="s">
        <v>1721</v>
      </c>
      <c r="B788" t="s">
        <v>1722</v>
      </c>
      <c r="C788" t="s">
        <v>3112</v>
      </c>
      <c r="D788" t="s">
        <v>443</v>
      </c>
      <c r="E788">
        <v>4545.7376851500003</v>
      </c>
      <c r="F788">
        <v>519.70000000000005</v>
      </c>
      <c r="G788">
        <v>-48.462353518659498</v>
      </c>
      <c r="H788">
        <v>-0.142080724097435</v>
      </c>
      <c r="I788">
        <v>-15.477397695152399</v>
      </c>
      <c r="J788">
        <v>-3.64463421940044</v>
      </c>
      <c r="K788">
        <v>564.99699783490905</v>
      </c>
      <c r="L788">
        <v>586.75627787985798</v>
      </c>
      <c r="M788">
        <v>24.821016649470799</v>
      </c>
      <c r="N788">
        <v>0.36038332766067399</v>
      </c>
      <c r="O788">
        <v>53.742543775254902</v>
      </c>
      <c r="P788">
        <v>1.6528117359413299</v>
      </c>
      <c r="Q788">
        <v>2.8243655173692001E-2</v>
      </c>
    </row>
    <row r="789" spans="1:17" x14ac:dyDescent="0.3">
      <c r="A789" t="s">
        <v>1723</v>
      </c>
      <c r="B789" t="s">
        <v>1724</v>
      </c>
      <c r="C789" t="s">
        <v>3106</v>
      </c>
      <c r="D789" t="s">
        <v>804</v>
      </c>
      <c r="E789">
        <v>4535.3742040750003</v>
      </c>
      <c r="F789">
        <v>369.85</v>
      </c>
      <c r="G789">
        <v>-19.884741189973798</v>
      </c>
      <c r="H789">
        <v>4.8877548756589997</v>
      </c>
      <c r="I789">
        <v>9.2063708409806093</v>
      </c>
      <c r="J789">
        <v>-6.1710680363902597</v>
      </c>
      <c r="K789">
        <v>383.79850656553702</v>
      </c>
      <c r="L789">
        <v>358.10350299127401</v>
      </c>
      <c r="M789">
        <v>27.180440681047099</v>
      </c>
      <c r="N789">
        <v>0.82721226948640203</v>
      </c>
      <c r="O789">
        <v>21.6439096931188</v>
      </c>
      <c r="P789">
        <v>38.029483112521</v>
      </c>
      <c r="Q789">
        <v>-2.6175352291377001E-2</v>
      </c>
    </row>
    <row r="790" spans="1:17" hidden="1" x14ac:dyDescent="0.3">
      <c r="A790" t="s">
        <v>1725</v>
      </c>
      <c r="B790" t="s">
        <v>1726</v>
      </c>
      <c r="C790" t="s">
        <v>3112</v>
      </c>
      <c r="D790" t="s">
        <v>273</v>
      </c>
      <c r="E790">
        <v>4509.0496752449999</v>
      </c>
      <c r="F790">
        <v>237.45</v>
      </c>
      <c r="G790">
        <v>167.16498940245401</v>
      </c>
      <c r="H790">
        <v>-3.7067501644084002</v>
      </c>
      <c r="I790">
        <v>44.4253590738412</v>
      </c>
      <c r="J790">
        <v>1.14189349062919</v>
      </c>
      <c r="K790">
        <v>235.98311870510099</v>
      </c>
      <c r="L790">
        <v>193.823899210636</v>
      </c>
      <c r="M790">
        <v>62.259965514469798</v>
      </c>
      <c r="N790">
        <v>1.46048725739871</v>
      </c>
      <c r="O790">
        <v>37.6289745209518</v>
      </c>
      <c r="P790">
        <v>208.376623376623</v>
      </c>
      <c r="Q790">
        <v>0.13781242612675801</v>
      </c>
    </row>
    <row r="791" spans="1:17" hidden="1" x14ac:dyDescent="0.3">
      <c r="A791" t="s">
        <v>1727</v>
      </c>
      <c r="B791" t="s">
        <v>1728</v>
      </c>
      <c r="C791" t="s">
        <v>3112</v>
      </c>
      <c r="D791" t="s">
        <v>117</v>
      </c>
      <c r="E791">
        <v>4505.9418158999997</v>
      </c>
      <c r="F791">
        <v>430.5</v>
      </c>
      <c r="G791">
        <v>-14.4179651277326</v>
      </c>
      <c r="K791">
        <v>425.76520424318301</v>
      </c>
      <c r="L791">
        <v>384.46648021701702</v>
      </c>
      <c r="M791">
        <v>38.331602171758398</v>
      </c>
      <c r="N791">
        <v>1</v>
      </c>
      <c r="O791">
        <v>7.2938443670151001</v>
      </c>
      <c r="P791">
        <v>18.939079983423099</v>
      </c>
      <c r="Q791">
        <v>9.3594908740256E-2</v>
      </c>
    </row>
    <row r="792" spans="1:17" x14ac:dyDescent="0.3">
      <c r="A792" t="s">
        <v>1729</v>
      </c>
      <c r="B792" t="s">
        <v>1730</v>
      </c>
      <c r="C792" t="s">
        <v>3106</v>
      </c>
      <c r="D792" t="s">
        <v>309</v>
      </c>
      <c r="E792">
        <v>4485.8046605760001</v>
      </c>
      <c r="F792">
        <v>210.24</v>
      </c>
      <c r="G792">
        <v>-26.673769635597399</v>
      </c>
      <c r="H792">
        <v>-7.3734968850289997</v>
      </c>
      <c r="I792">
        <v>-10.3842105847847</v>
      </c>
      <c r="J792">
        <v>-5.6384528245673096</v>
      </c>
      <c r="K792">
        <v>242.567825799818</v>
      </c>
      <c r="L792">
        <v>241.44189663353399</v>
      </c>
      <c r="M792">
        <v>13.272920811018199</v>
      </c>
      <c r="N792">
        <v>0.63023095212549096</v>
      </c>
      <c r="O792">
        <v>41.314687975646798</v>
      </c>
      <c r="P792">
        <v>11.2380952380952</v>
      </c>
      <c r="Q792">
        <v>-0.126863254480337</v>
      </c>
    </row>
    <row r="793" spans="1:17" hidden="1" x14ac:dyDescent="0.3">
      <c r="A793" t="s">
        <v>1731</v>
      </c>
      <c r="B793" t="s">
        <v>1732</v>
      </c>
      <c r="C793" t="s">
        <v>3112</v>
      </c>
      <c r="D793" t="s">
        <v>1626</v>
      </c>
      <c r="E793">
        <v>4468.4151875999996</v>
      </c>
      <c r="F793">
        <v>8450.4</v>
      </c>
      <c r="G793">
        <v>-4.52028433435546</v>
      </c>
      <c r="H793">
        <v>3.3219717377391</v>
      </c>
      <c r="I793">
        <v>24.2504577157078</v>
      </c>
      <c r="J793">
        <v>1.02900941495723</v>
      </c>
      <c r="K793">
        <v>8592.1632669391001</v>
      </c>
      <c r="L793">
        <v>7849.8634123251704</v>
      </c>
      <c r="M793">
        <v>29.110321048900801</v>
      </c>
      <c r="N793">
        <v>0.31114186068722099</v>
      </c>
      <c r="O793">
        <v>7.6753763135472797</v>
      </c>
      <c r="P793">
        <v>45.444531458421103</v>
      </c>
      <c r="Q793">
        <v>6.6511162002569997E-3</v>
      </c>
    </row>
    <row r="794" spans="1:17" hidden="1" x14ac:dyDescent="0.3">
      <c r="A794" t="s">
        <v>1733</v>
      </c>
      <c r="B794" t="s">
        <v>1734</v>
      </c>
      <c r="C794" t="s">
        <v>3112</v>
      </c>
      <c r="D794" t="s">
        <v>276</v>
      </c>
      <c r="E794">
        <v>4455.7994822399996</v>
      </c>
      <c r="F794">
        <v>1256.4000000000001</v>
      </c>
      <c r="G794">
        <v>57.809001300669799</v>
      </c>
      <c r="H794">
        <v>4.9515802445635302</v>
      </c>
      <c r="I794">
        <v>38.974766772517697</v>
      </c>
      <c r="J794">
        <v>1.64485988833347</v>
      </c>
      <c r="K794">
        <v>1283.41082043239</v>
      </c>
      <c r="L794">
        <v>1043.52576373894</v>
      </c>
      <c r="M794">
        <v>29.230060817317099</v>
      </c>
      <c r="N794">
        <v>0.71842661225511595</v>
      </c>
      <c r="O794">
        <v>16.014008277618501</v>
      </c>
      <c r="P794">
        <v>101.66934189406101</v>
      </c>
      <c r="Q794">
        <v>0.22263497795618201</v>
      </c>
    </row>
    <row r="795" spans="1:17" x14ac:dyDescent="0.3">
      <c r="A795" t="s">
        <v>1735</v>
      </c>
      <c r="B795" t="s">
        <v>1736</v>
      </c>
      <c r="C795" t="s">
        <v>603</v>
      </c>
      <c r="D795" t="s">
        <v>603</v>
      </c>
      <c r="E795">
        <v>4452.2728392999998</v>
      </c>
      <c r="F795">
        <v>215.57</v>
      </c>
      <c r="G795">
        <v>17.6913709046541</v>
      </c>
      <c r="H795">
        <v>13.939575302464799</v>
      </c>
      <c r="I795">
        <v>20.082222260061101</v>
      </c>
      <c r="J795">
        <v>-2.79116518889971</v>
      </c>
      <c r="K795">
        <v>220.746641150946</v>
      </c>
      <c r="L795">
        <v>193.250726639383</v>
      </c>
      <c r="M795">
        <v>37.350641511720298</v>
      </c>
      <c r="N795">
        <v>1.9391869102144299</v>
      </c>
      <c r="O795">
        <v>18.940483369671</v>
      </c>
      <c r="P795">
        <v>60.7531692766592</v>
      </c>
      <c r="Q795">
        <v>9.1527878840704999E-2</v>
      </c>
    </row>
    <row r="796" spans="1:17" hidden="1" x14ac:dyDescent="0.3">
      <c r="A796" t="s">
        <v>1737</v>
      </c>
      <c r="B796" t="s">
        <v>1738</v>
      </c>
      <c r="C796" t="s">
        <v>3112</v>
      </c>
      <c r="D796" t="s">
        <v>721</v>
      </c>
      <c r="E796">
        <v>4449.3999170859997</v>
      </c>
      <c r="F796">
        <v>270.48</v>
      </c>
      <c r="G796">
        <v>1.44421951416095</v>
      </c>
      <c r="H796">
        <v>1.2537807243956001</v>
      </c>
      <c r="I796">
        <v>1.3735998101556799</v>
      </c>
      <c r="J796">
        <v>1.56902676835679</v>
      </c>
      <c r="K796">
        <v>278.11420348913998</v>
      </c>
      <c r="L796">
        <v>260.78272100046598</v>
      </c>
      <c r="M796">
        <v>58.987597709054498</v>
      </c>
      <c r="N796">
        <v>1.0124192851701299</v>
      </c>
      <c r="O796">
        <v>8.6919550428867094</v>
      </c>
      <c r="P796">
        <v>29.813783835669</v>
      </c>
      <c r="Q796">
        <v>3.7892634135868998E-2</v>
      </c>
    </row>
    <row r="797" spans="1:17" hidden="1" x14ac:dyDescent="0.3">
      <c r="A797" t="s">
        <v>1739</v>
      </c>
      <c r="B797" t="s">
        <v>1740</v>
      </c>
      <c r="C797" t="s">
        <v>3112</v>
      </c>
      <c r="D797" t="s">
        <v>1741</v>
      </c>
      <c r="E797">
        <v>4430.0944250000002</v>
      </c>
      <c r="F797">
        <v>395.35</v>
      </c>
      <c r="G797">
        <v>-23.0137927285793</v>
      </c>
      <c r="H797">
        <v>-7.39614392372828</v>
      </c>
      <c r="I797">
        <v>-21.801768791089799</v>
      </c>
      <c r="J797">
        <v>-5.3021697066711297</v>
      </c>
      <c r="K797">
        <v>417.05782126301398</v>
      </c>
      <c r="L797">
        <v>411.48201859307301</v>
      </c>
      <c r="M797">
        <v>36.010999830423998</v>
      </c>
      <c r="N797">
        <v>0.82331258973820498</v>
      </c>
      <c r="O797">
        <v>61.502466169217101</v>
      </c>
      <c r="P797">
        <v>11.1626599184591</v>
      </c>
      <c r="Q797">
        <v>0.31314692037137398</v>
      </c>
    </row>
    <row r="798" spans="1:17" x14ac:dyDescent="0.3">
      <c r="A798" t="s">
        <v>1742</v>
      </c>
      <c r="B798" t="s">
        <v>1743</v>
      </c>
      <c r="C798" t="s">
        <v>3111</v>
      </c>
      <c r="D798" t="s">
        <v>270</v>
      </c>
      <c r="E798">
        <v>4422.1077026000003</v>
      </c>
      <c r="F798">
        <v>264.95</v>
      </c>
      <c r="G798">
        <v>-4.55423871001911</v>
      </c>
      <c r="H798">
        <v>8.39783085203665</v>
      </c>
      <c r="I798">
        <v>-11.069256171951601</v>
      </c>
      <c r="J798">
        <v>-5.3675934502407703</v>
      </c>
      <c r="K798">
        <v>285.84760288563302</v>
      </c>
      <c r="L798">
        <v>274.89470919688802</v>
      </c>
      <c r="M798">
        <v>26.879821217164</v>
      </c>
      <c r="N798">
        <v>0.546819564720884</v>
      </c>
      <c r="O798">
        <v>26.816380449141299</v>
      </c>
      <c r="P798">
        <v>25.986685687113599</v>
      </c>
      <c r="Q798">
        <v>-2.8691532202255E-2</v>
      </c>
    </row>
    <row r="799" spans="1:17" x14ac:dyDescent="0.3">
      <c r="A799" t="s">
        <v>1744</v>
      </c>
      <c r="B799" t="s">
        <v>1745</v>
      </c>
      <c r="C799" t="s">
        <v>3101</v>
      </c>
      <c r="D799" t="s">
        <v>51</v>
      </c>
      <c r="E799">
        <v>4404.8236440000001</v>
      </c>
      <c r="F799">
        <v>547.29999999999995</v>
      </c>
      <c r="G799">
        <v>99.003890681630097</v>
      </c>
      <c r="H799">
        <v>-4.8962842818912602</v>
      </c>
      <c r="I799">
        <v>25.126716280960899</v>
      </c>
      <c r="J799">
        <v>0.72942143173276397</v>
      </c>
      <c r="K799">
        <v>547.80196810167502</v>
      </c>
      <c r="L799">
        <v>441.574411737719</v>
      </c>
      <c r="M799">
        <v>46.4304004698554</v>
      </c>
      <c r="N799">
        <v>0.39720847098922002</v>
      </c>
      <c r="O799">
        <v>23.332724282842999</v>
      </c>
      <c r="P799">
        <v>132.99276287782001</v>
      </c>
      <c r="Q799">
        <v>2.0395771792870001E-3</v>
      </c>
    </row>
    <row r="800" spans="1:17" hidden="1" x14ac:dyDescent="0.3">
      <c r="A800" t="s">
        <v>1746</v>
      </c>
      <c r="B800" t="s">
        <v>1747</v>
      </c>
      <c r="C800" t="s">
        <v>3112</v>
      </c>
      <c r="D800" t="s">
        <v>432</v>
      </c>
      <c r="E800">
        <v>4404.4138335999996</v>
      </c>
      <c r="F800">
        <v>10366.4</v>
      </c>
      <c r="G800">
        <v>-9.1270423338048694</v>
      </c>
      <c r="H800">
        <v>-5.2553676995072296</v>
      </c>
      <c r="I800">
        <v>0.71047168430409202</v>
      </c>
      <c r="J800">
        <v>-4.4933885867101804</v>
      </c>
      <c r="K800">
        <v>11642.5734765691</v>
      </c>
      <c r="L800">
        <v>10840.8104505131</v>
      </c>
      <c r="M800">
        <v>24.2766592688853</v>
      </c>
      <c r="N800">
        <v>0.23801627992442501</v>
      </c>
      <c r="O800">
        <v>37.796149097082797</v>
      </c>
      <c r="P800">
        <v>24.405508385586899</v>
      </c>
      <c r="Q800">
        <v>-2.2107684284150001E-2</v>
      </c>
    </row>
    <row r="801" spans="1:17" hidden="1" x14ac:dyDescent="0.3">
      <c r="A801" t="s">
        <v>1748</v>
      </c>
      <c r="B801" t="s">
        <v>1749</v>
      </c>
      <c r="C801" t="s">
        <v>3112</v>
      </c>
      <c r="D801" t="s">
        <v>985</v>
      </c>
      <c r="E801">
        <v>4404.068037</v>
      </c>
      <c r="F801">
        <v>3512.1</v>
      </c>
      <c r="G801">
        <v>10.629909392874501</v>
      </c>
      <c r="H801">
        <v>11.718995248331501</v>
      </c>
      <c r="I801">
        <v>26.511391980256398</v>
      </c>
      <c r="J801">
        <v>2.7533984087050198</v>
      </c>
      <c r="K801">
        <v>3513.0377660582499</v>
      </c>
      <c r="L801">
        <v>3054.0982386231299</v>
      </c>
      <c r="M801">
        <v>28.691891551585499</v>
      </c>
      <c r="N801">
        <v>0.54017136648864905</v>
      </c>
      <c r="O801">
        <v>13.692662509609599</v>
      </c>
      <c r="P801">
        <v>60.4284670199159</v>
      </c>
      <c r="Q801">
        <v>4.5056917323557003E-2</v>
      </c>
    </row>
    <row r="802" spans="1:17" x14ac:dyDescent="0.3">
      <c r="A802" t="s">
        <v>1750</v>
      </c>
      <c r="B802" t="s">
        <v>1751</v>
      </c>
      <c r="C802" t="s">
        <v>3101</v>
      </c>
      <c r="D802" t="s">
        <v>51</v>
      </c>
      <c r="E802">
        <v>4332.5869000000002</v>
      </c>
      <c r="F802">
        <v>474.7</v>
      </c>
      <c r="G802">
        <v>-23.727717204367298</v>
      </c>
      <c r="H802">
        <v>0.35151518913273999</v>
      </c>
      <c r="I802">
        <v>-12.2332068353411</v>
      </c>
      <c r="J802">
        <v>-0.49509850966274199</v>
      </c>
      <c r="K802">
        <v>516.01964223339905</v>
      </c>
      <c r="L802">
        <v>512.28117475076294</v>
      </c>
      <c r="M802">
        <v>8.6594565218727606</v>
      </c>
      <c r="N802">
        <v>0.35289413144945903</v>
      </c>
      <c r="O802">
        <v>33.768696018538002</v>
      </c>
      <c r="P802">
        <v>10.1264354483238</v>
      </c>
      <c r="Q802">
        <v>-4.5430265203328997E-2</v>
      </c>
    </row>
    <row r="803" spans="1:17" x14ac:dyDescent="0.3">
      <c r="A803" t="s">
        <v>1752</v>
      </c>
      <c r="B803" t="s">
        <v>1753</v>
      </c>
      <c r="C803" t="s">
        <v>3101</v>
      </c>
      <c r="D803" t="s">
        <v>51</v>
      </c>
      <c r="E803">
        <v>4316.1607239099903</v>
      </c>
      <c r="F803">
        <v>173.18</v>
      </c>
      <c r="G803">
        <v>47.421102267417197</v>
      </c>
      <c r="H803">
        <v>2.1827390658750598</v>
      </c>
      <c r="I803">
        <v>31.464193756242899</v>
      </c>
      <c r="J803">
        <v>-3.8040064563588798</v>
      </c>
      <c r="K803">
        <v>180.125150158971</v>
      </c>
      <c r="L803">
        <v>146.14257720231001</v>
      </c>
      <c r="M803">
        <v>29.3976034275437</v>
      </c>
      <c r="N803">
        <v>0.10932004042035</v>
      </c>
      <c r="O803">
        <v>38.988335835546799</v>
      </c>
      <c r="P803">
        <v>88.136882129277495</v>
      </c>
      <c r="Q803">
        <v>-5.0388304778250003E-3</v>
      </c>
    </row>
    <row r="804" spans="1:17" x14ac:dyDescent="0.3">
      <c r="A804" t="s">
        <v>1754</v>
      </c>
      <c r="B804" t="s">
        <v>1755</v>
      </c>
      <c r="C804" t="s">
        <v>3097</v>
      </c>
      <c r="D804" t="s">
        <v>419</v>
      </c>
      <c r="E804">
        <v>4310.0337384650002</v>
      </c>
      <c r="F804">
        <v>39.130000000000003</v>
      </c>
      <c r="G804">
        <v>-46.515686768194001</v>
      </c>
      <c r="H804">
        <v>-6.0307922666306899</v>
      </c>
      <c r="I804">
        <v>-40.756959336037198</v>
      </c>
      <c r="J804">
        <v>-1.1760443568311301</v>
      </c>
      <c r="K804">
        <v>45.7809815336933</v>
      </c>
      <c r="L804">
        <v>49.629612262039103</v>
      </c>
      <c r="M804">
        <v>22.5597932088737</v>
      </c>
      <c r="N804">
        <v>1.1905167555095999</v>
      </c>
      <c r="O804">
        <v>74.546383848709397</v>
      </c>
      <c r="P804">
        <v>1.13724476608945</v>
      </c>
    </row>
    <row r="805" spans="1:17" hidden="1" x14ac:dyDescent="0.3">
      <c r="A805" t="s">
        <v>1756</v>
      </c>
      <c r="B805" t="s">
        <v>1757</v>
      </c>
      <c r="C805" t="s">
        <v>3112</v>
      </c>
      <c r="D805" t="s">
        <v>1025</v>
      </c>
      <c r="E805">
        <v>4278.1388338799998</v>
      </c>
      <c r="F805">
        <v>167.75</v>
      </c>
      <c r="G805">
        <v>41.941116404608401</v>
      </c>
      <c r="H805">
        <v>7.6628146653471596</v>
      </c>
      <c r="I805">
        <v>43.191844221393602</v>
      </c>
      <c r="J805">
        <v>0.71639881901328295</v>
      </c>
      <c r="K805">
        <v>175.621822750588</v>
      </c>
      <c r="L805">
        <v>149.91473109782601</v>
      </c>
      <c r="M805">
        <v>46.411894884816903</v>
      </c>
      <c r="N805">
        <v>0.98114015696111201</v>
      </c>
      <c r="O805">
        <v>33.412816691505199</v>
      </c>
      <c r="P805">
        <v>94.944799535153905</v>
      </c>
    </row>
    <row r="806" spans="1:17" x14ac:dyDescent="0.3">
      <c r="A806" t="s">
        <v>1758</v>
      </c>
      <c r="B806" t="s">
        <v>1759</v>
      </c>
      <c r="C806" t="s">
        <v>3103</v>
      </c>
      <c r="D806" t="s">
        <v>192</v>
      </c>
      <c r="E806">
        <v>4270.0408916550005</v>
      </c>
      <c r="F806">
        <v>107.03</v>
      </c>
      <c r="G806">
        <v>-26.7524900992548</v>
      </c>
      <c r="H806">
        <v>-3.7372618076053601</v>
      </c>
      <c r="I806">
        <v>-27.559037841228701</v>
      </c>
      <c r="J806">
        <v>-1.95825668559396</v>
      </c>
      <c r="K806">
        <v>120.11279329184499</v>
      </c>
      <c r="L806">
        <v>122.55200592300601</v>
      </c>
      <c r="M806">
        <v>31.141258967842699</v>
      </c>
      <c r="N806">
        <v>0.87119006373645702</v>
      </c>
      <c r="O806">
        <v>39.829954218443397</v>
      </c>
      <c r="P806">
        <v>4.5725451880801202</v>
      </c>
      <c r="Q806">
        <v>-1.3112876827389E-2</v>
      </c>
    </row>
    <row r="807" spans="1:17" x14ac:dyDescent="0.3">
      <c r="A807" t="s">
        <v>1760</v>
      </c>
      <c r="B807" t="s">
        <v>1761</v>
      </c>
      <c r="C807" t="s">
        <v>3108</v>
      </c>
      <c r="D807" t="s">
        <v>276</v>
      </c>
      <c r="E807">
        <v>4258.588011375</v>
      </c>
      <c r="F807">
        <v>467.75</v>
      </c>
      <c r="G807">
        <v>-4.5969033227433602</v>
      </c>
      <c r="H807">
        <v>1.0481003428608799</v>
      </c>
      <c r="I807">
        <v>6.6586963231132801</v>
      </c>
      <c r="J807">
        <v>-1.16684197906522</v>
      </c>
      <c r="K807">
        <v>506.89982370209998</v>
      </c>
      <c r="L807">
        <v>483.71434587396902</v>
      </c>
      <c r="M807">
        <v>27.851961284791201</v>
      </c>
      <c r="N807">
        <v>0.45807179384497498</v>
      </c>
      <c r="O807">
        <v>31.2346338856226</v>
      </c>
      <c r="P807">
        <v>29.8944737572896</v>
      </c>
      <c r="Q807">
        <v>-5.2984772885929003E-2</v>
      </c>
    </row>
    <row r="808" spans="1:17" hidden="1" x14ac:dyDescent="0.3">
      <c r="A808" t="s">
        <v>1762</v>
      </c>
      <c r="B808" t="s">
        <v>1763</v>
      </c>
      <c r="C808" t="s">
        <v>3112</v>
      </c>
      <c r="D808" t="s">
        <v>108</v>
      </c>
      <c r="E808">
        <v>4251.2029556050002</v>
      </c>
      <c r="F808">
        <v>1229.05</v>
      </c>
      <c r="G808">
        <v>519.90373857124405</v>
      </c>
      <c r="H808">
        <v>5.05179879088299</v>
      </c>
      <c r="I808">
        <v>126.76902650864101</v>
      </c>
      <c r="J808">
        <v>-2.0739547211525098</v>
      </c>
      <c r="K808">
        <v>1206.6825892550901</v>
      </c>
      <c r="L808">
        <v>794.95267998919996</v>
      </c>
      <c r="M808">
        <v>25.985121273287199</v>
      </c>
      <c r="N808">
        <v>0.63627179143417401</v>
      </c>
      <c r="O808">
        <v>20.743663805378102</v>
      </c>
      <c r="P808">
        <v>572.53077975376198</v>
      </c>
      <c r="Q808">
        <v>0.18041953493441601</v>
      </c>
    </row>
    <row r="809" spans="1:17" x14ac:dyDescent="0.3">
      <c r="A809" t="s">
        <v>1764</v>
      </c>
      <c r="B809" t="s">
        <v>1765</v>
      </c>
      <c r="C809" t="s">
        <v>3111</v>
      </c>
      <c r="D809" t="s">
        <v>465</v>
      </c>
      <c r="E809">
        <v>4231.7097543699902</v>
      </c>
      <c r="F809">
        <v>764.45</v>
      </c>
      <c r="G809">
        <v>-29.6088939447069</v>
      </c>
      <c r="H809">
        <v>-10.482937960081699</v>
      </c>
      <c r="I809">
        <v>-6.76103383479344</v>
      </c>
      <c r="J809">
        <v>-7.9786465249270497</v>
      </c>
      <c r="K809">
        <v>862.33539938801903</v>
      </c>
      <c r="L809">
        <v>819.77002806808798</v>
      </c>
      <c r="M809">
        <v>13.9576962420568</v>
      </c>
      <c r="N809">
        <v>0.38990557426658901</v>
      </c>
      <c r="O809">
        <v>27.2418078356988</v>
      </c>
      <c r="P809">
        <v>16.363497983103699</v>
      </c>
      <c r="Q809">
        <v>-0.146054618225302</v>
      </c>
    </row>
    <row r="810" spans="1:17" hidden="1" x14ac:dyDescent="0.3">
      <c r="A810" t="s">
        <v>1766</v>
      </c>
      <c r="B810" t="s">
        <v>1767</v>
      </c>
      <c r="C810" t="s">
        <v>3112</v>
      </c>
      <c r="D810" t="s">
        <v>397</v>
      </c>
      <c r="E810">
        <v>4220.2737454349999</v>
      </c>
      <c r="F810">
        <v>1411.05</v>
      </c>
      <c r="G810">
        <v>30.381212130008599</v>
      </c>
      <c r="H810">
        <v>42.339263746570801</v>
      </c>
      <c r="I810">
        <v>13.7721701150312</v>
      </c>
      <c r="J810">
        <v>14.3577586684279</v>
      </c>
      <c r="K810">
        <v>1116.15481120971</v>
      </c>
      <c r="L810">
        <v>1039.56366221077</v>
      </c>
      <c r="M810">
        <v>77.873594208126903</v>
      </c>
      <c r="N810">
        <v>2.6655860604074801</v>
      </c>
      <c r="O810">
        <v>3.68165550476595</v>
      </c>
      <c r="P810">
        <v>69.760587102983607</v>
      </c>
      <c r="Q810">
        <v>8.1546290436879998E-2</v>
      </c>
    </row>
    <row r="811" spans="1:17" hidden="1" x14ac:dyDescent="0.3">
      <c r="A811" t="s">
        <v>1768</v>
      </c>
      <c r="B811" t="s">
        <v>1769</v>
      </c>
      <c r="C811" t="s">
        <v>3112</v>
      </c>
      <c r="D811" t="s">
        <v>276</v>
      </c>
      <c r="E811">
        <v>4218.59873066</v>
      </c>
      <c r="F811">
        <v>342.95</v>
      </c>
      <c r="G811">
        <v>505.71149887689597</v>
      </c>
      <c r="H811">
        <v>-5.2262786325833597</v>
      </c>
      <c r="I811">
        <v>173.56866230854999</v>
      </c>
      <c r="J811">
        <v>-14.574042362885001</v>
      </c>
      <c r="K811">
        <v>341.18692175545499</v>
      </c>
      <c r="L811">
        <v>216.64791387962501</v>
      </c>
      <c r="M811">
        <v>34.855232418292303</v>
      </c>
      <c r="N811">
        <v>0.49496391646170201</v>
      </c>
      <c r="O811">
        <v>29.4357778101764</v>
      </c>
      <c r="P811">
        <v>554.11024222773199</v>
      </c>
      <c r="Q811">
        <v>0.30257935607476699</v>
      </c>
    </row>
    <row r="812" spans="1:17" hidden="1" x14ac:dyDescent="0.3">
      <c r="A812" t="s">
        <v>1770</v>
      </c>
      <c r="B812" t="s">
        <v>1771</v>
      </c>
      <c r="C812" t="s">
        <v>3112</v>
      </c>
      <c r="D812" t="s">
        <v>43</v>
      </c>
      <c r="E812">
        <v>4218.5150788000001</v>
      </c>
      <c r="F812">
        <v>599.5</v>
      </c>
      <c r="G812">
        <v>2.72034708119071</v>
      </c>
      <c r="H812">
        <v>1.9194191502017099</v>
      </c>
      <c r="I812">
        <v>11.7659836510981</v>
      </c>
      <c r="J812">
        <v>0.94656088991297505</v>
      </c>
      <c r="K812">
        <v>627.27347962826104</v>
      </c>
      <c r="M812">
        <v>31.393466674654402</v>
      </c>
      <c r="N812">
        <v>0.38944742067962002</v>
      </c>
      <c r="O812">
        <v>19.457881567973299</v>
      </c>
      <c r="P812">
        <v>39.240506329113899</v>
      </c>
    </row>
    <row r="813" spans="1:17" x14ac:dyDescent="0.3">
      <c r="A813" t="s">
        <v>1772</v>
      </c>
      <c r="B813" t="s">
        <v>1773</v>
      </c>
      <c r="C813" t="s">
        <v>3101</v>
      </c>
      <c r="D813" t="s">
        <v>51</v>
      </c>
      <c r="E813">
        <v>4214.4196350000002</v>
      </c>
      <c r="F813">
        <v>341.8</v>
      </c>
      <c r="G813">
        <v>0.56157944927729897</v>
      </c>
      <c r="H813">
        <v>-1.0134944044836101</v>
      </c>
      <c r="I813">
        <v>3.6050747319930698</v>
      </c>
      <c r="J813">
        <v>-2.4207829037772002</v>
      </c>
      <c r="K813">
        <v>355.63756546654997</v>
      </c>
      <c r="L813">
        <v>328.004939287355</v>
      </c>
      <c r="M813">
        <v>35.455684488593803</v>
      </c>
      <c r="N813">
        <v>0.83021599923407297</v>
      </c>
      <c r="O813">
        <v>20.216500877706199</v>
      </c>
      <c r="P813">
        <v>36.665333866453402</v>
      </c>
      <c r="Q813">
        <v>-6.6185773338039003E-2</v>
      </c>
    </row>
    <row r="814" spans="1:17" hidden="1" x14ac:dyDescent="0.3">
      <c r="A814" t="s">
        <v>1774</v>
      </c>
      <c r="B814" t="s">
        <v>1775</v>
      </c>
      <c r="C814" t="s">
        <v>3112</v>
      </c>
      <c r="D814" t="s">
        <v>51</v>
      </c>
      <c r="E814">
        <v>4202.1288889300004</v>
      </c>
      <c r="F814">
        <v>419.05</v>
      </c>
      <c r="G814">
        <v>43.995061312872899</v>
      </c>
      <c r="H814">
        <v>20.430046537536999</v>
      </c>
      <c r="I814">
        <v>23.511675258586699</v>
      </c>
      <c r="J814">
        <v>5.67151471746255</v>
      </c>
      <c r="K814">
        <v>398.730780089814</v>
      </c>
      <c r="L814">
        <v>352.47845902961899</v>
      </c>
      <c r="M814">
        <v>48.024559105284702</v>
      </c>
      <c r="N814">
        <v>1.3902591166410001</v>
      </c>
      <c r="O814">
        <v>9.8914210714711803</v>
      </c>
      <c r="P814">
        <v>76.553612808089298</v>
      </c>
      <c r="Q814">
        <v>8.8193468861534993E-2</v>
      </c>
    </row>
    <row r="815" spans="1:17" x14ac:dyDescent="0.3">
      <c r="A815" t="s">
        <v>1776</v>
      </c>
      <c r="B815" t="s">
        <v>1777</v>
      </c>
      <c r="C815" t="s">
        <v>3099</v>
      </c>
      <c r="D815" t="s">
        <v>1778</v>
      </c>
      <c r="E815">
        <v>4192.4076840799999</v>
      </c>
      <c r="F815">
        <v>819.8</v>
      </c>
      <c r="G815">
        <v>2.1114279077815201</v>
      </c>
      <c r="H815">
        <v>-16.168424148009901</v>
      </c>
      <c r="I815">
        <v>-9.6676440698398007</v>
      </c>
      <c r="J815">
        <v>-2.4747954374927001</v>
      </c>
      <c r="K815">
        <v>973.49044758312004</v>
      </c>
      <c r="L815">
        <v>886.12027247588196</v>
      </c>
      <c r="M815">
        <v>19.948545889895001</v>
      </c>
      <c r="N815">
        <v>0.43180942680980799</v>
      </c>
      <c r="O815">
        <v>46.499146133203197</v>
      </c>
      <c r="P815">
        <v>41.052993805918703</v>
      </c>
      <c r="Q815">
        <v>4.1366192902223001E-2</v>
      </c>
    </row>
    <row r="816" spans="1:17" hidden="1" x14ac:dyDescent="0.3">
      <c r="A816" t="s">
        <v>1779</v>
      </c>
      <c r="B816" t="s">
        <v>1780</v>
      </c>
      <c r="C816" t="s">
        <v>3112</v>
      </c>
      <c r="D816" t="s">
        <v>276</v>
      </c>
      <c r="E816">
        <v>4189.5383634</v>
      </c>
      <c r="F816">
        <v>913.4</v>
      </c>
      <c r="G816">
        <v>143.34326677836299</v>
      </c>
      <c r="H816">
        <v>-3.3122995790626999</v>
      </c>
      <c r="I816">
        <v>37.2872379711619</v>
      </c>
      <c r="J816">
        <v>-0.28313680140747199</v>
      </c>
      <c r="K816">
        <v>949.318828126997</v>
      </c>
      <c r="L816">
        <v>751.66074280310795</v>
      </c>
      <c r="M816">
        <v>33.739610418304899</v>
      </c>
      <c r="N816">
        <v>0.39167143627724899</v>
      </c>
      <c r="O816">
        <v>19.4438362163345</v>
      </c>
      <c r="P816">
        <v>194.930577978689</v>
      </c>
      <c r="Q816">
        <v>8.6573548742344006E-2</v>
      </c>
    </row>
    <row r="817" spans="1:17" hidden="1" x14ac:dyDescent="0.3">
      <c r="A817" t="s">
        <v>1781</v>
      </c>
      <c r="B817" t="s">
        <v>1782</v>
      </c>
      <c r="C817" t="s">
        <v>3112</v>
      </c>
      <c r="D817" t="s">
        <v>163</v>
      </c>
      <c r="E817">
        <v>4184.9360140500003</v>
      </c>
      <c r="F817">
        <v>1633.5</v>
      </c>
      <c r="G817">
        <v>166.83943273985901</v>
      </c>
      <c r="H817">
        <v>5.3750618485607404</v>
      </c>
      <c r="I817">
        <v>29.086244202573301</v>
      </c>
      <c r="J817">
        <v>4.44023548800799</v>
      </c>
      <c r="K817">
        <v>1668.0308492469401</v>
      </c>
      <c r="L817">
        <v>1361.4215365934899</v>
      </c>
      <c r="M817">
        <v>34.969554494095398</v>
      </c>
      <c r="N817">
        <v>0.50830669862083799</v>
      </c>
      <c r="O817">
        <v>19.191919191919101</v>
      </c>
      <c r="P817">
        <v>204.899673355109</v>
      </c>
      <c r="Q817">
        <v>9.5634399040081003E-2</v>
      </c>
    </row>
    <row r="818" spans="1:17" hidden="1" x14ac:dyDescent="0.3">
      <c r="A818" t="s">
        <v>1783</v>
      </c>
      <c r="B818" t="s">
        <v>1784</v>
      </c>
      <c r="C818" t="s">
        <v>3112</v>
      </c>
      <c r="D818" t="s">
        <v>270</v>
      </c>
      <c r="E818">
        <v>4177.7290031250004</v>
      </c>
      <c r="F818">
        <v>2375.65</v>
      </c>
      <c r="G818">
        <v>49.506640182353699</v>
      </c>
      <c r="H818">
        <v>3.2366491276602298</v>
      </c>
      <c r="I818">
        <v>37.342647308800601</v>
      </c>
      <c r="J818">
        <v>-0.23048306813901201</v>
      </c>
      <c r="K818">
        <v>2486.29146245214</v>
      </c>
      <c r="L818">
        <v>2085.65043659207</v>
      </c>
      <c r="M818">
        <v>32.202404308671198</v>
      </c>
      <c r="N818">
        <v>0.84765168166025395</v>
      </c>
      <c r="O818">
        <v>21.229979163597299</v>
      </c>
      <c r="P818">
        <v>88.835896824450501</v>
      </c>
      <c r="Q818">
        <v>4.5227519452904999E-2</v>
      </c>
    </row>
    <row r="819" spans="1:17" hidden="1" x14ac:dyDescent="0.3">
      <c r="A819" t="s">
        <v>1785</v>
      </c>
      <c r="B819" t="s">
        <v>1786</v>
      </c>
      <c r="C819" t="s">
        <v>3112</v>
      </c>
      <c r="D819" t="s">
        <v>309</v>
      </c>
      <c r="E819">
        <v>4175.5558887899997</v>
      </c>
      <c r="F819">
        <v>435.1</v>
      </c>
      <c r="G819">
        <v>83.131342070560393</v>
      </c>
      <c r="H819">
        <v>23.132054536615001</v>
      </c>
      <c r="I819">
        <v>103.159582399858</v>
      </c>
      <c r="J819">
        <v>16.970942580718599</v>
      </c>
      <c r="K819">
        <v>354.17281696919002</v>
      </c>
      <c r="M819">
        <v>65.906503023470805</v>
      </c>
      <c r="N819">
        <v>0.30412014564296402</v>
      </c>
      <c r="O819">
        <v>7.7913123419903298</v>
      </c>
      <c r="P819">
        <v>188.91102257636101</v>
      </c>
    </row>
    <row r="820" spans="1:17" x14ac:dyDescent="0.3">
      <c r="A820" t="s">
        <v>1787</v>
      </c>
      <c r="B820" t="s">
        <v>1788</v>
      </c>
      <c r="C820" t="s">
        <v>3103</v>
      </c>
      <c r="D820" t="s">
        <v>192</v>
      </c>
      <c r="E820">
        <v>4167.911396853</v>
      </c>
      <c r="F820">
        <v>163.91</v>
      </c>
      <c r="G820">
        <v>-2.09172902741311</v>
      </c>
      <c r="H820">
        <v>1.9413906629181299</v>
      </c>
      <c r="I820">
        <v>-16.0741349085562</v>
      </c>
      <c r="J820">
        <v>0.46201545343483902</v>
      </c>
      <c r="K820">
        <v>174.61489645396901</v>
      </c>
      <c r="L820">
        <v>171.546550755602</v>
      </c>
      <c r="M820">
        <v>35.707134303049799</v>
      </c>
      <c r="N820">
        <v>0.69970204744305098</v>
      </c>
      <c r="O820">
        <v>37.697516930022502</v>
      </c>
      <c r="P820">
        <v>30.0357001190003</v>
      </c>
      <c r="Q820">
        <v>5.1779067013846998E-2</v>
      </c>
    </row>
    <row r="821" spans="1:17" hidden="1" x14ac:dyDescent="0.3">
      <c r="A821" t="s">
        <v>1789</v>
      </c>
      <c r="B821" t="s">
        <v>1790</v>
      </c>
      <c r="C821" t="s">
        <v>3112</v>
      </c>
      <c r="D821" t="s">
        <v>192</v>
      </c>
      <c r="E821">
        <v>4160.6842874550002</v>
      </c>
      <c r="F821">
        <v>542.35</v>
      </c>
      <c r="G821">
        <v>3.3482538439541498</v>
      </c>
      <c r="H821">
        <v>-4.3885389842543203</v>
      </c>
      <c r="I821">
        <v>-11.161082154864699</v>
      </c>
      <c r="J821">
        <v>-0.34722724589494602</v>
      </c>
      <c r="K821">
        <v>604.20377770584503</v>
      </c>
      <c r="L821">
        <v>571.59465076968297</v>
      </c>
      <c r="M821">
        <v>21.998581632214702</v>
      </c>
      <c r="N821">
        <v>1.10998438212965</v>
      </c>
      <c r="O821">
        <v>29.621093389877299</v>
      </c>
      <c r="P821">
        <v>35.1651090342679</v>
      </c>
      <c r="Q821">
        <v>0.15344784150322799</v>
      </c>
    </row>
    <row r="822" spans="1:17" x14ac:dyDescent="0.3">
      <c r="A822" t="s">
        <v>1791</v>
      </c>
      <c r="B822" t="s">
        <v>1792</v>
      </c>
      <c r="C822" t="s">
        <v>3111</v>
      </c>
      <c r="D822" t="s">
        <v>465</v>
      </c>
      <c r="E822">
        <v>4157.0208790199904</v>
      </c>
      <c r="F822">
        <v>362.9</v>
      </c>
      <c r="G822">
        <v>-2.08839562820918</v>
      </c>
      <c r="H822">
        <v>0.491908940821351</v>
      </c>
      <c r="I822">
        <v>-11.723125604260501</v>
      </c>
      <c r="J822">
        <v>-1.1833253482699999</v>
      </c>
      <c r="K822">
        <v>388.56507285831799</v>
      </c>
      <c r="L822">
        <v>369.87727370038198</v>
      </c>
      <c r="M822">
        <v>27.3470719719339</v>
      </c>
      <c r="N822">
        <v>0.629791175995984</v>
      </c>
      <c r="O822">
        <v>26.439790575916199</v>
      </c>
      <c r="P822">
        <v>28.893624578227602</v>
      </c>
      <c r="Q822">
        <v>0.119539052201267</v>
      </c>
    </row>
    <row r="823" spans="1:17" x14ac:dyDescent="0.3">
      <c r="A823" t="s">
        <v>1793</v>
      </c>
      <c r="B823" t="s">
        <v>1794</v>
      </c>
      <c r="C823" t="s">
        <v>3107</v>
      </c>
      <c r="D823" t="s">
        <v>443</v>
      </c>
      <c r="E823">
        <v>4141.5477566039999</v>
      </c>
      <c r="F823">
        <v>82.89</v>
      </c>
      <c r="G823">
        <v>-32.581240057715704</v>
      </c>
      <c r="H823">
        <v>-4.6861456575571001</v>
      </c>
      <c r="I823">
        <v>-29.884547044830398</v>
      </c>
      <c r="J823">
        <v>-1.1068218828615899</v>
      </c>
      <c r="K823">
        <v>92.501099081902794</v>
      </c>
      <c r="L823">
        <v>97.951833282181099</v>
      </c>
      <c r="M823">
        <v>22.581798202582199</v>
      </c>
      <c r="N823">
        <v>1.2977142150871599</v>
      </c>
      <c r="O823">
        <v>46.640125467487003</v>
      </c>
      <c r="P823">
        <v>2.3207011480064201</v>
      </c>
      <c r="Q823">
        <v>-1.5693659538339001E-2</v>
      </c>
    </row>
    <row r="824" spans="1:17" hidden="1" x14ac:dyDescent="0.3">
      <c r="A824" t="s">
        <v>1795</v>
      </c>
      <c r="B824" t="s">
        <v>1796</v>
      </c>
      <c r="C824" t="s">
        <v>3112</v>
      </c>
      <c r="D824" t="s">
        <v>276</v>
      </c>
      <c r="E824">
        <v>4140.4329072</v>
      </c>
      <c r="F824">
        <v>1298.25</v>
      </c>
      <c r="G824">
        <v>4.4175760658366796</v>
      </c>
      <c r="H824">
        <v>-0.36052288375722003</v>
      </c>
      <c r="I824">
        <v>-7.9034184571817203</v>
      </c>
      <c r="J824">
        <v>2.9587477861545199</v>
      </c>
      <c r="K824">
        <v>1347.4689825550099</v>
      </c>
      <c r="L824">
        <v>1287.2685003019801</v>
      </c>
      <c r="M824">
        <v>43.569727137636498</v>
      </c>
      <c r="N824">
        <v>0.68797104458821901</v>
      </c>
      <c r="O824">
        <v>21.3017523589447</v>
      </c>
      <c r="P824">
        <v>34.687208216619901</v>
      </c>
      <c r="Q824">
        <v>0.113361317139795</v>
      </c>
    </row>
    <row r="825" spans="1:17" x14ac:dyDescent="0.3">
      <c r="A825" t="s">
        <v>1797</v>
      </c>
      <c r="B825" t="s">
        <v>1798</v>
      </c>
      <c r="C825" t="s">
        <v>3096</v>
      </c>
      <c r="D825" t="s">
        <v>273</v>
      </c>
      <c r="E825">
        <v>4128.4552028999997</v>
      </c>
      <c r="F825">
        <v>1512.25</v>
      </c>
      <c r="G825">
        <v>36.013369919892099</v>
      </c>
      <c r="H825">
        <v>13.1996703973513</v>
      </c>
      <c r="I825">
        <v>14.815481773566701</v>
      </c>
      <c r="J825">
        <v>8.3642581825361209</v>
      </c>
      <c r="K825">
        <v>1389.9950052295201</v>
      </c>
      <c r="L825">
        <v>1272.9248033923</v>
      </c>
      <c r="M825">
        <v>92.734936379242498</v>
      </c>
      <c r="N825">
        <v>2.9173949493721398</v>
      </c>
      <c r="O825">
        <v>2.6814349479252702</v>
      </c>
      <c r="P825">
        <v>65.880546262271693</v>
      </c>
      <c r="Q825">
        <v>0.112090378077164</v>
      </c>
    </row>
    <row r="826" spans="1:17" hidden="1" x14ac:dyDescent="0.3">
      <c r="A826" t="s">
        <v>1799</v>
      </c>
      <c r="B826" t="s">
        <v>1800</v>
      </c>
      <c r="C826" t="s">
        <v>3112</v>
      </c>
      <c r="D826" t="s">
        <v>51</v>
      </c>
      <c r="E826">
        <v>4102.9999019850002</v>
      </c>
      <c r="F826">
        <v>738.8</v>
      </c>
      <c r="G826">
        <v>129.079323131118</v>
      </c>
      <c r="H826">
        <v>4.61452664719459</v>
      </c>
      <c r="I826">
        <v>35.826942919533003</v>
      </c>
      <c r="J826">
        <v>-1.75678790914034</v>
      </c>
      <c r="K826">
        <v>735.61406076919297</v>
      </c>
      <c r="L826">
        <v>573.43965968651003</v>
      </c>
      <c r="M826">
        <v>36.851689599047702</v>
      </c>
      <c r="N826">
        <v>1.5487635603674901</v>
      </c>
      <c r="O826">
        <v>15.1394152680021</v>
      </c>
      <c r="P826">
        <v>180.327641786735</v>
      </c>
      <c r="Q826">
        <v>-2.2549905403092999E-2</v>
      </c>
    </row>
    <row r="827" spans="1:17" x14ac:dyDescent="0.3">
      <c r="A827" t="s">
        <v>1801</v>
      </c>
      <c r="B827" t="s">
        <v>1802</v>
      </c>
      <c r="C827" t="s">
        <v>3099</v>
      </c>
      <c r="D827" t="s">
        <v>985</v>
      </c>
      <c r="E827">
        <v>4102.2650934720004</v>
      </c>
      <c r="F827">
        <v>32.159999999999997</v>
      </c>
      <c r="G827">
        <v>10.1061098135251</v>
      </c>
      <c r="H827">
        <v>-10.7567280575946</v>
      </c>
      <c r="I827">
        <v>-13.374313075060901</v>
      </c>
      <c r="J827">
        <v>-7.34494938439859</v>
      </c>
      <c r="K827">
        <v>38.609442975558203</v>
      </c>
      <c r="L827">
        <v>35.752061399531001</v>
      </c>
      <c r="M827">
        <v>15.3881222523363</v>
      </c>
      <c r="N827">
        <v>0.467051511830121</v>
      </c>
      <c r="O827">
        <v>43.345771144278601</v>
      </c>
      <c r="P827">
        <v>42.933333333333302</v>
      </c>
      <c r="Q827">
        <v>8.4910919942369004E-2</v>
      </c>
    </row>
    <row r="828" spans="1:17" hidden="1" x14ac:dyDescent="0.3">
      <c r="A828" t="s">
        <v>1803</v>
      </c>
      <c r="B828" t="s">
        <v>1804</v>
      </c>
      <c r="C828" t="s">
        <v>3112</v>
      </c>
      <c r="D828" t="s">
        <v>48</v>
      </c>
      <c r="E828">
        <v>4094.8417081799998</v>
      </c>
      <c r="F828">
        <v>737.4</v>
      </c>
      <c r="G828">
        <v>128.08477871986099</v>
      </c>
      <c r="H828">
        <v>4.1602351084763001</v>
      </c>
      <c r="I828">
        <v>53.869120792559599</v>
      </c>
      <c r="J828">
        <v>-7.1088330023619104</v>
      </c>
      <c r="K828">
        <v>785.17086711635102</v>
      </c>
      <c r="L828">
        <v>630.19284901566698</v>
      </c>
      <c r="M828">
        <v>29.9955139131105</v>
      </c>
      <c r="N828">
        <v>0.72739215252237099</v>
      </c>
      <c r="O828">
        <v>26.796853810686098</v>
      </c>
      <c r="P828">
        <v>166.16134271792001</v>
      </c>
    </row>
    <row r="829" spans="1:17" hidden="1" x14ac:dyDescent="0.3">
      <c r="A829" t="s">
        <v>1805</v>
      </c>
      <c r="B829" t="s">
        <v>1806</v>
      </c>
      <c r="C829" t="s">
        <v>3112</v>
      </c>
      <c r="D829" t="s">
        <v>449</v>
      </c>
      <c r="E829">
        <v>4091.1185905699899</v>
      </c>
      <c r="F829">
        <v>892.1</v>
      </c>
      <c r="G829">
        <v>14.2831273743525</v>
      </c>
      <c r="H829">
        <v>10.855741879024</v>
      </c>
      <c r="I829">
        <v>43.037298378952201</v>
      </c>
      <c r="J829">
        <v>-4.9157012278209997</v>
      </c>
      <c r="K829">
        <v>927.96095927980696</v>
      </c>
      <c r="L829">
        <v>771.281611757831</v>
      </c>
      <c r="M829">
        <v>31.2927005563687</v>
      </c>
      <c r="N829">
        <v>0.57271915113355298</v>
      </c>
      <c r="O829">
        <v>22.7440869857639</v>
      </c>
      <c r="P829">
        <v>70.900383141762404</v>
      </c>
      <c r="Q829">
        <v>0.164589606361079</v>
      </c>
    </row>
    <row r="830" spans="1:17" hidden="1" x14ac:dyDescent="0.3">
      <c r="A830" t="s">
        <v>1807</v>
      </c>
      <c r="B830" t="s">
        <v>1808</v>
      </c>
      <c r="C830" t="s">
        <v>3112</v>
      </c>
      <c r="D830" t="s">
        <v>51</v>
      </c>
      <c r="E830">
        <v>4087.7345945400002</v>
      </c>
      <c r="F830">
        <v>74.599999999999994</v>
      </c>
      <c r="G830">
        <v>104.505352581366</v>
      </c>
      <c r="H830">
        <v>-7.1500191579033796</v>
      </c>
      <c r="I830">
        <v>41.915703031281602</v>
      </c>
      <c r="J830">
        <v>-8.6981626877244196</v>
      </c>
      <c r="K830">
        <v>80.681877053797294</v>
      </c>
      <c r="L830">
        <v>62.795019854852598</v>
      </c>
      <c r="M830">
        <v>27.878596680114899</v>
      </c>
      <c r="N830">
        <v>0.63268712641309899</v>
      </c>
      <c r="O830">
        <v>35.254691689007998</v>
      </c>
      <c r="P830">
        <v>138.33865814696401</v>
      </c>
      <c r="Q830">
        <v>4.1713444013267001E-2</v>
      </c>
    </row>
    <row r="831" spans="1:17" hidden="1" x14ac:dyDescent="0.3">
      <c r="A831" t="s">
        <v>1809</v>
      </c>
      <c r="B831" t="s">
        <v>1810</v>
      </c>
      <c r="C831" t="s">
        <v>3112</v>
      </c>
      <c r="D831" t="s">
        <v>166</v>
      </c>
      <c r="E831">
        <v>4072.7465000000002</v>
      </c>
      <c r="F831">
        <v>236.65</v>
      </c>
      <c r="G831">
        <v>3830.90345979115</v>
      </c>
      <c r="H831">
        <v>-4.1256286171663099</v>
      </c>
      <c r="I831">
        <v>392.33710518337102</v>
      </c>
      <c r="J831">
        <v>-14.847879432931199</v>
      </c>
      <c r="K831">
        <v>224.21260959907801</v>
      </c>
      <c r="L831">
        <v>113.781585635746</v>
      </c>
      <c r="M831">
        <v>31.199060040582999</v>
      </c>
      <c r="N831">
        <v>0.88844824133563605</v>
      </c>
      <c r="O831">
        <v>50.433129093598097</v>
      </c>
      <c r="P831">
        <v>4059.0509666080802</v>
      </c>
      <c r="Q831">
        <v>0.24316830921701699</v>
      </c>
    </row>
    <row r="832" spans="1:17" hidden="1" x14ac:dyDescent="0.3">
      <c r="A832" t="s">
        <v>1811</v>
      </c>
      <c r="B832" t="s">
        <v>1812</v>
      </c>
      <c r="C832" t="s">
        <v>3112</v>
      </c>
      <c r="D832" t="s">
        <v>51</v>
      </c>
      <c r="E832">
        <v>4064.9728315150001</v>
      </c>
      <c r="F832">
        <v>710.35</v>
      </c>
      <c r="G832">
        <v>4.7517325091080203</v>
      </c>
      <c r="H832">
        <v>1.94086429925143</v>
      </c>
      <c r="I832">
        <v>43.378579597452998</v>
      </c>
      <c r="J832">
        <v>4.2820206010008404</v>
      </c>
      <c r="K832">
        <v>712.91642752293603</v>
      </c>
      <c r="L832">
        <v>572.23685854610198</v>
      </c>
      <c r="M832">
        <v>41.465124539999302</v>
      </c>
      <c r="N832">
        <v>0.65997927810269097</v>
      </c>
      <c r="O832">
        <v>18.469768424016301</v>
      </c>
      <c r="P832">
        <v>68.589058977097395</v>
      </c>
    </row>
    <row r="833" spans="1:17" hidden="1" x14ac:dyDescent="0.3">
      <c r="A833" t="s">
        <v>1813</v>
      </c>
      <c r="B833" t="s">
        <v>1814</v>
      </c>
      <c r="C833" t="s">
        <v>3112</v>
      </c>
      <c r="D833" t="s">
        <v>1018</v>
      </c>
      <c r="E833">
        <v>4060.8879999999999</v>
      </c>
      <c r="F833">
        <v>118</v>
      </c>
      <c r="G833">
        <v>-24.730261809580401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x14ac:dyDescent="0.3">
      <c r="A834" t="s">
        <v>1815</v>
      </c>
      <c r="B834" t="s">
        <v>1816</v>
      </c>
      <c r="C834" t="s">
        <v>3103</v>
      </c>
      <c r="D834" t="s">
        <v>192</v>
      </c>
      <c r="E834">
        <v>4034.8311374999998</v>
      </c>
      <c r="F834">
        <v>618.5</v>
      </c>
      <c r="G834">
        <v>46.262718382814199</v>
      </c>
      <c r="H834">
        <v>-11.8249406921807</v>
      </c>
      <c r="I834">
        <v>-12.0326089780744</v>
      </c>
      <c r="J834">
        <v>-2.81711186946429</v>
      </c>
      <c r="K834">
        <v>704.28641162423799</v>
      </c>
      <c r="L834">
        <v>641.88216590543504</v>
      </c>
      <c r="M834">
        <v>22.828088142965601</v>
      </c>
      <c r="N834">
        <v>0.33565874994677503</v>
      </c>
      <c r="O834">
        <v>33.775262732417097</v>
      </c>
      <c r="P834">
        <v>76.386710394980696</v>
      </c>
      <c r="Q834">
        <v>5.2865327619224002E-2</v>
      </c>
    </row>
    <row r="835" spans="1:17" x14ac:dyDescent="0.3">
      <c r="A835" t="s">
        <v>1817</v>
      </c>
      <c r="B835" t="s">
        <v>1818</v>
      </c>
      <c r="C835" t="s">
        <v>3109</v>
      </c>
      <c r="D835" t="s">
        <v>250</v>
      </c>
      <c r="E835">
        <v>3997.25613294</v>
      </c>
      <c r="F835">
        <v>181.65</v>
      </c>
      <c r="G835">
        <v>2.87988292225443</v>
      </c>
      <c r="H835">
        <v>-2.9038768937027002</v>
      </c>
      <c r="I835">
        <v>-13.7419298242946</v>
      </c>
      <c r="J835">
        <v>-1.0604959332397099</v>
      </c>
      <c r="K835">
        <v>198.79466506397901</v>
      </c>
      <c r="L835">
        <v>191.17688226663799</v>
      </c>
      <c r="M835">
        <v>20.263750080481401</v>
      </c>
      <c r="N835">
        <v>0.55141066908601899</v>
      </c>
      <c r="O835">
        <v>30.938618221855201</v>
      </c>
      <c r="P835">
        <v>32.591240875912398</v>
      </c>
    </row>
    <row r="836" spans="1:17" hidden="1" x14ac:dyDescent="0.3">
      <c r="A836" t="s">
        <v>1819</v>
      </c>
      <c r="B836" t="s">
        <v>1820</v>
      </c>
      <c r="C836" t="s">
        <v>3112</v>
      </c>
      <c r="D836" t="s">
        <v>1329</v>
      </c>
      <c r="E836">
        <v>3978.13076374</v>
      </c>
      <c r="F836">
        <v>550.9</v>
      </c>
      <c r="G836">
        <v>4.7435045223048098</v>
      </c>
      <c r="H836">
        <v>-10.4970477312383</v>
      </c>
      <c r="I836">
        <v>11.670016003192201</v>
      </c>
      <c r="J836">
        <v>-4.8512169272719099</v>
      </c>
      <c r="K836">
        <v>669.711156547722</v>
      </c>
      <c r="L836">
        <v>572.51716802959402</v>
      </c>
      <c r="M836">
        <v>8.8999378777730804</v>
      </c>
      <c r="N836">
        <v>0.40614375625494298</v>
      </c>
      <c r="O836">
        <v>56.071882374296599</v>
      </c>
      <c r="P836">
        <v>46.906666666666602</v>
      </c>
      <c r="Q836">
        <v>-1.2360707092471E-2</v>
      </c>
    </row>
    <row r="837" spans="1:17" x14ac:dyDescent="0.3">
      <c r="A837" t="s">
        <v>1821</v>
      </c>
      <c r="B837" t="s">
        <v>1822</v>
      </c>
      <c r="C837" t="s">
        <v>3103</v>
      </c>
      <c r="D837" t="s">
        <v>192</v>
      </c>
      <c r="E837">
        <v>3969.7943178</v>
      </c>
      <c r="F837">
        <v>1508.3</v>
      </c>
      <c r="G837">
        <v>50.919622720724497</v>
      </c>
      <c r="H837">
        <v>-3.5718415155584502</v>
      </c>
      <c r="I837">
        <v>18.352503054753299</v>
      </c>
      <c r="J837">
        <v>-4.2674291734743601</v>
      </c>
      <c r="K837">
        <v>1582.4256548072999</v>
      </c>
      <c r="L837">
        <v>1347.0545326501301</v>
      </c>
      <c r="M837">
        <v>26.350404833297201</v>
      </c>
      <c r="N837">
        <v>0.581625567046549</v>
      </c>
      <c r="O837">
        <v>18.676655837698</v>
      </c>
      <c r="P837">
        <v>83.491484184914796</v>
      </c>
      <c r="Q837">
        <v>0.10021763014460799</v>
      </c>
    </row>
    <row r="838" spans="1:17" hidden="1" x14ac:dyDescent="0.3">
      <c r="A838" t="s">
        <v>1823</v>
      </c>
      <c r="B838" t="s">
        <v>1824</v>
      </c>
      <c r="C838" t="s">
        <v>3112</v>
      </c>
      <c r="D838" t="s">
        <v>117</v>
      </c>
      <c r="E838">
        <v>3967.4988249839998</v>
      </c>
      <c r="F838">
        <v>40.86</v>
      </c>
      <c r="G838">
        <v>-4.8472568834720704</v>
      </c>
      <c r="H838">
        <v>-11.0478488309175</v>
      </c>
      <c r="I838">
        <v>-33.180494888445601</v>
      </c>
      <c r="J838">
        <v>-8.3129756621759903</v>
      </c>
      <c r="K838">
        <v>47.3923172256602</v>
      </c>
      <c r="L838">
        <v>46.820092071147798</v>
      </c>
      <c r="M838">
        <v>11.715140339138999</v>
      </c>
      <c r="N838">
        <v>0.42850931855587199</v>
      </c>
      <c r="O838">
        <v>60.058737151248103</v>
      </c>
      <c r="P838">
        <v>27.887323943661901</v>
      </c>
      <c r="Q838">
        <v>3.2912208120885002E-2</v>
      </c>
    </row>
    <row r="839" spans="1:17" x14ac:dyDescent="0.3">
      <c r="A839" t="s">
        <v>1825</v>
      </c>
      <c r="B839" t="s">
        <v>1826</v>
      </c>
      <c r="C839" t="s">
        <v>3109</v>
      </c>
      <c r="D839" t="s">
        <v>1483</v>
      </c>
      <c r="E839">
        <v>3963.2701094280001</v>
      </c>
      <c r="F839">
        <v>73.08</v>
      </c>
      <c r="G839">
        <v>36.670600259384997</v>
      </c>
      <c r="H839">
        <v>-4.5326591379316499</v>
      </c>
      <c r="I839">
        <v>-19.823418062678101</v>
      </c>
      <c r="J839">
        <v>-2.8071095104173498</v>
      </c>
      <c r="K839">
        <v>82.4142972289238</v>
      </c>
      <c r="L839">
        <v>77.7278784838023</v>
      </c>
      <c r="M839">
        <v>28.920797759133801</v>
      </c>
      <c r="N839">
        <v>0.34212170198319702</v>
      </c>
      <c r="O839">
        <v>41.283524904214502</v>
      </c>
      <c r="P839">
        <v>70.349650349650304</v>
      </c>
      <c r="Q839">
        <v>0.15966108170746199</v>
      </c>
    </row>
    <row r="840" spans="1:17" x14ac:dyDescent="0.3">
      <c r="A840" t="s">
        <v>1827</v>
      </c>
      <c r="B840" t="s">
        <v>1828</v>
      </c>
      <c r="C840" t="s">
        <v>3108</v>
      </c>
      <c r="D840" t="s">
        <v>276</v>
      </c>
      <c r="E840">
        <v>3960.0913359239998</v>
      </c>
      <c r="F840">
        <v>170.34</v>
      </c>
      <c r="G840">
        <v>9.9267051432921907</v>
      </c>
      <c r="H840">
        <v>8.3189549722323903</v>
      </c>
      <c r="I840">
        <v>18.5305599559873</v>
      </c>
      <c r="J840">
        <v>-0.785362316250518</v>
      </c>
      <c r="K840">
        <v>174.85187843991599</v>
      </c>
      <c r="L840">
        <v>157.35328312257701</v>
      </c>
      <c r="M840">
        <v>35.612470404626499</v>
      </c>
      <c r="N840">
        <v>1.21089497864147</v>
      </c>
      <c r="O840">
        <v>16.8251731830456</v>
      </c>
      <c r="P840">
        <v>52.021419009370803</v>
      </c>
      <c r="Q840">
        <v>2.3791348785004E-2</v>
      </c>
    </row>
    <row r="841" spans="1:17" hidden="1" x14ac:dyDescent="0.3">
      <c r="A841" t="s">
        <v>1829</v>
      </c>
      <c r="B841" t="s">
        <v>1830</v>
      </c>
      <c r="C841" t="s">
        <v>3112</v>
      </c>
      <c r="D841" t="s">
        <v>51</v>
      </c>
      <c r="E841">
        <v>3958.48104758</v>
      </c>
      <c r="F841">
        <v>1592.3</v>
      </c>
      <c r="G841">
        <v>116.51088657312199</v>
      </c>
      <c r="H841">
        <v>4.3482140278795596</v>
      </c>
      <c r="I841">
        <v>49.981533298503102</v>
      </c>
      <c r="J841">
        <v>3.2073666457186101</v>
      </c>
      <c r="K841">
        <v>1466.0474777859399</v>
      </c>
      <c r="L841">
        <v>1134.3020090525999</v>
      </c>
      <c r="M841">
        <v>55.608242393754402</v>
      </c>
      <c r="N841">
        <v>0.38302836954229003</v>
      </c>
      <c r="O841">
        <v>5.9473717264334702</v>
      </c>
      <c r="P841">
        <v>181.32508833922199</v>
      </c>
      <c r="Q841">
        <v>0.23669092236287001</v>
      </c>
    </row>
    <row r="842" spans="1:17" hidden="1" x14ac:dyDescent="0.3">
      <c r="A842" t="s">
        <v>1831</v>
      </c>
      <c r="B842" t="s">
        <v>1832</v>
      </c>
      <c r="C842" t="s">
        <v>3112</v>
      </c>
      <c r="D842" t="s">
        <v>432</v>
      </c>
      <c r="E842">
        <v>3947.0775656000001</v>
      </c>
      <c r="F842">
        <v>317.2</v>
      </c>
      <c r="G842">
        <v>96.933747729366402</v>
      </c>
      <c r="H842">
        <v>-1.7243456813623801</v>
      </c>
      <c r="I842">
        <v>58.400710561065203</v>
      </c>
      <c r="J842">
        <v>-6.0272970546494804</v>
      </c>
      <c r="K842">
        <v>350.15743176549199</v>
      </c>
      <c r="L842">
        <v>274.18912443018201</v>
      </c>
      <c r="M842">
        <v>25.436355149652599</v>
      </c>
      <c r="N842">
        <v>0.36866101966898601</v>
      </c>
      <c r="O842">
        <v>41.141235813366897</v>
      </c>
      <c r="P842">
        <v>130.36421075565499</v>
      </c>
      <c r="Q842">
        <v>0.15213909734169601</v>
      </c>
    </row>
    <row r="843" spans="1:17" x14ac:dyDescent="0.3">
      <c r="A843" t="s">
        <v>1833</v>
      </c>
      <c r="B843" t="s">
        <v>1834</v>
      </c>
      <c r="C843" t="s">
        <v>3100</v>
      </c>
      <c r="D843" t="s">
        <v>48</v>
      </c>
      <c r="E843">
        <v>3938.7382637199998</v>
      </c>
      <c r="F843">
        <v>569.20000000000005</v>
      </c>
      <c r="G843">
        <v>-31.1828288978665</v>
      </c>
      <c r="H843">
        <v>-7.8100117374842997</v>
      </c>
      <c r="I843">
        <v>-13.4937226175122</v>
      </c>
      <c r="J843">
        <v>-7.6813890316953799</v>
      </c>
      <c r="K843">
        <v>657.02259416737002</v>
      </c>
      <c r="L843">
        <v>627.88447770351104</v>
      </c>
      <c r="M843">
        <v>21.164746320497301</v>
      </c>
      <c r="N843">
        <v>0.81177017933425299</v>
      </c>
      <c r="O843">
        <v>77.275122979620406</v>
      </c>
      <c r="P843">
        <v>33.380199179847601</v>
      </c>
      <c r="Q843">
        <v>0.13036742393434</v>
      </c>
    </row>
    <row r="844" spans="1:17" hidden="1" x14ac:dyDescent="0.3">
      <c r="A844" t="s">
        <v>1835</v>
      </c>
      <c r="B844" t="s">
        <v>1836</v>
      </c>
      <c r="C844" t="s">
        <v>3112</v>
      </c>
      <c r="D844" t="s">
        <v>83</v>
      </c>
      <c r="E844">
        <v>3920.3943641999999</v>
      </c>
      <c r="F844">
        <v>1733.85</v>
      </c>
      <c r="G844">
        <v>193.06094163964801</v>
      </c>
      <c r="H844">
        <v>6.7583485732566899</v>
      </c>
      <c r="I844">
        <v>61.7736677650378</v>
      </c>
      <c r="J844">
        <v>-0.10163983322876</v>
      </c>
      <c r="K844">
        <v>1620.65728806073</v>
      </c>
      <c r="L844">
        <v>1235.9375051259999</v>
      </c>
      <c r="M844">
        <v>43.876919911466999</v>
      </c>
      <c r="N844">
        <v>0.91517763370391703</v>
      </c>
      <c r="O844">
        <v>11.1399486691466</v>
      </c>
      <c r="P844">
        <v>236.31073610707</v>
      </c>
      <c r="Q844">
        <v>0.19152357242022999</v>
      </c>
    </row>
    <row r="845" spans="1:17" hidden="1" x14ac:dyDescent="0.3">
      <c r="A845" t="s">
        <v>1837</v>
      </c>
      <c r="B845" t="s">
        <v>1838</v>
      </c>
      <c r="C845" t="s">
        <v>3112</v>
      </c>
      <c r="E845">
        <v>3905.8388525</v>
      </c>
      <c r="F845">
        <v>2112.5</v>
      </c>
      <c r="G845">
        <v>4375.8900162866603</v>
      </c>
      <c r="H845">
        <v>4.5552479818948797</v>
      </c>
      <c r="I845">
        <v>283.81506396460202</v>
      </c>
      <c r="J845">
        <v>-5.5867154717468903</v>
      </c>
      <c r="K845">
        <v>2022.9138840414601</v>
      </c>
      <c r="L845">
        <v>1068.2125946061999</v>
      </c>
      <c r="M845">
        <v>24.731607564239901</v>
      </c>
      <c r="N845">
        <v>0.35419330948848898</v>
      </c>
      <c r="O845">
        <v>50.011834319526599</v>
      </c>
      <c r="P845">
        <v>4402.3444160272802</v>
      </c>
    </row>
    <row r="846" spans="1:17" hidden="1" x14ac:dyDescent="0.3">
      <c r="A846" t="s">
        <v>1839</v>
      </c>
      <c r="B846" t="s">
        <v>1840</v>
      </c>
      <c r="C846" t="s">
        <v>3112</v>
      </c>
      <c r="D846" t="s">
        <v>51</v>
      </c>
      <c r="E846">
        <v>3900.8920779</v>
      </c>
      <c r="F846">
        <v>2358.6</v>
      </c>
      <c r="G846">
        <v>46.400125726589103</v>
      </c>
      <c r="H846">
        <v>22.562471757990298</v>
      </c>
      <c r="I846">
        <v>45.155310881058902</v>
      </c>
      <c r="J846">
        <v>-8.1500805619354093</v>
      </c>
      <c r="K846">
        <v>2392.9148167286899</v>
      </c>
      <c r="L846">
        <v>1875.4046871780899</v>
      </c>
      <c r="M846">
        <v>23.9015216430744</v>
      </c>
      <c r="N846">
        <v>0.71719151225544997</v>
      </c>
      <c r="O846">
        <v>26.132027473925199</v>
      </c>
      <c r="P846">
        <v>82.554179566563406</v>
      </c>
      <c r="Q846">
        <v>0.149743362982727</v>
      </c>
    </row>
    <row r="847" spans="1:17" hidden="1" x14ac:dyDescent="0.3">
      <c r="A847" t="s">
        <v>1841</v>
      </c>
      <c r="B847" t="s">
        <v>1842</v>
      </c>
      <c r="C847" t="s">
        <v>3112</v>
      </c>
      <c r="D847" t="s">
        <v>276</v>
      </c>
      <c r="E847">
        <v>3899.5066900000002</v>
      </c>
      <c r="F847">
        <v>399.25</v>
      </c>
      <c r="G847">
        <v>5.1505710870872097</v>
      </c>
      <c r="H847">
        <v>4.1985266590631403</v>
      </c>
      <c r="I847">
        <v>2.9176786178539502</v>
      </c>
      <c r="J847">
        <v>-5.9356303879828101</v>
      </c>
      <c r="K847">
        <v>437.13764161995402</v>
      </c>
      <c r="L847">
        <v>405.85341227324199</v>
      </c>
      <c r="M847">
        <v>22.124605719142899</v>
      </c>
      <c r="N847">
        <v>0.55187364872866695</v>
      </c>
      <c r="O847">
        <v>36.0050093926111</v>
      </c>
      <c r="P847">
        <v>33.754334243454601</v>
      </c>
      <c r="Q847">
        <v>0.145312035673693</v>
      </c>
    </row>
    <row r="848" spans="1:17" hidden="1" x14ac:dyDescent="0.3">
      <c r="A848" t="s">
        <v>1843</v>
      </c>
      <c r="B848" t="s">
        <v>1844</v>
      </c>
      <c r="C848" t="s">
        <v>3112</v>
      </c>
      <c r="D848" t="s">
        <v>1845</v>
      </c>
      <c r="E848">
        <v>3885.894688032</v>
      </c>
      <c r="F848">
        <v>129.57</v>
      </c>
      <c r="G848">
        <v>20.951743604094901</v>
      </c>
      <c r="H848">
        <v>6.3037362326684301</v>
      </c>
      <c r="I848">
        <v>20.519926394125601</v>
      </c>
      <c r="J848">
        <v>-10.664426725554501</v>
      </c>
      <c r="K848">
        <v>142.62582841052401</v>
      </c>
      <c r="L848">
        <v>125.669491155839</v>
      </c>
      <c r="M848">
        <v>23.750724931042001</v>
      </c>
      <c r="N848">
        <v>1.5159727613113201</v>
      </c>
      <c r="O848">
        <v>27.259396465231099</v>
      </c>
      <c r="P848">
        <v>56.296743063932396</v>
      </c>
      <c r="Q848">
        <v>5.1516186810131002E-2</v>
      </c>
    </row>
    <row r="849" spans="1:17" x14ac:dyDescent="0.3">
      <c r="A849" t="s">
        <v>1846</v>
      </c>
      <c r="B849" t="s">
        <v>1847</v>
      </c>
      <c r="C849" t="s">
        <v>3108</v>
      </c>
      <c r="D849" t="s">
        <v>133</v>
      </c>
      <c r="E849">
        <v>3880.6566910000001</v>
      </c>
      <c r="F849">
        <v>587.35</v>
      </c>
      <c r="G849">
        <v>-4.0515655215881399</v>
      </c>
      <c r="H849">
        <v>3.83152489378939</v>
      </c>
      <c r="I849">
        <v>4.1052842833629004</v>
      </c>
      <c r="J849">
        <v>7.7346436685796496</v>
      </c>
      <c r="K849">
        <v>563.62271953867605</v>
      </c>
      <c r="L849">
        <v>530.98080289740699</v>
      </c>
      <c r="M849">
        <v>51.328358967774797</v>
      </c>
      <c r="N849">
        <v>0.99765296580303098</v>
      </c>
      <c r="O849">
        <v>13.560909168298201</v>
      </c>
      <c r="P849">
        <v>38.200000000000003</v>
      </c>
    </row>
    <row r="850" spans="1:17" hidden="1" x14ac:dyDescent="0.3">
      <c r="A850" t="s">
        <v>1848</v>
      </c>
      <c r="B850" t="s">
        <v>1849</v>
      </c>
      <c r="C850" t="s">
        <v>3112</v>
      </c>
      <c r="D850" t="s">
        <v>465</v>
      </c>
      <c r="E850">
        <v>3861.9403478999998</v>
      </c>
      <c r="F850">
        <v>279</v>
      </c>
      <c r="G850">
        <v>76.602368818336998</v>
      </c>
      <c r="H850">
        <v>2.4379949379454402</v>
      </c>
      <c r="I850">
        <v>26.2937353289696</v>
      </c>
      <c r="J850">
        <v>-6.0386385223124703</v>
      </c>
      <c r="K850">
        <v>276.83819180556401</v>
      </c>
      <c r="L850">
        <v>220.93311013647499</v>
      </c>
      <c r="M850">
        <v>30.5396527019345</v>
      </c>
      <c r="N850">
        <v>0.44683709931605198</v>
      </c>
      <c r="O850">
        <v>20.5197132616487</v>
      </c>
      <c r="P850">
        <v>116.951788491446</v>
      </c>
      <c r="Q850">
        <v>5.5394589659147002E-2</v>
      </c>
    </row>
    <row r="851" spans="1:17" hidden="1" x14ac:dyDescent="0.3">
      <c r="A851" t="s">
        <v>1850</v>
      </c>
      <c r="B851" t="s">
        <v>1851</v>
      </c>
      <c r="C851" t="s">
        <v>3112</v>
      </c>
      <c r="D851" t="s">
        <v>510</v>
      </c>
      <c r="E851">
        <v>3848.56414288</v>
      </c>
      <c r="F851">
        <v>4454.6000000000004</v>
      </c>
      <c r="G851">
        <v>0.96004185943084497</v>
      </c>
      <c r="H851">
        <v>2.9942734178401902</v>
      </c>
      <c r="I851">
        <v>27.5017605692221</v>
      </c>
      <c r="J851">
        <v>-0.75281299600023699</v>
      </c>
      <c r="K851">
        <v>4368.7099194778202</v>
      </c>
      <c r="L851">
        <v>3900.0288234065201</v>
      </c>
      <c r="M851">
        <v>45.255748611244101</v>
      </c>
      <c r="N851">
        <v>0.52829812792025399</v>
      </c>
      <c r="O851">
        <v>8.6517307951330995</v>
      </c>
      <c r="P851">
        <v>48.665064744359803</v>
      </c>
      <c r="Q851">
        <v>3.7214699093310002E-2</v>
      </c>
    </row>
    <row r="852" spans="1:17" x14ac:dyDescent="0.3">
      <c r="A852" t="s">
        <v>1852</v>
      </c>
      <c r="B852" t="s">
        <v>1853</v>
      </c>
      <c r="C852" t="s">
        <v>3100</v>
      </c>
      <c r="D852" t="s">
        <v>48</v>
      </c>
      <c r="E852">
        <v>3845.8908620279999</v>
      </c>
      <c r="F852">
        <v>47.64</v>
      </c>
      <c r="G852">
        <v>-18.7933827914623</v>
      </c>
      <c r="H852">
        <v>-9.2798941879132695</v>
      </c>
      <c r="I852">
        <v>-33.9555225173632</v>
      </c>
      <c r="J852">
        <v>-9.4672597809540697</v>
      </c>
      <c r="K852">
        <v>55.806346127502401</v>
      </c>
      <c r="L852">
        <v>57.012731431827298</v>
      </c>
      <c r="M852">
        <v>18.064951487881299</v>
      </c>
      <c r="N852">
        <v>0.71691260663092604</v>
      </c>
      <c r="O852">
        <v>65.8270361041141</v>
      </c>
      <c r="P852">
        <v>13.293697978596899</v>
      </c>
      <c r="Q852">
        <v>8.0992826349408006E-2</v>
      </c>
    </row>
    <row r="853" spans="1:17" hidden="1" x14ac:dyDescent="0.3">
      <c r="A853" t="s">
        <v>1854</v>
      </c>
      <c r="B853" t="s">
        <v>1855</v>
      </c>
      <c r="C853" t="s">
        <v>3112</v>
      </c>
      <c r="D853" t="s">
        <v>381</v>
      </c>
      <c r="E853">
        <v>3798.50375171</v>
      </c>
      <c r="F853">
        <v>257.45</v>
      </c>
      <c r="G853">
        <v>107.591054804839</v>
      </c>
      <c r="H853">
        <v>-3.2330687428506799</v>
      </c>
      <c r="I853">
        <v>110.48943698962999</v>
      </c>
      <c r="J853">
        <v>1.75077611815926</v>
      </c>
      <c r="K853">
        <v>255.14744528243901</v>
      </c>
      <c r="L853">
        <v>191.82839387428399</v>
      </c>
      <c r="M853">
        <v>41.681856578976998</v>
      </c>
      <c r="N853">
        <v>0.22926056689341101</v>
      </c>
      <c r="O853">
        <v>31.171101184695999</v>
      </c>
      <c r="P853">
        <v>171</v>
      </c>
      <c r="Q853">
        <v>0.13288775475532999</v>
      </c>
    </row>
    <row r="854" spans="1:17" hidden="1" x14ac:dyDescent="0.3">
      <c r="A854" t="s">
        <v>1856</v>
      </c>
      <c r="B854" t="s">
        <v>1857</v>
      </c>
      <c r="C854" t="s">
        <v>3112</v>
      </c>
      <c r="D854" t="s">
        <v>133</v>
      </c>
      <c r="E854">
        <v>3770.93267621</v>
      </c>
      <c r="F854">
        <v>312.10000000000002</v>
      </c>
      <c r="G854">
        <v>12.2875429133081</v>
      </c>
      <c r="H854">
        <v>2.4614686712644702</v>
      </c>
      <c r="I854">
        <v>5.1309410306923198</v>
      </c>
      <c r="J854">
        <v>-2.8333546182371601</v>
      </c>
      <c r="K854">
        <v>341.35645622876098</v>
      </c>
      <c r="M854">
        <v>41.593573010274902</v>
      </c>
      <c r="N854">
        <v>0.87863938345997405</v>
      </c>
      <c r="O854">
        <v>69.817366228772798</v>
      </c>
      <c r="P854">
        <v>84.238488783943296</v>
      </c>
    </row>
    <row r="855" spans="1:17" hidden="1" x14ac:dyDescent="0.3">
      <c r="A855" t="s">
        <v>1858</v>
      </c>
      <c r="B855" t="s">
        <v>1859</v>
      </c>
      <c r="C855" t="s">
        <v>3112</v>
      </c>
      <c r="D855" t="s">
        <v>419</v>
      </c>
      <c r="E855">
        <v>3770.516880014</v>
      </c>
      <c r="F855">
        <v>101.38</v>
      </c>
      <c r="G855">
        <v>-54.169194749527499</v>
      </c>
      <c r="H855">
        <v>-4.4824874438144899</v>
      </c>
      <c r="I855">
        <v>-27.339889860674798</v>
      </c>
      <c r="J855">
        <v>-1.55283113679902</v>
      </c>
      <c r="K855">
        <v>115.56529088542899</v>
      </c>
      <c r="L855">
        <v>123.413226152308</v>
      </c>
      <c r="M855">
        <v>16.034726401409799</v>
      </c>
      <c r="N855">
        <v>0.63504404697852002</v>
      </c>
      <c r="O855">
        <v>51.509173406983599</v>
      </c>
      <c r="P855">
        <v>1.6646610509426201</v>
      </c>
    </row>
    <row r="856" spans="1:17" x14ac:dyDescent="0.3">
      <c r="A856" t="s">
        <v>1860</v>
      </c>
      <c r="B856" t="s">
        <v>1861</v>
      </c>
      <c r="C856" t="s">
        <v>3113</v>
      </c>
      <c r="D856" t="s">
        <v>114</v>
      </c>
      <c r="E856">
        <v>3768.92476584</v>
      </c>
      <c r="F856">
        <v>220.4</v>
      </c>
      <c r="G856">
        <v>37.961862847971403</v>
      </c>
      <c r="H856">
        <v>-5.9110775957168897</v>
      </c>
      <c r="I856">
        <v>-27.337997648921501</v>
      </c>
      <c r="J856">
        <v>-7.5360439259085998</v>
      </c>
      <c r="K856">
        <v>261.07074213818498</v>
      </c>
      <c r="L856">
        <v>251.47168583565499</v>
      </c>
      <c r="M856">
        <v>20.829721692034699</v>
      </c>
      <c r="N856">
        <v>0.71395592403956198</v>
      </c>
      <c r="O856">
        <v>45.394736842105203</v>
      </c>
      <c r="P856">
        <v>70.324574961360099</v>
      </c>
      <c r="Q856">
        <v>5.9211333465699997E-2</v>
      </c>
    </row>
    <row r="857" spans="1:17" x14ac:dyDescent="0.3">
      <c r="A857" t="s">
        <v>1862</v>
      </c>
      <c r="B857" t="s">
        <v>1863</v>
      </c>
      <c r="C857" t="s">
        <v>3108</v>
      </c>
      <c r="D857" t="s">
        <v>1864</v>
      </c>
      <c r="E857">
        <v>3760.6864862519901</v>
      </c>
      <c r="F857">
        <v>55.65</v>
      </c>
      <c r="G857">
        <v>-29.079071656625398</v>
      </c>
      <c r="H857">
        <v>-6.2314778134945099</v>
      </c>
      <c r="I857">
        <v>-12.4923888768102</v>
      </c>
      <c r="J857">
        <v>-2.9564920659873501</v>
      </c>
      <c r="K857">
        <v>64.7877903790788</v>
      </c>
      <c r="L857">
        <v>64.402271419703993</v>
      </c>
      <c r="M857">
        <v>18.611156917612899</v>
      </c>
      <c r="N857">
        <v>0.58668370094240996</v>
      </c>
      <c r="O857">
        <v>51.284815813117703</v>
      </c>
      <c r="P857">
        <v>27.637614678898998</v>
      </c>
      <c r="Q857">
        <v>2.8471503551363998E-2</v>
      </c>
    </row>
    <row r="858" spans="1:17" hidden="1" x14ac:dyDescent="0.3">
      <c r="A858" t="s">
        <v>1865</v>
      </c>
      <c r="B858" t="s">
        <v>1866</v>
      </c>
      <c r="C858" t="s">
        <v>3112</v>
      </c>
      <c r="D858" t="s">
        <v>48</v>
      </c>
      <c r="E858">
        <v>3755.9108059720002</v>
      </c>
      <c r="F858">
        <v>24.02</v>
      </c>
      <c r="G858">
        <v>23.3274566408341</v>
      </c>
      <c r="H858">
        <v>-13.1790135845596</v>
      </c>
      <c r="I858">
        <v>16.198857472955599</v>
      </c>
      <c r="J858">
        <v>-7.2947714580597003</v>
      </c>
      <c r="K858">
        <v>26.744212979519901</v>
      </c>
      <c r="L858">
        <v>22.121467815409801</v>
      </c>
      <c r="M858">
        <v>24.120835170186702</v>
      </c>
      <c r="N858">
        <v>0.45294956194068098</v>
      </c>
      <c r="O858">
        <v>39.258950874271399</v>
      </c>
      <c r="P858">
        <v>60.7881908759325</v>
      </c>
      <c r="Q858">
        <v>0.109302008434509</v>
      </c>
    </row>
    <row r="859" spans="1:17" x14ac:dyDescent="0.3">
      <c r="A859" t="s">
        <v>1867</v>
      </c>
      <c r="B859" t="s">
        <v>1868</v>
      </c>
      <c r="C859" t="s">
        <v>3107</v>
      </c>
      <c r="D859" t="s">
        <v>443</v>
      </c>
      <c r="E859">
        <v>3745.1223516</v>
      </c>
      <c r="F859">
        <v>975.8</v>
      </c>
      <c r="G859">
        <v>-52.917341072239999</v>
      </c>
      <c r="H859">
        <v>-2.3121910130824901</v>
      </c>
      <c r="I859">
        <v>-15.0829843338978</v>
      </c>
      <c r="J859">
        <v>-0.27662283674226001</v>
      </c>
      <c r="K859">
        <v>1072.43789449321</v>
      </c>
      <c r="L859">
        <v>1162.3580197879301</v>
      </c>
      <c r="M859">
        <v>10.743292232249599</v>
      </c>
      <c r="N859">
        <v>0.54543551121878397</v>
      </c>
      <c r="O859">
        <v>48.365443738471001</v>
      </c>
      <c r="P859">
        <v>0.27746377556263602</v>
      </c>
      <c r="Q859">
        <v>-0.119304012618383</v>
      </c>
    </row>
    <row r="860" spans="1:17" x14ac:dyDescent="0.3">
      <c r="A860" t="s">
        <v>1869</v>
      </c>
      <c r="B860" t="s">
        <v>1870</v>
      </c>
      <c r="C860" t="s">
        <v>3097</v>
      </c>
      <c r="D860" t="s">
        <v>54</v>
      </c>
      <c r="E860">
        <v>3742.14926466</v>
      </c>
      <c r="F860">
        <v>41.67</v>
      </c>
      <c r="G860">
        <v>-15.6299316555085</v>
      </c>
      <c r="H860">
        <v>-23.372099241689099</v>
      </c>
      <c r="I860">
        <v>-52.806693216538299</v>
      </c>
      <c r="J860">
        <v>-13.4025148341695</v>
      </c>
      <c r="K860">
        <v>56.937431323516201</v>
      </c>
      <c r="L860">
        <v>60.299831601442598</v>
      </c>
      <c r="M860">
        <v>7.0903510152510201</v>
      </c>
      <c r="N860">
        <v>1.2760243286033399</v>
      </c>
      <c r="O860">
        <v>139.092872570194</v>
      </c>
      <c r="P860">
        <v>18.2966643009226</v>
      </c>
      <c r="Q860">
        <v>-1.796714607223E-3</v>
      </c>
    </row>
    <row r="861" spans="1:17" x14ac:dyDescent="0.3">
      <c r="A861" t="s">
        <v>1871</v>
      </c>
      <c r="B861" t="s">
        <v>1872</v>
      </c>
      <c r="C861" t="s">
        <v>3108</v>
      </c>
      <c r="D861" t="s">
        <v>100</v>
      </c>
      <c r="E861">
        <v>3734.8198088499998</v>
      </c>
      <c r="F861">
        <v>926.9</v>
      </c>
      <c r="G861">
        <v>9.0077851333346395</v>
      </c>
      <c r="H861">
        <v>-5.7987796998312602</v>
      </c>
      <c r="I861">
        <v>15.1712790182688</v>
      </c>
      <c r="J861">
        <v>-4.9088357873031603</v>
      </c>
      <c r="K861">
        <v>1107.9632253329301</v>
      </c>
      <c r="L861">
        <v>1013.40894551999</v>
      </c>
      <c r="M861">
        <v>22.819090904530899</v>
      </c>
      <c r="N861">
        <v>1.2001506005190901</v>
      </c>
      <c r="O861">
        <v>71.830833962671207</v>
      </c>
      <c r="P861">
        <v>51.950819672131097</v>
      </c>
      <c r="Q861">
        <v>-1.0504180722187E-2</v>
      </c>
    </row>
    <row r="862" spans="1:17" hidden="1" x14ac:dyDescent="0.3">
      <c r="A862" t="s">
        <v>1873</v>
      </c>
      <c r="B862" t="s">
        <v>1874</v>
      </c>
      <c r="C862" t="s">
        <v>3112</v>
      </c>
      <c r="D862" t="s">
        <v>1018</v>
      </c>
      <c r="E862">
        <v>3730.8735000000001</v>
      </c>
      <c r="F862">
        <v>62.18</v>
      </c>
      <c r="G862">
        <v>-38.004897606902198</v>
      </c>
      <c r="H862">
        <v>7.6208373964100398</v>
      </c>
      <c r="I862">
        <v>-15.0440137921792</v>
      </c>
      <c r="J862">
        <v>5.8641139742923496</v>
      </c>
      <c r="K862">
        <v>62.564517251453601</v>
      </c>
      <c r="L862">
        <v>65.2468286910687</v>
      </c>
      <c r="M862">
        <v>80.428401478298795</v>
      </c>
      <c r="N862">
        <v>0.92274223912938502</v>
      </c>
      <c r="O862">
        <v>14.908330652943</v>
      </c>
      <c r="P862">
        <v>3.2033195020746801</v>
      </c>
      <c r="Q862">
        <v>-6.679688381315E-3</v>
      </c>
    </row>
    <row r="863" spans="1:17" hidden="1" x14ac:dyDescent="0.3">
      <c r="A863" t="s">
        <v>1875</v>
      </c>
      <c r="B863" t="s">
        <v>1876</v>
      </c>
      <c r="C863" t="s">
        <v>3112</v>
      </c>
      <c r="D863" t="s">
        <v>419</v>
      </c>
      <c r="E863">
        <v>3725.7605616000001</v>
      </c>
      <c r="F863">
        <v>231</v>
      </c>
      <c r="G863">
        <v>-55.025828312043501</v>
      </c>
      <c r="H863">
        <v>-20.129350083814199</v>
      </c>
      <c r="I863">
        <v>-35.706674591095897</v>
      </c>
      <c r="J863">
        <v>-8.0934247495085199</v>
      </c>
      <c r="M863">
        <v>9.2552111445499303</v>
      </c>
      <c r="O863">
        <v>51.515151515151501</v>
      </c>
      <c r="P863">
        <v>0.85134250163718606</v>
      </c>
    </row>
    <row r="864" spans="1:17" hidden="1" x14ac:dyDescent="0.3">
      <c r="A864" t="s">
        <v>1877</v>
      </c>
      <c r="B864" t="s">
        <v>1878</v>
      </c>
      <c r="C864" t="s">
        <v>3112</v>
      </c>
      <c r="D864" t="s">
        <v>721</v>
      </c>
      <c r="E864">
        <v>3724.7253936799998</v>
      </c>
      <c r="F864">
        <v>165.86</v>
      </c>
      <c r="G864">
        <v>13.0879189536472</v>
      </c>
      <c r="H864">
        <v>10.0089730003351</v>
      </c>
      <c r="I864">
        <v>9.5443178213456203</v>
      </c>
      <c r="J864">
        <v>3.0716148788101498</v>
      </c>
      <c r="K864">
        <v>161.85587568405501</v>
      </c>
      <c r="L864">
        <v>151.65682227242101</v>
      </c>
      <c r="M864">
        <v>58.331342908403499</v>
      </c>
      <c r="N864">
        <v>0.49303069770717201</v>
      </c>
      <c r="O864">
        <v>5.5106716507898197</v>
      </c>
      <c r="P864">
        <v>46.973859105006603</v>
      </c>
      <c r="Q864">
        <v>8.2626113561340003E-3</v>
      </c>
    </row>
    <row r="865" spans="1:17" x14ac:dyDescent="0.3">
      <c r="A865" t="s">
        <v>1879</v>
      </c>
      <c r="B865" t="s">
        <v>1880</v>
      </c>
      <c r="C865" t="s">
        <v>3106</v>
      </c>
      <c r="D865" t="s">
        <v>48</v>
      </c>
      <c r="E865">
        <v>3722.1329372</v>
      </c>
      <c r="F865">
        <v>2196.1999999999998</v>
      </c>
      <c r="G865">
        <v>12.3523250729358</v>
      </c>
      <c r="H865">
        <v>18.7412672100068</v>
      </c>
      <c r="I865">
        <v>18.530648181116401</v>
      </c>
      <c r="J865">
        <v>-11.8560549311612</v>
      </c>
      <c r="K865">
        <v>2128.8055200976</v>
      </c>
      <c r="L865">
        <v>1868.11703644864</v>
      </c>
      <c r="M865">
        <v>43.687648112956197</v>
      </c>
      <c r="N865">
        <v>2.7068567869034998</v>
      </c>
      <c r="O865">
        <v>24.5332847645934</v>
      </c>
      <c r="P865">
        <v>55.318246110325298</v>
      </c>
      <c r="Q865">
        <v>8.1389262498967996E-2</v>
      </c>
    </row>
    <row r="866" spans="1:17" x14ac:dyDescent="0.3">
      <c r="A866" t="s">
        <v>1881</v>
      </c>
      <c r="B866" t="s">
        <v>1882</v>
      </c>
      <c r="C866" t="s">
        <v>3108</v>
      </c>
      <c r="D866" t="s">
        <v>117</v>
      </c>
      <c r="E866">
        <v>3720.58140465</v>
      </c>
      <c r="F866">
        <v>1833.15</v>
      </c>
      <c r="G866">
        <v>14.546292513827</v>
      </c>
      <c r="H866">
        <v>-8.4267110213859606</v>
      </c>
      <c r="I866">
        <v>-20.698524027966101</v>
      </c>
      <c r="J866">
        <v>2.6258541736433799E-2</v>
      </c>
      <c r="K866">
        <v>2068.0681707387198</v>
      </c>
      <c r="L866">
        <v>1935.2294022829701</v>
      </c>
      <c r="M866">
        <v>35.278378992456098</v>
      </c>
      <c r="N866">
        <v>0.87857526287936005</v>
      </c>
      <c r="O866">
        <v>33.668821427597202</v>
      </c>
      <c r="P866">
        <v>45.488095238095198</v>
      </c>
      <c r="Q866">
        <v>0.24618601670934201</v>
      </c>
    </row>
    <row r="867" spans="1:17" hidden="1" x14ac:dyDescent="0.3">
      <c r="A867" t="s">
        <v>1883</v>
      </c>
      <c r="B867" t="s">
        <v>1884</v>
      </c>
      <c r="C867" t="s">
        <v>3112</v>
      </c>
      <c r="D867" t="s">
        <v>141</v>
      </c>
      <c r="E867">
        <v>3704.3020342</v>
      </c>
      <c r="F867">
        <v>411.05</v>
      </c>
      <c r="G867">
        <v>-23.884218829822601</v>
      </c>
      <c r="H867">
        <v>5.4378009327073</v>
      </c>
      <c r="I867">
        <v>-12.2154907950974</v>
      </c>
      <c r="J867">
        <v>2.8171433775978798</v>
      </c>
      <c r="K867">
        <v>421.24164884448197</v>
      </c>
      <c r="L867">
        <v>422.78337906551701</v>
      </c>
      <c r="M867">
        <v>38.499868308481197</v>
      </c>
      <c r="N867">
        <v>6.7763062078942601E-2</v>
      </c>
      <c r="O867">
        <v>16.5308356647609</v>
      </c>
      <c r="P867">
        <v>7.8871391076115396</v>
      </c>
      <c r="Q867">
        <v>-2.1886104999213001E-2</v>
      </c>
    </row>
    <row r="868" spans="1:17" x14ac:dyDescent="0.3">
      <c r="A868" t="s">
        <v>1885</v>
      </c>
      <c r="B868" t="s">
        <v>1886</v>
      </c>
      <c r="C868" t="s">
        <v>3108</v>
      </c>
      <c r="D868" t="s">
        <v>117</v>
      </c>
      <c r="E868">
        <v>3701.846250525</v>
      </c>
      <c r="F868">
        <v>188.35</v>
      </c>
      <c r="G868">
        <v>-41.0542637170375</v>
      </c>
      <c r="H868">
        <v>-11.1696718214559</v>
      </c>
      <c r="I868">
        <v>-17.015628794786998</v>
      </c>
      <c r="J868">
        <v>-5.0612487653229001</v>
      </c>
      <c r="K868">
        <v>217.78674711564</v>
      </c>
      <c r="L868">
        <v>218.77935874546</v>
      </c>
      <c r="M868">
        <v>12.9509600502147</v>
      </c>
      <c r="N868">
        <v>0.28627288365405801</v>
      </c>
      <c r="O868">
        <v>47.597557738253201</v>
      </c>
      <c r="P868">
        <v>12.852007189934</v>
      </c>
      <c r="Q868">
        <v>4.7143569676117998E-2</v>
      </c>
    </row>
    <row r="869" spans="1:17" hidden="1" x14ac:dyDescent="0.3">
      <c r="A869" t="s">
        <v>1887</v>
      </c>
      <c r="B869" t="s">
        <v>1888</v>
      </c>
      <c r="C869" t="s">
        <v>3112</v>
      </c>
      <c r="D869" t="s">
        <v>449</v>
      </c>
      <c r="E869">
        <v>3697.1991902699901</v>
      </c>
      <c r="F869">
        <v>583.95000000000005</v>
      </c>
      <c r="G869">
        <v>39.252183687307898</v>
      </c>
      <c r="I869">
        <v>22.271956196399</v>
      </c>
      <c r="K869">
        <v>555.13151102030702</v>
      </c>
      <c r="L869">
        <v>481.76224515429197</v>
      </c>
      <c r="M869">
        <v>64.780785260819798</v>
      </c>
      <c r="N869">
        <v>2.0746542720957399</v>
      </c>
      <c r="O869">
        <v>5.9851014641664397</v>
      </c>
      <c r="P869">
        <v>77.492401215805501</v>
      </c>
      <c r="Q869">
        <v>-3.9150349227047E-2</v>
      </c>
    </row>
    <row r="870" spans="1:17" hidden="1" x14ac:dyDescent="0.3">
      <c r="A870" t="s">
        <v>1889</v>
      </c>
      <c r="B870" t="s">
        <v>1890</v>
      </c>
      <c r="C870" t="s">
        <v>3112</v>
      </c>
      <c r="D870" t="s">
        <v>48</v>
      </c>
      <c r="E870">
        <v>3679.5104190000002</v>
      </c>
      <c r="F870">
        <v>1918.15</v>
      </c>
      <c r="G870">
        <v>477.87767335327197</v>
      </c>
      <c r="H870">
        <v>-3.4184671283908101</v>
      </c>
      <c r="I870">
        <v>30.554079944010699</v>
      </c>
      <c r="J870">
        <v>-5.3699448934190404</v>
      </c>
      <c r="K870">
        <v>2090.7140259842699</v>
      </c>
      <c r="L870">
        <v>1658.9555612238501</v>
      </c>
      <c r="M870">
        <v>27.449826218608401</v>
      </c>
      <c r="N870">
        <v>0.59931953158453199</v>
      </c>
      <c r="O870">
        <v>55.566561530641501</v>
      </c>
      <c r="P870">
        <v>528.90163934426198</v>
      </c>
    </row>
    <row r="871" spans="1:17" hidden="1" x14ac:dyDescent="0.3">
      <c r="A871" t="s">
        <v>1891</v>
      </c>
      <c r="B871" t="s">
        <v>1892</v>
      </c>
      <c r="C871" t="s">
        <v>3112</v>
      </c>
      <c r="D871" t="s">
        <v>449</v>
      </c>
      <c r="E871">
        <v>3676.866663025</v>
      </c>
      <c r="F871">
        <v>596.65</v>
      </c>
      <c r="G871">
        <v>-50.679698191211799</v>
      </c>
      <c r="H871">
        <v>-6.66937014635582E-2</v>
      </c>
      <c r="I871">
        <v>-22.269304763711201</v>
      </c>
      <c r="J871">
        <v>-0.36129320298187101</v>
      </c>
      <c r="K871">
        <v>648.47596843854603</v>
      </c>
      <c r="L871">
        <v>669.92867560945899</v>
      </c>
      <c r="M871">
        <v>17.180019728033901</v>
      </c>
      <c r="N871">
        <v>0.54370194727242005</v>
      </c>
      <c r="O871">
        <v>38.682644766613599</v>
      </c>
      <c r="P871">
        <v>1.75662999914725</v>
      </c>
      <c r="Q871">
        <v>9.9470036014288998E-2</v>
      </c>
    </row>
    <row r="872" spans="1:17" hidden="1" x14ac:dyDescent="0.3">
      <c r="A872" t="s">
        <v>1893</v>
      </c>
      <c r="B872" t="s">
        <v>1894</v>
      </c>
      <c r="C872" t="s">
        <v>3112</v>
      </c>
      <c r="D872" t="s">
        <v>243</v>
      </c>
      <c r="E872">
        <v>3675.6289350000002</v>
      </c>
      <c r="F872">
        <v>400.95</v>
      </c>
      <c r="G872">
        <v>129.25350842264999</v>
      </c>
      <c r="H872">
        <v>-4.3305164494459003</v>
      </c>
      <c r="I872">
        <v>44.166640772785399</v>
      </c>
      <c r="J872">
        <v>-5.7352196734679097</v>
      </c>
      <c r="K872">
        <v>405.11470548072498</v>
      </c>
      <c r="L872">
        <v>299.908502630665</v>
      </c>
      <c r="M872">
        <v>34.649934177436798</v>
      </c>
      <c r="N872">
        <v>0.32719830755359902</v>
      </c>
      <c r="O872">
        <v>20.713305898491001</v>
      </c>
      <c r="P872">
        <v>169.09395973154301</v>
      </c>
      <c r="Q872">
        <v>0.16633564712249399</v>
      </c>
    </row>
    <row r="873" spans="1:17" hidden="1" x14ac:dyDescent="0.3">
      <c r="A873" t="s">
        <v>1895</v>
      </c>
      <c r="B873" t="s">
        <v>1896</v>
      </c>
      <c r="C873" t="s">
        <v>3112</v>
      </c>
      <c r="D873" t="s">
        <v>276</v>
      </c>
      <c r="E873">
        <v>3670.9802563199901</v>
      </c>
      <c r="F873">
        <v>3619.2</v>
      </c>
      <c r="G873">
        <v>9.8004003497397107</v>
      </c>
      <c r="H873">
        <v>3.61972452382716</v>
      </c>
      <c r="I873">
        <v>38.920969803896398</v>
      </c>
      <c r="J873">
        <v>-1.9755010678759299</v>
      </c>
      <c r="K873">
        <v>3880.7585127295702</v>
      </c>
      <c r="L873">
        <v>3312.6862242453899</v>
      </c>
      <c r="M873">
        <v>25.223232666751102</v>
      </c>
      <c r="N873">
        <v>0.38203237079357399</v>
      </c>
      <c r="O873">
        <v>24.336870026525201</v>
      </c>
      <c r="P873">
        <v>67.866419294990706</v>
      </c>
      <c r="Q873">
        <v>0.10262927119238301</v>
      </c>
    </row>
    <row r="874" spans="1:17" x14ac:dyDescent="0.3">
      <c r="A874" t="s">
        <v>1897</v>
      </c>
      <c r="B874" t="s">
        <v>1898</v>
      </c>
      <c r="C874" t="s">
        <v>3111</v>
      </c>
      <c r="D874" t="s">
        <v>270</v>
      </c>
      <c r="E874">
        <v>3666.1512149999999</v>
      </c>
      <c r="F874">
        <v>1184.0999999999999</v>
      </c>
      <c r="G874">
        <v>58.099839660881301</v>
      </c>
      <c r="H874">
        <v>5.27410831165896</v>
      </c>
      <c r="I874">
        <v>31.7784095411021</v>
      </c>
      <c r="J874">
        <v>-5.8091609985640398</v>
      </c>
      <c r="K874">
        <v>1283.5241203795799</v>
      </c>
      <c r="L874">
        <v>1048.61623467908</v>
      </c>
      <c r="M874">
        <v>21.175697981990201</v>
      </c>
      <c r="N874">
        <v>0.41034056012306802</v>
      </c>
      <c r="O874">
        <v>30.812431382484501</v>
      </c>
      <c r="P874">
        <v>90.538257301472299</v>
      </c>
      <c r="Q874">
        <v>3.2641189080054998E-2</v>
      </c>
    </row>
    <row r="875" spans="1:17" hidden="1" x14ac:dyDescent="0.3">
      <c r="A875" t="s">
        <v>1899</v>
      </c>
      <c r="B875" t="s">
        <v>1900</v>
      </c>
      <c r="C875" t="s">
        <v>3112</v>
      </c>
      <c r="D875" t="s">
        <v>83</v>
      </c>
      <c r="E875">
        <v>3659.72073831748</v>
      </c>
      <c r="F875">
        <v>3487.05</v>
      </c>
      <c r="G875">
        <v>338.54760052608702</v>
      </c>
      <c r="H875">
        <v>47.029329832559</v>
      </c>
      <c r="I875">
        <v>211.68075398033201</v>
      </c>
      <c r="J875">
        <v>19.3673506418274</v>
      </c>
      <c r="K875">
        <v>2793.4352297760302</v>
      </c>
      <c r="L875">
        <v>1899.59444367016</v>
      </c>
      <c r="M875">
        <v>58.022691378153901</v>
      </c>
      <c r="N875">
        <v>1.2312606176845899</v>
      </c>
      <c r="O875">
        <v>5.6767181428428</v>
      </c>
      <c r="P875">
        <v>411.035392393932</v>
      </c>
    </row>
    <row r="876" spans="1:17" x14ac:dyDescent="0.3">
      <c r="A876" t="s">
        <v>1901</v>
      </c>
      <c r="B876" t="s">
        <v>1902</v>
      </c>
      <c r="C876" t="s">
        <v>3097</v>
      </c>
      <c r="D876" t="s">
        <v>24</v>
      </c>
      <c r="E876">
        <v>3648.4144086000001</v>
      </c>
      <c r="F876">
        <v>116.35</v>
      </c>
      <c r="G876">
        <v>-24.078684826404601</v>
      </c>
      <c r="H876">
        <v>-3.7898540034496602</v>
      </c>
      <c r="I876">
        <v>-21.615216618711798</v>
      </c>
      <c r="J876">
        <v>-0.43871539667711301</v>
      </c>
      <c r="K876">
        <v>119.34786220770501</v>
      </c>
      <c r="L876">
        <v>124.666357627317</v>
      </c>
      <c r="M876">
        <v>56.654403610833</v>
      </c>
      <c r="N876">
        <v>1.2315992853572399</v>
      </c>
      <c r="O876">
        <v>40.481306403094102</v>
      </c>
      <c r="P876">
        <v>7.0475664734566097</v>
      </c>
      <c r="Q876">
        <v>1.8185382778647001E-2</v>
      </c>
    </row>
    <row r="877" spans="1:17" hidden="1" x14ac:dyDescent="0.3">
      <c r="A877" t="s">
        <v>1903</v>
      </c>
      <c r="B877" t="s">
        <v>1904</v>
      </c>
      <c r="C877" t="s">
        <v>3112</v>
      </c>
      <c r="D877" t="s">
        <v>454</v>
      </c>
      <c r="E877">
        <v>3646.459625</v>
      </c>
      <c r="F877">
        <v>265</v>
      </c>
      <c r="G877">
        <v>60.494453874905297</v>
      </c>
      <c r="H877">
        <v>1.4294912971482401</v>
      </c>
      <c r="I877">
        <v>37.831931223220899</v>
      </c>
      <c r="J877">
        <v>1.0979316508772301</v>
      </c>
      <c r="K877">
        <v>268.96621511010699</v>
      </c>
      <c r="L877">
        <v>219.043363448653</v>
      </c>
      <c r="M877">
        <v>39.226560116300199</v>
      </c>
      <c r="N877">
        <v>0.667464962251058</v>
      </c>
      <c r="O877">
        <v>14.981132075471599</v>
      </c>
      <c r="P877">
        <v>94.709772226304196</v>
      </c>
      <c r="Q877">
        <v>0.242181814579494</v>
      </c>
    </row>
    <row r="878" spans="1:17" hidden="1" x14ac:dyDescent="0.3">
      <c r="A878" t="s">
        <v>1905</v>
      </c>
      <c r="B878" t="s">
        <v>1906</v>
      </c>
      <c r="C878" t="s">
        <v>3112</v>
      </c>
      <c r="D878" t="s">
        <v>1626</v>
      </c>
      <c r="E878">
        <v>3632.4749999999999</v>
      </c>
      <c r="F878">
        <v>327.25</v>
      </c>
      <c r="G878">
        <v>-48.500612222749197</v>
      </c>
      <c r="H878">
        <v>0.53554853888753096</v>
      </c>
      <c r="I878">
        <v>-7.5763777507291499</v>
      </c>
      <c r="J878">
        <v>-3.6245192768717098</v>
      </c>
      <c r="K878">
        <v>345.19159288345901</v>
      </c>
      <c r="L878">
        <v>344.77011944652202</v>
      </c>
      <c r="M878">
        <v>30.7134275997694</v>
      </c>
      <c r="N878">
        <v>1.00564004162244</v>
      </c>
      <c r="O878">
        <v>41.069518716577498</v>
      </c>
      <c r="P878">
        <v>12.6893939393939</v>
      </c>
      <c r="Q878">
        <v>-3.5342943689560002E-3</v>
      </c>
    </row>
    <row r="879" spans="1:17" x14ac:dyDescent="0.3">
      <c r="A879" t="s">
        <v>1907</v>
      </c>
      <c r="B879" t="s">
        <v>1908</v>
      </c>
      <c r="C879" t="s">
        <v>3116</v>
      </c>
      <c r="D879" t="s">
        <v>1389</v>
      </c>
      <c r="E879">
        <v>3625.75480466</v>
      </c>
      <c r="F879">
        <v>548.95000000000005</v>
      </c>
      <c r="G879">
        <v>-46.321562721419198</v>
      </c>
      <c r="H879">
        <v>-1.72327177503937</v>
      </c>
      <c r="I879">
        <v>-19.597373272099201</v>
      </c>
      <c r="J879">
        <v>-4.6475077826188196</v>
      </c>
      <c r="K879">
        <v>606.58169037349296</v>
      </c>
      <c r="L879">
        <v>626.61217690781905</v>
      </c>
      <c r="M879">
        <v>19.209794163120801</v>
      </c>
      <c r="N879">
        <v>0.82141717554117399</v>
      </c>
      <c r="O879">
        <v>48.465251844430199</v>
      </c>
      <c r="P879">
        <v>0.46669106881407302</v>
      </c>
      <c r="Q879">
        <v>8.8965186879243E-2</v>
      </c>
    </row>
    <row r="880" spans="1:17" hidden="1" x14ac:dyDescent="0.3">
      <c r="A880" t="s">
        <v>1909</v>
      </c>
      <c r="B880" t="s">
        <v>1910</v>
      </c>
      <c r="C880" t="s">
        <v>3112</v>
      </c>
      <c r="D880" t="s">
        <v>54</v>
      </c>
      <c r="E880">
        <v>3625.1524187999999</v>
      </c>
      <c r="F880">
        <v>266.39999999999998</v>
      </c>
      <c r="G880">
        <v>31.928477786138899</v>
      </c>
      <c r="H880">
        <v>-6.7757708957275398</v>
      </c>
      <c r="I880">
        <v>-1.5884948310778599</v>
      </c>
      <c r="J880">
        <v>5.4011217487693104</v>
      </c>
      <c r="K880">
        <v>275.12801086683299</v>
      </c>
      <c r="L880">
        <v>242.571072864423</v>
      </c>
      <c r="M880">
        <v>38.159039872412301</v>
      </c>
      <c r="N880">
        <v>0.73361812450708297</v>
      </c>
      <c r="O880">
        <v>28.753753753753699</v>
      </c>
      <c r="P880">
        <v>69.142857142857096</v>
      </c>
      <c r="Q880">
        <v>4.619442596563E-3</v>
      </c>
    </row>
    <row r="881" spans="1:17" hidden="1" x14ac:dyDescent="0.3">
      <c r="A881" t="s">
        <v>1911</v>
      </c>
      <c r="B881" t="s">
        <v>1912</v>
      </c>
      <c r="C881" t="s">
        <v>3112</v>
      </c>
      <c r="D881" t="s">
        <v>111</v>
      </c>
      <c r="E881">
        <v>3622.9342499999998</v>
      </c>
      <c r="F881">
        <v>543.25</v>
      </c>
      <c r="G881">
        <v>188.19952438333499</v>
      </c>
      <c r="H881">
        <v>33.2369309926626</v>
      </c>
      <c r="I881">
        <v>14.642382314786699</v>
      </c>
      <c r="J881">
        <v>5.1819323360315002</v>
      </c>
      <c r="K881">
        <v>471.71337538264902</v>
      </c>
      <c r="L881">
        <v>389.81718783106902</v>
      </c>
      <c r="M881">
        <v>53.701837366324199</v>
      </c>
      <c r="N881">
        <v>1.17248430483638</v>
      </c>
      <c r="O881">
        <v>10.9986194201564</v>
      </c>
      <c r="P881">
        <v>238.122406639004</v>
      </c>
      <c r="Q881">
        <v>0.24937808189350899</v>
      </c>
    </row>
    <row r="882" spans="1:17" hidden="1" x14ac:dyDescent="0.3">
      <c r="A882" t="s">
        <v>1913</v>
      </c>
      <c r="B882" t="s">
        <v>1914</v>
      </c>
      <c r="C882" t="s">
        <v>3112</v>
      </c>
      <c r="D882" t="s">
        <v>270</v>
      </c>
      <c r="E882">
        <v>3604.3154028199901</v>
      </c>
      <c r="F882">
        <v>2976.2</v>
      </c>
      <c r="G882">
        <v>7.2713371393275503</v>
      </c>
      <c r="H882">
        <v>-1.7867336321649701</v>
      </c>
      <c r="I882">
        <v>46.709317315475097</v>
      </c>
      <c r="J882">
        <v>-2.0812204154907299</v>
      </c>
      <c r="K882">
        <v>3153.4854850832098</v>
      </c>
      <c r="L882">
        <v>2616.1508445200402</v>
      </c>
      <c r="M882">
        <v>29.021732054147499</v>
      </c>
      <c r="N882">
        <v>0.246882876443936</v>
      </c>
      <c r="O882">
        <v>25.477118473220798</v>
      </c>
      <c r="P882">
        <v>97.275710071918496</v>
      </c>
      <c r="Q882">
        <v>0.11340466929875299</v>
      </c>
    </row>
    <row r="883" spans="1:17" hidden="1" x14ac:dyDescent="0.3">
      <c r="A883" t="s">
        <v>1915</v>
      </c>
      <c r="B883" t="s">
        <v>1916</v>
      </c>
      <c r="C883" t="s">
        <v>3112</v>
      </c>
      <c r="D883" t="s">
        <v>83</v>
      </c>
      <c r="E883">
        <v>3598.9956114000001</v>
      </c>
      <c r="F883">
        <v>337</v>
      </c>
      <c r="G883">
        <v>143.794196891301</v>
      </c>
      <c r="H883">
        <v>2.2791451088931001</v>
      </c>
      <c r="I883">
        <v>81.080336219930402</v>
      </c>
      <c r="J883">
        <v>-2.1128768744853499</v>
      </c>
      <c r="K883">
        <v>329.21783708229299</v>
      </c>
      <c r="L883">
        <v>238.56888710975599</v>
      </c>
      <c r="M883">
        <v>36.937795016613201</v>
      </c>
      <c r="N883">
        <v>0.58548290893584098</v>
      </c>
      <c r="O883">
        <v>20.237388724035501</v>
      </c>
      <c r="P883">
        <v>180.24948024948</v>
      </c>
      <c r="Q883">
        <v>5.7363793455156999E-2</v>
      </c>
    </row>
    <row r="884" spans="1:17" x14ac:dyDescent="0.3">
      <c r="A884" t="s">
        <v>1917</v>
      </c>
      <c r="B884" t="s">
        <v>1918</v>
      </c>
      <c r="C884" t="s">
        <v>3108</v>
      </c>
      <c r="D884" t="s">
        <v>117</v>
      </c>
      <c r="E884">
        <v>3591.3338490000001</v>
      </c>
      <c r="F884">
        <v>623.45000000000005</v>
      </c>
      <c r="G884">
        <v>-5.2785008096139396</v>
      </c>
      <c r="H884">
        <v>15.9575332959423</v>
      </c>
      <c r="I884">
        <v>0.830811647663105</v>
      </c>
      <c r="J884">
        <v>-3.6990233891116602</v>
      </c>
      <c r="K884">
        <v>629.22058585949401</v>
      </c>
      <c r="L884">
        <v>585.797812381364</v>
      </c>
      <c r="M884">
        <v>33.766004837638199</v>
      </c>
      <c r="N884">
        <v>0.85807302710326505</v>
      </c>
      <c r="O884">
        <v>17.0583045953965</v>
      </c>
      <c r="P884">
        <v>35.532608695652101</v>
      </c>
      <c r="Q884">
        <v>0.125361437663873</v>
      </c>
    </row>
    <row r="885" spans="1:17" x14ac:dyDescent="0.3">
      <c r="A885" t="s">
        <v>1919</v>
      </c>
      <c r="B885" t="s">
        <v>1920</v>
      </c>
      <c r="C885" t="s">
        <v>3105</v>
      </c>
      <c r="D885" t="s">
        <v>117</v>
      </c>
      <c r="E885">
        <v>3577.3560428000001</v>
      </c>
      <c r="F885">
        <v>198.5</v>
      </c>
      <c r="G885">
        <v>-7.9469370540477602</v>
      </c>
      <c r="H885">
        <v>-6.3881911203273098</v>
      </c>
      <c r="I885">
        <v>-15.406965058484399</v>
      </c>
      <c r="J885">
        <v>-3.0770521690169899</v>
      </c>
      <c r="K885">
        <v>220.093189798602</v>
      </c>
      <c r="L885">
        <v>215.549142692207</v>
      </c>
      <c r="M885">
        <v>24.969762334146399</v>
      </c>
      <c r="N885">
        <v>0.53608426744976501</v>
      </c>
      <c r="O885">
        <v>38.513853904282101</v>
      </c>
      <c r="P885">
        <v>24.803520905375599</v>
      </c>
      <c r="Q885">
        <v>8.772546555171E-2</v>
      </c>
    </row>
    <row r="886" spans="1:17" hidden="1" x14ac:dyDescent="0.3">
      <c r="A886" t="s">
        <v>1921</v>
      </c>
      <c r="B886" t="s">
        <v>1922</v>
      </c>
      <c r="C886" t="s">
        <v>3112</v>
      </c>
      <c r="D886" t="s">
        <v>238</v>
      </c>
      <c r="E886">
        <v>3570.9156389159998</v>
      </c>
      <c r="F886">
        <v>160.16999999999999</v>
      </c>
      <c r="G886">
        <v>80.083317860932397</v>
      </c>
      <c r="H886">
        <v>-7.8837886646319397</v>
      </c>
      <c r="I886">
        <v>78.246698424776994</v>
      </c>
      <c r="J886">
        <v>-6.6777980389662401</v>
      </c>
      <c r="K886">
        <v>164.743707101723</v>
      </c>
      <c r="L886">
        <v>120.54037956905501</v>
      </c>
      <c r="M886">
        <v>25.954003435594998</v>
      </c>
      <c r="N886">
        <v>0.46457169836799</v>
      </c>
      <c r="O886">
        <v>28.238746332022199</v>
      </c>
      <c r="P886">
        <v>120.16494845360801</v>
      </c>
      <c r="Q886">
        <v>0.29972913315692801</v>
      </c>
    </row>
    <row r="887" spans="1:17" hidden="1" x14ac:dyDescent="0.3">
      <c r="A887" t="s">
        <v>1923</v>
      </c>
      <c r="B887" t="s">
        <v>1924</v>
      </c>
      <c r="C887" t="s">
        <v>3112</v>
      </c>
      <c r="D887" t="s">
        <v>985</v>
      </c>
      <c r="E887">
        <v>3566.1856901800002</v>
      </c>
      <c r="F887">
        <v>440.6</v>
      </c>
      <c r="G887">
        <v>-20.782256797816</v>
      </c>
      <c r="H887">
        <v>-3.9657670889741699</v>
      </c>
      <c r="I887">
        <v>3.9730631468941899</v>
      </c>
      <c r="J887">
        <v>-8.00476570238399</v>
      </c>
      <c r="K887">
        <v>484.08135060639302</v>
      </c>
      <c r="L887">
        <v>432.701738074925</v>
      </c>
      <c r="M887">
        <v>22.6977188956219</v>
      </c>
      <c r="N887">
        <v>0.36532502852024101</v>
      </c>
      <c r="O887">
        <v>32.773490694507402</v>
      </c>
      <c r="P887">
        <v>30.335749149533999</v>
      </c>
      <c r="Q887">
        <v>3.524937430131E-3</v>
      </c>
    </row>
    <row r="888" spans="1:17" x14ac:dyDescent="0.3">
      <c r="A888" t="s">
        <v>1925</v>
      </c>
      <c r="B888" t="s">
        <v>1926</v>
      </c>
      <c r="C888" t="s">
        <v>3105</v>
      </c>
      <c r="D888" t="s">
        <v>117</v>
      </c>
      <c r="E888">
        <v>3559.62214335</v>
      </c>
      <c r="F888">
        <v>659.75</v>
      </c>
      <c r="G888">
        <v>39.291109617505903</v>
      </c>
      <c r="H888">
        <v>5.2535566988147604</v>
      </c>
      <c r="I888">
        <v>-17.659420428021601</v>
      </c>
      <c r="J888">
        <v>-3.2264377420995198</v>
      </c>
      <c r="K888">
        <v>682.76076499796102</v>
      </c>
      <c r="L888">
        <v>646.558848434075</v>
      </c>
      <c r="M888">
        <v>38.279488963804198</v>
      </c>
      <c r="N888">
        <v>1.0413194746763701</v>
      </c>
      <c r="O888">
        <v>33.383857521788499</v>
      </c>
      <c r="P888">
        <v>70.367979341510605</v>
      </c>
      <c r="Q888">
        <v>5.0808049544735001E-2</v>
      </c>
    </row>
    <row r="889" spans="1:17" hidden="1" x14ac:dyDescent="0.3">
      <c r="A889" t="s">
        <v>1927</v>
      </c>
      <c r="B889" t="s">
        <v>1928</v>
      </c>
      <c r="C889" t="s">
        <v>3112</v>
      </c>
      <c r="D889" t="s">
        <v>141</v>
      </c>
      <c r="E889">
        <v>3539.5830182999998</v>
      </c>
      <c r="F889">
        <v>777</v>
      </c>
      <c r="G889">
        <v>116.358100259385</v>
      </c>
      <c r="H889">
        <v>0.86048175850640796</v>
      </c>
      <c r="I889">
        <v>-4.0096238815029599</v>
      </c>
      <c r="J889">
        <v>-1.7356303879828201</v>
      </c>
      <c r="K889">
        <v>785.49661048899895</v>
      </c>
      <c r="L889">
        <v>670.890594921157</v>
      </c>
      <c r="M889">
        <v>34.457847455075203</v>
      </c>
      <c r="N889">
        <v>0.68145063042658605</v>
      </c>
      <c r="O889">
        <v>16.087516087516001</v>
      </c>
      <c r="P889">
        <v>151.45631067961099</v>
      </c>
      <c r="Q889">
        <v>0.14988291421701699</v>
      </c>
    </row>
    <row r="890" spans="1:17" hidden="1" x14ac:dyDescent="0.3">
      <c r="A890" t="s">
        <v>1929</v>
      </c>
      <c r="B890" t="s">
        <v>1930</v>
      </c>
      <c r="C890" t="s">
        <v>3112</v>
      </c>
      <c r="D890" t="s">
        <v>446</v>
      </c>
      <c r="E890">
        <v>3489.7970855879998</v>
      </c>
      <c r="F890">
        <v>171.82</v>
      </c>
      <c r="G890">
        <v>51.782114782206598</v>
      </c>
      <c r="H890">
        <v>-4.9122442711405201</v>
      </c>
      <c r="I890">
        <v>25.493082810899899</v>
      </c>
      <c r="J890">
        <v>-3.5052064955370899</v>
      </c>
      <c r="K890">
        <v>184.29897509155501</v>
      </c>
      <c r="L890">
        <v>152.53201715366899</v>
      </c>
      <c r="M890">
        <v>23.211949886880699</v>
      </c>
      <c r="N890">
        <v>0.675023293086639</v>
      </c>
      <c r="O890">
        <v>22.715632638808</v>
      </c>
      <c r="P890">
        <v>88.6059275521405</v>
      </c>
      <c r="Q890">
        <v>0.106284922084547</v>
      </c>
    </row>
    <row r="891" spans="1:17" hidden="1" x14ac:dyDescent="0.3">
      <c r="A891" t="s">
        <v>1931</v>
      </c>
      <c r="B891" t="s">
        <v>1932</v>
      </c>
      <c r="C891" t="s">
        <v>3112</v>
      </c>
      <c r="D891" t="s">
        <v>48</v>
      </c>
      <c r="E891">
        <v>3475.75097835</v>
      </c>
      <c r="F891">
        <v>624.9</v>
      </c>
      <c r="G891">
        <v>-36.482475473103499</v>
      </c>
      <c r="H891">
        <v>-0.212295586224789</v>
      </c>
      <c r="I891">
        <v>-17.163321752156001</v>
      </c>
      <c r="J891">
        <v>-3.9172993478399101</v>
      </c>
      <c r="K891">
        <v>690.40834830064205</v>
      </c>
      <c r="M891">
        <v>28.6530511056691</v>
      </c>
      <c r="N891">
        <v>1.21515329520156</v>
      </c>
      <c r="O891">
        <v>43.5829732757241</v>
      </c>
      <c r="P891">
        <v>13.6181818181818</v>
      </c>
    </row>
    <row r="892" spans="1:17" hidden="1" x14ac:dyDescent="0.3">
      <c r="A892" t="s">
        <v>1933</v>
      </c>
      <c r="B892" t="s">
        <v>1934</v>
      </c>
      <c r="C892" t="s">
        <v>3112</v>
      </c>
      <c r="D892" t="s">
        <v>510</v>
      </c>
      <c r="E892">
        <v>3474.96523785</v>
      </c>
      <c r="F892">
        <v>2860.7</v>
      </c>
      <c r="G892">
        <v>19.328609992861001</v>
      </c>
      <c r="H892">
        <v>-2.10352839937975</v>
      </c>
      <c r="I892">
        <v>8.4229127733280809</v>
      </c>
      <c r="J892">
        <v>1.6987973619707999</v>
      </c>
      <c r="K892">
        <v>3082.19143691106</v>
      </c>
      <c r="L892">
        <v>2767.8104765391299</v>
      </c>
      <c r="M892">
        <v>30.476521052201001</v>
      </c>
      <c r="N892">
        <v>1.4634637066143701</v>
      </c>
      <c r="O892">
        <v>21.298982766455701</v>
      </c>
      <c r="P892">
        <v>48.4843766220284</v>
      </c>
      <c r="Q892">
        <v>5.3977835194632999E-2</v>
      </c>
    </row>
    <row r="893" spans="1:17" hidden="1" x14ac:dyDescent="0.3">
      <c r="A893" t="s">
        <v>1935</v>
      </c>
      <c r="B893" t="s">
        <v>1936</v>
      </c>
      <c r="C893" t="s">
        <v>3112</v>
      </c>
      <c r="D893" t="s">
        <v>1633</v>
      </c>
      <c r="E893">
        <v>3473.5532032000001</v>
      </c>
      <c r="F893">
        <v>2048</v>
      </c>
      <c r="G893">
        <v>8.8208735511054002</v>
      </c>
      <c r="H893">
        <v>3.7670658865836701</v>
      </c>
      <c r="I893">
        <v>14.682503207075399</v>
      </c>
      <c r="J893">
        <v>-1.92774269979588</v>
      </c>
      <c r="K893">
        <v>2122.1935611354602</v>
      </c>
      <c r="L893">
        <v>1910.69201037689</v>
      </c>
      <c r="M893">
        <v>40.390993075099502</v>
      </c>
      <c r="N893">
        <v>0.572784940930539</v>
      </c>
      <c r="O893">
        <v>20.556640625</v>
      </c>
      <c r="P893">
        <v>44.627661452632303</v>
      </c>
      <c r="Q893">
        <v>0.106690920377075</v>
      </c>
    </row>
    <row r="894" spans="1:17" x14ac:dyDescent="0.3">
      <c r="A894" t="s">
        <v>1937</v>
      </c>
      <c r="B894" t="s">
        <v>1938</v>
      </c>
      <c r="C894" t="s">
        <v>3099</v>
      </c>
      <c r="D894" t="s">
        <v>233</v>
      </c>
      <c r="E894">
        <v>3463.3387760149999</v>
      </c>
      <c r="F894">
        <v>410.35</v>
      </c>
      <c r="G894">
        <v>-38.443675880025097</v>
      </c>
      <c r="H894">
        <v>-7.7092557767573497</v>
      </c>
      <c r="I894">
        <v>-33.058163250464403</v>
      </c>
      <c r="J894">
        <v>-2.4760320005373502</v>
      </c>
      <c r="K894">
        <v>460.69523186717697</v>
      </c>
      <c r="L894">
        <v>490.20819357937398</v>
      </c>
      <c r="M894">
        <v>15.158749844371499</v>
      </c>
      <c r="N894">
        <v>1.27826367909687</v>
      </c>
      <c r="O894">
        <v>70.342390642134703</v>
      </c>
      <c r="P894">
        <v>1.2959763021476101</v>
      </c>
    </row>
    <row r="895" spans="1:17" hidden="1" x14ac:dyDescent="0.3">
      <c r="A895" t="s">
        <v>1939</v>
      </c>
      <c r="B895" t="s">
        <v>1940</v>
      </c>
      <c r="C895" t="s">
        <v>3112</v>
      </c>
      <c r="E895">
        <v>3450.75</v>
      </c>
      <c r="F895">
        <v>645</v>
      </c>
      <c r="G895">
        <v>716.68285516134495</v>
      </c>
      <c r="H895">
        <v>8.1586274877289693</v>
      </c>
      <c r="I895">
        <v>12.165595559912701</v>
      </c>
      <c r="J895">
        <v>-0.329817795729547</v>
      </c>
      <c r="K895">
        <v>643.89516021256395</v>
      </c>
      <c r="L895">
        <v>535.91542952719499</v>
      </c>
      <c r="M895">
        <v>47.060503841571503</v>
      </c>
      <c r="N895">
        <v>0.10201890373495601</v>
      </c>
      <c r="O895">
        <v>22.891472868217001</v>
      </c>
      <c r="P895">
        <v>787.20770288858296</v>
      </c>
      <c r="Q895">
        <v>0.16716147762217401</v>
      </c>
    </row>
    <row r="896" spans="1:17" hidden="1" x14ac:dyDescent="0.3">
      <c r="A896" t="s">
        <v>1941</v>
      </c>
      <c r="B896" t="s">
        <v>1942</v>
      </c>
      <c r="C896" t="s">
        <v>3112</v>
      </c>
      <c r="D896" t="s">
        <v>48</v>
      </c>
      <c r="E896">
        <v>3447.6530400000001</v>
      </c>
      <c r="F896">
        <v>276.60000000000002</v>
      </c>
      <c r="G896">
        <v>28.677400595896501</v>
      </c>
      <c r="H896">
        <v>32.202738409800197</v>
      </c>
      <c r="I896">
        <v>62.766473882052502</v>
      </c>
      <c r="J896">
        <v>4.5915849267990998</v>
      </c>
      <c r="K896">
        <v>259.45156285331097</v>
      </c>
      <c r="L896">
        <v>221.96459817107799</v>
      </c>
      <c r="M896">
        <v>44.143808020625897</v>
      </c>
      <c r="N896">
        <v>1.5546958830505899</v>
      </c>
      <c r="O896">
        <v>21.475054229934901</v>
      </c>
      <c r="P896">
        <v>96.170212765957402</v>
      </c>
    </row>
    <row r="897" spans="1:17" hidden="1" x14ac:dyDescent="0.3">
      <c r="A897" t="s">
        <v>1943</v>
      </c>
      <c r="B897" t="s">
        <v>1944</v>
      </c>
      <c r="C897" t="s">
        <v>3112</v>
      </c>
      <c r="D897" t="s">
        <v>192</v>
      </c>
      <c r="E897">
        <v>3437.8746402000002</v>
      </c>
      <c r="F897">
        <v>504.4</v>
      </c>
      <c r="G897">
        <v>16.1523291256559</v>
      </c>
      <c r="H897">
        <v>-4.0761552590068302</v>
      </c>
      <c r="I897">
        <v>-3.9331999838617699</v>
      </c>
      <c r="J897">
        <v>-6.7652429649656902</v>
      </c>
      <c r="K897">
        <v>546.80621218256704</v>
      </c>
      <c r="L897">
        <v>499.84730462378099</v>
      </c>
      <c r="M897">
        <v>19.188290690072201</v>
      </c>
      <c r="N897">
        <v>0.66031208881412196</v>
      </c>
      <c r="O897">
        <v>20.925852498017399</v>
      </c>
      <c r="P897">
        <v>51.767714758537601</v>
      </c>
      <c r="Q897">
        <v>0.15289095722724999</v>
      </c>
    </row>
    <row r="898" spans="1:17" x14ac:dyDescent="0.3">
      <c r="A898" t="s">
        <v>1945</v>
      </c>
      <c r="B898" t="s">
        <v>1946</v>
      </c>
      <c r="C898" t="s">
        <v>3097</v>
      </c>
      <c r="D898" t="s">
        <v>1947</v>
      </c>
      <c r="E898">
        <v>3434.1040696300001</v>
      </c>
      <c r="F898">
        <v>204.97</v>
      </c>
      <c r="G898">
        <v>-49.441437125548198</v>
      </c>
      <c r="H898">
        <v>-3.71769787802784</v>
      </c>
      <c r="I898">
        <v>-19.913969423922701</v>
      </c>
      <c r="J898">
        <v>-3.3882411073708099</v>
      </c>
      <c r="K898">
        <v>223.32423293823501</v>
      </c>
      <c r="L898">
        <v>230.16403262512799</v>
      </c>
      <c r="M898">
        <v>21.809371906871</v>
      </c>
      <c r="N898">
        <v>0.546618283809296</v>
      </c>
      <c r="O898">
        <v>37.093233156071598</v>
      </c>
      <c r="P898">
        <v>4.2573753814852502</v>
      </c>
    </row>
    <row r="899" spans="1:17" hidden="1" x14ac:dyDescent="0.3">
      <c r="A899" t="s">
        <v>1948</v>
      </c>
      <c r="B899" t="s">
        <v>1949</v>
      </c>
      <c r="C899" t="s">
        <v>3112</v>
      </c>
      <c r="D899" t="s">
        <v>724</v>
      </c>
      <c r="E899">
        <v>3403.1914491749999</v>
      </c>
      <c r="F899">
        <v>731.55</v>
      </c>
      <c r="G899">
        <v>-49.9084125061271</v>
      </c>
      <c r="H899">
        <v>-3.9727214437596201</v>
      </c>
      <c r="I899">
        <v>-21.962350455573699</v>
      </c>
      <c r="J899">
        <v>-1.5338046855152601</v>
      </c>
      <c r="K899">
        <v>811.84182614447298</v>
      </c>
      <c r="L899">
        <v>866.14950183955204</v>
      </c>
      <c r="M899">
        <v>23.628895708731701</v>
      </c>
      <c r="N899">
        <v>0.123060293563667</v>
      </c>
      <c r="O899">
        <v>42.163898571526197</v>
      </c>
      <c r="P899">
        <v>1.7737896494156999</v>
      </c>
      <c r="Q899">
        <v>-8.9449252032964999E-2</v>
      </c>
    </row>
    <row r="900" spans="1:17" x14ac:dyDescent="0.3">
      <c r="A900" t="s">
        <v>1950</v>
      </c>
      <c r="B900" t="s">
        <v>1951</v>
      </c>
      <c r="C900" t="s">
        <v>3108</v>
      </c>
      <c r="D900" t="s">
        <v>454</v>
      </c>
      <c r="E900">
        <v>3391.18192</v>
      </c>
      <c r="F900">
        <v>391.7</v>
      </c>
      <c r="G900">
        <v>-8.1785637022666293</v>
      </c>
      <c r="H900">
        <v>-44.984680067881598</v>
      </c>
      <c r="I900">
        <v>-49.825176156102501</v>
      </c>
      <c r="J900">
        <v>-7.7750569112803198</v>
      </c>
      <c r="K900">
        <v>427.30445724012299</v>
      </c>
      <c r="L900">
        <v>465.25445692406203</v>
      </c>
      <c r="M900">
        <v>38.279579934275603</v>
      </c>
      <c r="N900">
        <v>0.938073350386745</v>
      </c>
      <c r="O900">
        <v>90.828440132754594</v>
      </c>
      <c r="P900">
        <v>26.354838709677399</v>
      </c>
      <c r="Q900">
        <v>0.13185788638598001</v>
      </c>
    </row>
    <row r="901" spans="1:17" hidden="1" x14ac:dyDescent="0.3">
      <c r="A901" t="s">
        <v>1952</v>
      </c>
      <c r="B901" t="s">
        <v>1953</v>
      </c>
      <c r="C901" t="s">
        <v>3112</v>
      </c>
      <c r="D901" t="s">
        <v>539</v>
      </c>
      <c r="E901">
        <v>3390.9890439840001</v>
      </c>
      <c r="F901">
        <v>121.54</v>
      </c>
      <c r="G901">
        <v>126.329478971336</v>
      </c>
      <c r="H901">
        <v>-1.2487454631165</v>
      </c>
      <c r="I901">
        <v>37.855722006306799</v>
      </c>
      <c r="J901">
        <v>-13.073911989422299</v>
      </c>
      <c r="K901">
        <v>129.616998817086</v>
      </c>
      <c r="L901">
        <v>100.235629671144</v>
      </c>
      <c r="M901">
        <v>35.153384449869698</v>
      </c>
      <c r="N901">
        <v>0.50575000455986696</v>
      </c>
      <c r="O901">
        <v>31.124134911706399</v>
      </c>
      <c r="P901">
        <v>163.645686000355</v>
      </c>
      <c r="Q901">
        <v>4.9908808990787E-2</v>
      </c>
    </row>
    <row r="902" spans="1:17" hidden="1" x14ac:dyDescent="0.3">
      <c r="A902" t="s">
        <v>1954</v>
      </c>
      <c r="B902" t="s">
        <v>1955</v>
      </c>
      <c r="C902" t="s">
        <v>3112</v>
      </c>
      <c r="D902" t="s">
        <v>270</v>
      </c>
      <c r="E902">
        <v>3379.000053275</v>
      </c>
      <c r="F902">
        <v>492.85</v>
      </c>
      <c r="G902">
        <v>12.729446630466599</v>
      </c>
      <c r="H902">
        <v>-3.7672041499945599</v>
      </c>
      <c r="I902">
        <v>-20.904819985199701</v>
      </c>
      <c r="J902">
        <v>-2.99644518903178</v>
      </c>
      <c r="K902">
        <v>556.832691315234</v>
      </c>
      <c r="L902">
        <v>513.232465145893</v>
      </c>
      <c r="M902">
        <v>14.539466612505599</v>
      </c>
      <c r="N902">
        <v>0.68127889257660201</v>
      </c>
      <c r="O902">
        <v>32.9004768185046</v>
      </c>
      <c r="P902">
        <v>56.460317460317398</v>
      </c>
      <c r="Q902">
        <v>5.8172549853731E-2</v>
      </c>
    </row>
    <row r="903" spans="1:17" hidden="1" x14ac:dyDescent="0.3">
      <c r="A903" t="s">
        <v>1956</v>
      </c>
      <c r="B903" t="s">
        <v>1957</v>
      </c>
      <c r="C903" t="s">
        <v>3112</v>
      </c>
      <c r="D903" t="s">
        <v>449</v>
      </c>
      <c r="E903">
        <v>3370.8850000000002</v>
      </c>
      <c r="F903">
        <v>506.9</v>
      </c>
      <c r="G903">
        <v>131.509976849715</v>
      </c>
      <c r="H903">
        <v>17.179605169867799</v>
      </c>
      <c r="I903">
        <v>142.93875496701199</v>
      </c>
      <c r="J903">
        <v>2.6498749601944298</v>
      </c>
      <c r="K903">
        <v>451.99827134245697</v>
      </c>
      <c r="L903">
        <v>315.040674680081</v>
      </c>
      <c r="M903">
        <v>51.535280340109502</v>
      </c>
      <c r="N903">
        <v>0.31580874876460402</v>
      </c>
      <c r="O903">
        <v>13.434602485697299</v>
      </c>
      <c r="P903">
        <v>186.38418079095999</v>
      </c>
      <c r="Q903">
        <v>0.116490643894667</v>
      </c>
    </row>
    <row r="904" spans="1:17" x14ac:dyDescent="0.3">
      <c r="A904" t="s">
        <v>1958</v>
      </c>
      <c r="B904" t="s">
        <v>1959</v>
      </c>
      <c r="C904" t="s">
        <v>3113</v>
      </c>
      <c r="D904" t="s">
        <v>443</v>
      </c>
      <c r="E904">
        <v>3359.8628116199998</v>
      </c>
      <c r="F904">
        <v>21.79</v>
      </c>
      <c r="G904">
        <v>-29.824687988951901</v>
      </c>
      <c r="H904">
        <v>6.0556593888968999</v>
      </c>
      <c r="I904">
        <v>-17.279575916574601</v>
      </c>
      <c r="J904">
        <v>-4.6489095207741498</v>
      </c>
      <c r="K904">
        <v>23.171266573274199</v>
      </c>
      <c r="L904">
        <v>23.8101130862803</v>
      </c>
      <c r="M904">
        <v>37.276419453768199</v>
      </c>
      <c r="N904">
        <v>0.69663539229088201</v>
      </c>
      <c r="O904">
        <v>107.205139972464</v>
      </c>
      <c r="P904">
        <v>30.479041916167599</v>
      </c>
    </row>
    <row r="905" spans="1:17" x14ac:dyDescent="0.3">
      <c r="A905" t="s">
        <v>1960</v>
      </c>
      <c r="B905" t="s">
        <v>1961</v>
      </c>
      <c r="C905" t="s">
        <v>3108</v>
      </c>
      <c r="D905" t="s">
        <v>270</v>
      </c>
      <c r="E905">
        <v>3359.7782455500001</v>
      </c>
      <c r="F905">
        <v>1070.25</v>
      </c>
      <c r="G905">
        <v>-26.318733572950201</v>
      </c>
      <c r="H905">
        <v>5.3556377573608804</v>
      </c>
      <c r="I905">
        <v>6.2927652145014301</v>
      </c>
      <c r="J905">
        <v>5.6907960384435903</v>
      </c>
      <c r="K905">
        <v>1153.07875704964</v>
      </c>
      <c r="L905">
        <v>1088.72609528762</v>
      </c>
      <c r="M905">
        <v>32.831278356964702</v>
      </c>
      <c r="N905">
        <v>0.51790894753317795</v>
      </c>
      <c r="O905">
        <v>28.474655454333</v>
      </c>
      <c r="P905">
        <v>42.386749151865899</v>
      </c>
      <c r="Q905">
        <v>-5.7223532853649998E-2</v>
      </c>
    </row>
    <row r="906" spans="1:17" hidden="1" x14ac:dyDescent="0.3">
      <c r="A906" t="s">
        <v>1962</v>
      </c>
      <c r="B906" t="s">
        <v>1963</v>
      </c>
      <c r="C906" t="s">
        <v>3112</v>
      </c>
      <c r="D906" t="s">
        <v>381</v>
      </c>
      <c r="E906">
        <v>3329.650769715</v>
      </c>
      <c r="F906">
        <v>1006.35</v>
      </c>
      <c r="G906">
        <v>58.945379183482302</v>
      </c>
      <c r="H906">
        <v>-0.17235009371697399</v>
      </c>
      <c r="I906">
        <v>29.978998819899299</v>
      </c>
      <c r="J906">
        <v>-3.96995182375615</v>
      </c>
      <c r="K906">
        <v>1030.38167487857</v>
      </c>
      <c r="L906">
        <v>841.23646574069801</v>
      </c>
      <c r="M906">
        <v>36.244503151890299</v>
      </c>
      <c r="N906">
        <v>0.377342804863808</v>
      </c>
      <c r="O906">
        <v>35.141849257216599</v>
      </c>
      <c r="P906">
        <v>96.667969513386694</v>
      </c>
      <c r="Q906">
        <v>2.2634427675701001E-2</v>
      </c>
    </row>
    <row r="907" spans="1:17" hidden="1" x14ac:dyDescent="0.3">
      <c r="A907" t="s">
        <v>1964</v>
      </c>
      <c r="B907" t="s">
        <v>1965</v>
      </c>
      <c r="C907" t="s">
        <v>3112</v>
      </c>
      <c r="D907" t="s">
        <v>1966</v>
      </c>
      <c r="E907">
        <v>3296.1249050599999</v>
      </c>
      <c r="F907">
        <v>689.95</v>
      </c>
      <c r="G907">
        <v>79.808679482105504</v>
      </c>
      <c r="H907">
        <v>-5.6793852345781701</v>
      </c>
      <c r="I907">
        <v>79.665891113133398</v>
      </c>
      <c r="J907">
        <v>-12.7584189532471</v>
      </c>
      <c r="K907">
        <v>743.11090631499201</v>
      </c>
      <c r="L907">
        <v>511.787465836401</v>
      </c>
      <c r="M907">
        <v>19.9956469266066</v>
      </c>
      <c r="N907">
        <v>2.0697671290013999</v>
      </c>
      <c r="O907">
        <v>22.762519023117601</v>
      </c>
      <c r="P907">
        <v>169.722439405785</v>
      </c>
    </row>
    <row r="908" spans="1:17" hidden="1" x14ac:dyDescent="0.3">
      <c r="A908" t="s">
        <v>1967</v>
      </c>
      <c r="B908" t="s">
        <v>1968</v>
      </c>
      <c r="C908" t="s">
        <v>3112</v>
      </c>
      <c r="D908" t="s">
        <v>219</v>
      </c>
      <c r="E908">
        <v>3286.1941298450001</v>
      </c>
      <c r="F908">
        <v>6398.15</v>
      </c>
      <c r="G908">
        <v>137.337886226937</v>
      </c>
      <c r="H908">
        <v>50.381164225298299</v>
      </c>
      <c r="I908">
        <v>71.929151842133194</v>
      </c>
      <c r="J908">
        <v>11.256859621307999</v>
      </c>
      <c r="K908">
        <v>5261.9174040038797</v>
      </c>
      <c r="L908">
        <v>4162.3440495384402</v>
      </c>
      <c r="M908">
        <v>52.818857902632999</v>
      </c>
      <c r="N908">
        <v>3.2779133891467298</v>
      </c>
      <c r="O908">
        <v>32.459382790337798</v>
      </c>
      <c r="P908">
        <v>172.20378642841899</v>
      </c>
      <c r="Q908">
        <v>0.13618223770671301</v>
      </c>
    </row>
    <row r="909" spans="1:17" hidden="1" x14ac:dyDescent="0.3">
      <c r="A909" t="s">
        <v>1969</v>
      </c>
      <c r="B909" t="s">
        <v>1970</v>
      </c>
      <c r="C909" t="s">
        <v>3112</v>
      </c>
      <c r="D909" t="s">
        <v>111</v>
      </c>
      <c r="E909">
        <v>3284.2404853200001</v>
      </c>
      <c r="F909">
        <v>871.9</v>
      </c>
      <c r="G909">
        <v>28.826098923677101</v>
      </c>
      <c r="H909">
        <v>3.41407635411846</v>
      </c>
      <c r="I909">
        <v>0.50008513273060295</v>
      </c>
      <c r="J909">
        <v>-6.1450939780998999</v>
      </c>
      <c r="K909">
        <v>912.51228185700097</v>
      </c>
      <c r="L909">
        <v>809.93546075065001</v>
      </c>
      <c r="M909">
        <v>31.495883942983099</v>
      </c>
      <c r="N909">
        <v>0.88164828978059395</v>
      </c>
      <c r="O909">
        <v>29.498795733455601</v>
      </c>
      <c r="P909">
        <v>62.3196500046542</v>
      </c>
      <c r="Q909">
        <v>7.7893697206260007E-2</v>
      </c>
    </row>
    <row r="910" spans="1:17" x14ac:dyDescent="0.3">
      <c r="A910" t="s">
        <v>1971</v>
      </c>
      <c r="B910" t="s">
        <v>1972</v>
      </c>
      <c r="C910" t="s">
        <v>3096</v>
      </c>
      <c r="D910" t="s">
        <v>21</v>
      </c>
      <c r="E910">
        <v>3282.8248114200001</v>
      </c>
      <c r="F910">
        <v>555.45000000000005</v>
      </c>
      <c r="G910">
        <v>-34.362880218108003</v>
      </c>
      <c r="H910">
        <v>-4.1080527663173996</v>
      </c>
      <c r="I910">
        <v>-16.986743220024401</v>
      </c>
      <c r="J910">
        <v>-2.5376354005141399</v>
      </c>
      <c r="K910">
        <v>606.59324680665497</v>
      </c>
      <c r="L910">
        <v>602.379176307889</v>
      </c>
      <c r="M910">
        <v>24.8720611354168</v>
      </c>
      <c r="N910">
        <v>0.26554245428659401</v>
      </c>
      <c r="O910">
        <v>42.497074444144303</v>
      </c>
      <c r="P910">
        <v>23.433333333333302</v>
      </c>
      <c r="Q910">
        <v>6.1359641304923003E-2</v>
      </c>
    </row>
    <row r="911" spans="1:17" x14ac:dyDescent="0.3">
      <c r="A911" t="s">
        <v>1973</v>
      </c>
      <c r="B911" t="s">
        <v>1974</v>
      </c>
      <c r="C911" t="s">
        <v>3097</v>
      </c>
      <c r="D911" t="s">
        <v>539</v>
      </c>
      <c r="E911">
        <v>3275.6870458399999</v>
      </c>
      <c r="F911">
        <v>56.24</v>
      </c>
      <c r="G911">
        <v>23.3192354125142</v>
      </c>
      <c r="H911">
        <v>22.228737464464199</v>
      </c>
      <c r="I911">
        <v>1.8570020423481</v>
      </c>
      <c r="J911">
        <v>-6.2657402632092403</v>
      </c>
      <c r="K911">
        <v>56.7100866330751</v>
      </c>
      <c r="L911">
        <v>50.434876828066102</v>
      </c>
      <c r="M911">
        <v>37.406424781227997</v>
      </c>
      <c r="N911">
        <v>1.20896231890621</v>
      </c>
      <c r="O911">
        <v>22.6884779516358</v>
      </c>
      <c r="P911">
        <v>69.142857142857096</v>
      </c>
      <c r="Q911">
        <v>-4.1177699595583997E-2</v>
      </c>
    </row>
    <row r="912" spans="1:17" x14ac:dyDescent="0.3">
      <c r="A912" t="s">
        <v>1975</v>
      </c>
      <c r="B912" t="s">
        <v>1976</v>
      </c>
      <c r="C912" t="s">
        <v>3108</v>
      </c>
      <c r="D912" t="s">
        <v>554</v>
      </c>
      <c r="E912">
        <v>3263.6223110999999</v>
      </c>
      <c r="F912">
        <v>293</v>
      </c>
      <c r="G912">
        <v>-15.574551112421901</v>
      </c>
      <c r="H912">
        <v>-7.6671336528200804</v>
      </c>
      <c r="I912">
        <v>-18.1180805935698</v>
      </c>
      <c r="J912">
        <v>-2.1505209819015398</v>
      </c>
      <c r="K912">
        <v>327.67033643905103</v>
      </c>
      <c r="L912">
        <v>330.07161957383602</v>
      </c>
      <c r="M912">
        <v>29.050694309757102</v>
      </c>
      <c r="N912">
        <v>0.62686918248213896</v>
      </c>
      <c r="O912">
        <v>54.232081911262703</v>
      </c>
      <c r="P912">
        <v>24.521886952826101</v>
      </c>
    </row>
    <row r="913" spans="1:17" hidden="1" x14ac:dyDescent="0.3">
      <c r="A913" t="s">
        <v>1977</v>
      </c>
      <c r="B913" t="s">
        <v>1978</v>
      </c>
      <c r="C913" t="s">
        <v>3112</v>
      </c>
      <c r="D913" t="s">
        <v>1979</v>
      </c>
      <c r="E913">
        <v>3248.6793750000002</v>
      </c>
      <c r="F913">
        <v>1277.75</v>
      </c>
      <c r="G913">
        <v>66.778114437078798</v>
      </c>
      <c r="H913">
        <v>-2.1962863916624298</v>
      </c>
      <c r="I913">
        <v>6.4627269533055696</v>
      </c>
      <c r="J913">
        <v>-2.6254391843967899</v>
      </c>
      <c r="K913">
        <v>1407.0606566787001</v>
      </c>
      <c r="L913">
        <v>1256.6379772457401</v>
      </c>
      <c r="M913">
        <v>30.732830409497701</v>
      </c>
      <c r="N913">
        <v>0.34724764579200701</v>
      </c>
      <c r="O913">
        <v>30.6945803169634</v>
      </c>
      <c r="P913">
        <v>102.962433484234</v>
      </c>
      <c r="Q913">
        <v>1.4844842944397999E-2</v>
      </c>
    </row>
    <row r="914" spans="1:17" hidden="1" x14ac:dyDescent="0.3">
      <c r="A914" t="s">
        <v>1980</v>
      </c>
      <c r="B914" t="s">
        <v>1981</v>
      </c>
      <c r="C914" t="s">
        <v>3112</v>
      </c>
      <c r="D914" t="s">
        <v>238</v>
      </c>
      <c r="E914">
        <v>3244.78614195</v>
      </c>
      <c r="F914">
        <v>181.62</v>
      </c>
      <c r="G914">
        <v>35.633953673039699</v>
      </c>
      <c r="H914">
        <v>0.110775330738821</v>
      </c>
      <c r="I914">
        <v>24.616658224075799</v>
      </c>
      <c r="J914">
        <v>-5.7733505257564897</v>
      </c>
      <c r="K914">
        <v>189.84741461166101</v>
      </c>
      <c r="L914">
        <v>157.13034302655601</v>
      </c>
      <c r="M914">
        <v>30.611747932397002</v>
      </c>
      <c r="N914">
        <v>0.46150129304109</v>
      </c>
      <c r="O914">
        <v>21.6826340711375</v>
      </c>
      <c r="P914">
        <v>75.393529695799103</v>
      </c>
      <c r="Q914">
        <v>0.15129211964515399</v>
      </c>
    </row>
    <row r="915" spans="1:17" x14ac:dyDescent="0.3">
      <c r="A915" t="s">
        <v>1982</v>
      </c>
      <c r="B915" t="s">
        <v>1983</v>
      </c>
      <c r="C915" t="s">
        <v>3097</v>
      </c>
      <c r="D915" t="s">
        <v>54</v>
      </c>
      <c r="E915">
        <v>3237.6100633199999</v>
      </c>
      <c r="F915">
        <v>454.05</v>
      </c>
      <c r="G915">
        <v>-69.871435069918903</v>
      </c>
      <c r="H915">
        <v>-15.052351084857399</v>
      </c>
      <c r="I915">
        <v>-56.081105355137097</v>
      </c>
      <c r="J915">
        <v>-3.9945927571656199</v>
      </c>
      <c r="K915">
        <v>569.27897759984899</v>
      </c>
      <c r="L915">
        <v>709.96702993260601</v>
      </c>
      <c r="M915">
        <v>10.1202202708767</v>
      </c>
      <c r="N915">
        <v>1.1717779533324399</v>
      </c>
      <c r="O915">
        <v>173.802444664684</v>
      </c>
      <c r="P915">
        <v>1.5885445799306499</v>
      </c>
      <c r="Q915">
        <v>-1.5469825409484999E-2</v>
      </c>
    </row>
    <row r="916" spans="1:17" hidden="1" x14ac:dyDescent="0.3">
      <c r="A916" t="s">
        <v>1984</v>
      </c>
      <c r="B916" t="s">
        <v>1985</v>
      </c>
      <c r="C916" t="s">
        <v>3112</v>
      </c>
      <c r="D916" t="s">
        <v>21</v>
      </c>
      <c r="E916">
        <v>3234.3797085599999</v>
      </c>
      <c r="F916">
        <v>600.6</v>
      </c>
      <c r="G916">
        <v>68.608932510115807</v>
      </c>
      <c r="H916">
        <v>1.30825557753196</v>
      </c>
      <c r="I916">
        <v>12.2208748070416</v>
      </c>
      <c r="J916">
        <v>-13.1497024270548</v>
      </c>
      <c r="K916">
        <v>665.41752743367101</v>
      </c>
      <c r="L916">
        <v>543.67213447998495</v>
      </c>
      <c r="M916">
        <v>28.3492257302421</v>
      </c>
      <c r="N916">
        <v>1.20017231643469</v>
      </c>
      <c r="O916">
        <v>37.362637362637301</v>
      </c>
      <c r="P916">
        <v>106.35629616904301</v>
      </c>
      <c r="Q916">
        <v>0.101793628151918</v>
      </c>
    </row>
    <row r="917" spans="1:17" hidden="1" x14ac:dyDescent="0.3">
      <c r="A917" t="s">
        <v>1986</v>
      </c>
      <c r="B917" t="s">
        <v>1987</v>
      </c>
      <c r="C917" t="s">
        <v>3112</v>
      </c>
      <c r="D917" t="s">
        <v>163</v>
      </c>
      <c r="E917">
        <v>3220.6616342500001</v>
      </c>
      <c r="F917">
        <v>491.5</v>
      </c>
      <c r="G917">
        <v>30.825600259384998</v>
      </c>
      <c r="H917">
        <v>29.361088922983601</v>
      </c>
      <c r="I917">
        <v>52.5723088138013</v>
      </c>
      <c r="J917">
        <v>15.015464163721401</v>
      </c>
      <c r="K917">
        <v>424.85858617438498</v>
      </c>
      <c r="L917">
        <v>382.03384100977701</v>
      </c>
      <c r="M917">
        <v>70.817880917264404</v>
      </c>
      <c r="N917">
        <v>2.3931483418463202</v>
      </c>
      <c r="O917">
        <v>4.5778229908443402</v>
      </c>
      <c r="P917">
        <v>98.987854251012095</v>
      </c>
      <c r="Q917">
        <v>0.124308227295162</v>
      </c>
    </row>
    <row r="918" spans="1:17" x14ac:dyDescent="0.3">
      <c r="A918" t="s">
        <v>1988</v>
      </c>
      <c r="B918" t="s">
        <v>1989</v>
      </c>
      <c r="C918" t="s">
        <v>3108</v>
      </c>
      <c r="D918" t="s">
        <v>117</v>
      </c>
      <c r="E918">
        <v>3208.49991</v>
      </c>
      <c r="F918">
        <v>735</v>
      </c>
      <c r="G918">
        <v>41.047879201955702</v>
      </c>
      <c r="H918">
        <v>-5.3119168271183801</v>
      </c>
      <c r="I918">
        <v>-24.759230328997699</v>
      </c>
      <c r="J918">
        <v>-3.1818320143977701</v>
      </c>
      <c r="K918">
        <v>820.50215142245395</v>
      </c>
      <c r="L918">
        <v>782.33514009510304</v>
      </c>
      <c r="M918">
        <v>20.3677292793455</v>
      </c>
      <c r="N918">
        <v>0.37199501678185098</v>
      </c>
      <c r="O918">
        <v>47.346938775510097</v>
      </c>
      <c r="P918">
        <v>73.553719008264395</v>
      </c>
      <c r="Q918">
        <v>7.4907092728021998E-2</v>
      </c>
    </row>
    <row r="919" spans="1:17" x14ac:dyDescent="0.3">
      <c r="A919" t="s">
        <v>1990</v>
      </c>
      <c r="B919" t="s">
        <v>1991</v>
      </c>
      <c r="C919" t="s">
        <v>3114</v>
      </c>
      <c r="D919" t="s">
        <v>1992</v>
      </c>
      <c r="E919">
        <v>3200.3489359999999</v>
      </c>
      <c r="F919">
        <v>18.079999999999998</v>
      </c>
      <c r="G919">
        <v>-24.5952448110374</v>
      </c>
      <c r="H919">
        <v>-2.6221459382666898</v>
      </c>
      <c r="I919">
        <v>-26.240391433537599</v>
      </c>
      <c r="J919">
        <v>-2.9249887604397702</v>
      </c>
      <c r="K919">
        <v>20.4618961762617</v>
      </c>
      <c r="L919">
        <v>21.001968992889999</v>
      </c>
      <c r="M919">
        <v>19.200144032223001</v>
      </c>
      <c r="N919">
        <v>0.66640585331522395</v>
      </c>
      <c r="O919">
        <v>54.590707964601698</v>
      </c>
      <c r="P919">
        <v>6.3529411764705799</v>
      </c>
      <c r="Q919">
        <v>-5.3574618246739002E-2</v>
      </c>
    </row>
    <row r="920" spans="1:17" hidden="1" x14ac:dyDescent="0.3">
      <c r="A920" t="s">
        <v>1993</v>
      </c>
      <c r="B920" t="s">
        <v>1994</v>
      </c>
      <c r="C920" t="s">
        <v>3112</v>
      </c>
      <c r="D920" t="s">
        <v>1329</v>
      </c>
      <c r="E920">
        <v>3181.04884128</v>
      </c>
      <c r="F920">
        <v>216.2</v>
      </c>
      <c r="K920">
        <v>198.53034696656701</v>
      </c>
      <c r="L920">
        <v>172.215069946667</v>
      </c>
      <c r="M920">
        <v>81.1750791682543</v>
      </c>
      <c r="N920">
        <v>1</v>
      </c>
      <c r="Q920">
        <v>0.14788253940821999</v>
      </c>
    </row>
    <row r="921" spans="1:17" x14ac:dyDescent="0.3">
      <c r="A921" t="s">
        <v>1995</v>
      </c>
      <c r="B921" t="s">
        <v>1996</v>
      </c>
      <c r="C921" t="s">
        <v>3111</v>
      </c>
      <c r="D921" t="s">
        <v>270</v>
      </c>
      <c r="E921">
        <v>3176.42938344</v>
      </c>
      <c r="F921">
        <v>127.64</v>
      </c>
      <c r="G921">
        <v>21.705785981961899</v>
      </c>
      <c r="H921">
        <v>-8.3504984828278594</v>
      </c>
      <c r="I921">
        <v>18.9289515111968</v>
      </c>
      <c r="J921">
        <v>-9.2846177990391894</v>
      </c>
      <c r="K921">
        <v>149.65273265278799</v>
      </c>
      <c r="L921">
        <v>128.23715679169399</v>
      </c>
      <c r="M921">
        <v>22.1952476808402</v>
      </c>
      <c r="N921">
        <v>0.61008637638935204</v>
      </c>
      <c r="O921">
        <v>38.671262926982102</v>
      </c>
      <c r="P921">
        <v>56.421568627451002</v>
      </c>
      <c r="Q921">
        <v>1.4713588019142E-2</v>
      </c>
    </row>
    <row r="922" spans="1:17" hidden="1" x14ac:dyDescent="0.3">
      <c r="A922" t="s">
        <v>1997</v>
      </c>
      <c r="B922" t="s">
        <v>1998</v>
      </c>
      <c r="C922" t="s">
        <v>3112</v>
      </c>
      <c r="D922" t="s">
        <v>141</v>
      </c>
      <c r="E922">
        <v>3156.1560307999998</v>
      </c>
      <c r="F922">
        <v>244</v>
      </c>
      <c r="G922">
        <v>333.48904983525603</v>
      </c>
      <c r="H922">
        <v>-4.4690708071850702</v>
      </c>
      <c r="I922">
        <v>67.9006219860714</v>
      </c>
      <c r="J922">
        <v>-3.8904506494207198</v>
      </c>
      <c r="K922">
        <v>266.04774431282198</v>
      </c>
      <c r="L922">
        <v>194.86666556399101</v>
      </c>
      <c r="M922">
        <v>23.626391619531798</v>
      </c>
      <c r="N922">
        <v>0.77677985543452399</v>
      </c>
      <c r="O922">
        <v>41.1065573770491</v>
      </c>
      <c r="P922">
        <v>384.12698412698398</v>
      </c>
      <c r="Q922">
        <v>0.159343377617431</v>
      </c>
    </row>
    <row r="923" spans="1:17" hidden="1" x14ac:dyDescent="0.3">
      <c r="A923" t="s">
        <v>1999</v>
      </c>
      <c r="B923" t="s">
        <v>2000</v>
      </c>
      <c r="C923" t="s">
        <v>3112</v>
      </c>
      <c r="D923" t="s">
        <v>192</v>
      </c>
      <c r="E923">
        <v>3139.6391791199999</v>
      </c>
      <c r="F923">
        <v>1011.55</v>
      </c>
      <c r="G923">
        <v>27.616120402557701</v>
      </c>
      <c r="H923">
        <v>14.551406299222601</v>
      </c>
      <c r="I923">
        <v>57.491656087908403</v>
      </c>
      <c r="J923">
        <v>-0.22009589614502001</v>
      </c>
      <c r="K923">
        <v>979.969551866448</v>
      </c>
      <c r="L923">
        <v>820.15071348906895</v>
      </c>
      <c r="M923">
        <v>46.754601261540998</v>
      </c>
      <c r="N923">
        <v>1.17757987380478</v>
      </c>
      <c r="O923">
        <v>12.470960407295699</v>
      </c>
      <c r="P923">
        <v>83.235214201612095</v>
      </c>
      <c r="Q923">
        <v>8.6373417582490994E-2</v>
      </c>
    </row>
    <row r="924" spans="1:17" hidden="1" x14ac:dyDescent="0.3">
      <c r="A924" t="s">
        <v>2001</v>
      </c>
      <c r="B924" t="s">
        <v>2002</v>
      </c>
      <c r="C924" t="s">
        <v>3112</v>
      </c>
      <c r="D924" t="s">
        <v>381</v>
      </c>
      <c r="E924">
        <v>3137.8844199999999</v>
      </c>
      <c r="F924">
        <v>12228.7</v>
      </c>
      <c r="G924">
        <v>-49.539257545690099</v>
      </c>
      <c r="H924">
        <v>-1.7422665541762199</v>
      </c>
      <c r="I924">
        <v>-2.8401867024760699</v>
      </c>
      <c r="J924">
        <v>-3.4587459528602098</v>
      </c>
      <c r="K924">
        <v>12537.3084001724</v>
      </c>
      <c r="L924">
        <v>12332.6608947685</v>
      </c>
      <c r="M924">
        <v>38.895583881251497</v>
      </c>
      <c r="N924">
        <v>0.288132992970077</v>
      </c>
      <c r="O924">
        <v>37.577992754748998</v>
      </c>
      <c r="P924">
        <v>34.381318681318596</v>
      </c>
      <c r="Q924">
        <v>-4.3229345832432001E-2</v>
      </c>
    </row>
    <row r="925" spans="1:17" hidden="1" x14ac:dyDescent="0.3">
      <c r="A925" t="s">
        <v>2003</v>
      </c>
      <c r="B925" t="s">
        <v>2004</v>
      </c>
      <c r="C925" t="s">
        <v>3112</v>
      </c>
      <c r="D925" t="s">
        <v>133</v>
      </c>
      <c r="E925">
        <v>3130.17787628</v>
      </c>
      <c r="F925">
        <v>102.13</v>
      </c>
      <c r="G925">
        <v>21.345889694985601</v>
      </c>
      <c r="H925">
        <v>-0.47602111666239999</v>
      </c>
      <c r="I925">
        <v>-13.9934311541863</v>
      </c>
      <c r="J925">
        <v>2.9735528814285299</v>
      </c>
      <c r="K925">
        <v>102.924443664327</v>
      </c>
      <c r="L925">
        <v>103.104772946095</v>
      </c>
      <c r="M925">
        <v>60.117256144539397</v>
      </c>
      <c r="N925">
        <v>0.84502283665148603</v>
      </c>
      <c r="O925">
        <v>58.327621658670303</v>
      </c>
      <c r="P925">
        <v>56.521072796934803</v>
      </c>
      <c r="Q925">
        <v>0.19043458047853001</v>
      </c>
    </row>
    <row r="926" spans="1:17" hidden="1" x14ac:dyDescent="0.3">
      <c r="A926" t="s">
        <v>2005</v>
      </c>
      <c r="B926" t="s">
        <v>2006</v>
      </c>
      <c r="C926" t="s">
        <v>3109</v>
      </c>
      <c r="D926" t="s">
        <v>250</v>
      </c>
      <c r="E926">
        <v>3127.639697868</v>
      </c>
      <c r="F926">
        <v>146.58000000000001</v>
      </c>
      <c r="G926">
        <v>-54.442609025802803</v>
      </c>
      <c r="H926">
        <v>-3.1020070253410901</v>
      </c>
      <c r="I926">
        <v>-32.879926870731197</v>
      </c>
      <c r="J926">
        <v>-3.35501573077241</v>
      </c>
      <c r="K926">
        <v>166.11412151769201</v>
      </c>
      <c r="M926">
        <v>18.790284122897798</v>
      </c>
      <c r="N926">
        <v>0.47407995873852898</v>
      </c>
      <c r="O926">
        <v>60.3220084595442</v>
      </c>
      <c r="P926">
        <v>0.39726027397262098</v>
      </c>
    </row>
    <row r="927" spans="1:17" hidden="1" x14ac:dyDescent="0.3">
      <c r="A927" t="s">
        <v>2007</v>
      </c>
      <c r="B927" t="s">
        <v>2008</v>
      </c>
      <c r="C927" t="s">
        <v>3112</v>
      </c>
      <c r="D927" t="s">
        <v>238</v>
      </c>
      <c r="E927">
        <v>3115.03704427</v>
      </c>
      <c r="F927">
        <v>484.45</v>
      </c>
      <c r="G927">
        <v>130.684666076794</v>
      </c>
      <c r="H927">
        <v>-7.2592642087642201</v>
      </c>
      <c r="I927">
        <v>23.110754786892599</v>
      </c>
      <c r="J927">
        <v>-2.7154913678438</v>
      </c>
      <c r="K927">
        <v>553.30109538090903</v>
      </c>
      <c r="L927">
        <v>457.54237326230401</v>
      </c>
      <c r="M927">
        <v>21.0743317877705</v>
      </c>
      <c r="N927">
        <v>0.425873911413718</v>
      </c>
      <c r="O927">
        <v>43.255237898647898</v>
      </c>
      <c r="P927">
        <v>170.642458100558</v>
      </c>
      <c r="Q927">
        <v>0.17954981972845499</v>
      </c>
    </row>
    <row r="928" spans="1:17" hidden="1" x14ac:dyDescent="0.3">
      <c r="A928" t="s">
        <v>2009</v>
      </c>
      <c r="B928" t="s">
        <v>2010</v>
      </c>
      <c r="C928" t="s">
        <v>3112</v>
      </c>
      <c r="D928" t="s">
        <v>630</v>
      </c>
      <c r="E928">
        <v>3110.9903961599998</v>
      </c>
      <c r="F928">
        <v>1226.0999999999999</v>
      </c>
      <c r="G928">
        <v>74182.636509350195</v>
      </c>
      <c r="H928">
        <v>58.488167703037497</v>
      </c>
      <c r="I928">
        <v>1141.43909206587</v>
      </c>
      <c r="J928">
        <v>13.099126035933001</v>
      </c>
      <c r="K928">
        <v>828.37806009974997</v>
      </c>
      <c r="L928">
        <v>409.208331808916</v>
      </c>
      <c r="M928">
        <v>99.999999641567101</v>
      </c>
      <c r="N928">
        <v>2.8913943073711499</v>
      </c>
      <c r="O928">
        <v>0</v>
      </c>
      <c r="P928">
        <v>81640</v>
      </c>
      <c r="Q928">
        <v>0.339586505676512</v>
      </c>
    </row>
    <row r="929" spans="1:17" hidden="1" x14ac:dyDescent="0.3">
      <c r="A929" t="s">
        <v>2011</v>
      </c>
      <c r="B929" t="s">
        <v>2012</v>
      </c>
      <c r="C929" t="s">
        <v>3112</v>
      </c>
      <c r="D929" t="s">
        <v>270</v>
      </c>
      <c r="E929">
        <v>3104.9609220000002</v>
      </c>
      <c r="F929">
        <v>1827</v>
      </c>
      <c r="G929">
        <v>34.3164555920144</v>
      </c>
      <c r="H929">
        <v>-13.5837210106078</v>
      </c>
      <c r="I929">
        <v>-0.48336779077740399</v>
      </c>
      <c r="J929">
        <v>-6.2936249090306404</v>
      </c>
      <c r="K929">
        <v>2205.47414432287</v>
      </c>
      <c r="L929">
        <v>1988.07643949626</v>
      </c>
      <c r="M929">
        <v>17.524001591736798</v>
      </c>
      <c r="N929">
        <v>0.484615102145733</v>
      </c>
      <c r="O929">
        <v>53.256704980842898</v>
      </c>
      <c r="P929">
        <v>64.854500338371295</v>
      </c>
      <c r="Q929">
        <v>-3.0411438381039999E-3</v>
      </c>
    </row>
    <row r="930" spans="1:17" hidden="1" x14ac:dyDescent="0.3">
      <c r="A930" t="s">
        <v>2013</v>
      </c>
      <c r="B930" t="s">
        <v>2014</v>
      </c>
      <c r="C930" t="s">
        <v>3112</v>
      </c>
      <c r="D930" t="s">
        <v>54</v>
      </c>
      <c r="E930">
        <v>3101.79232796</v>
      </c>
      <c r="F930">
        <v>495.8</v>
      </c>
      <c r="G930">
        <v>7.0225150527623796</v>
      </c>
      <c r="H930">
        <v>0.25525985354053898</v>
      </c>
      <c r="I930">
        <v>-11.944692117392201</v>
      </c>
      <c r="J930">
        <v>4.3602831547392196</v>
      </c>
      <c r="K930">
        <v>514.75142213276297</v>
      </c>
      <c r="L930">
        <v>482.66422902586697</v>
      </c>
      <c r="M930">
        <v>33.601773849906301</v>
      </c>
      <c r="N930">
        <v>0.562476285399371</v>
      </c>
      <c r="O930">
        <v>20.0080677692618</v>
      </c>
      <c r="P930">
        <v>41.233442529554097</v>
      </c>
      <c r="Q930">
        <v>6.1840144364612999E-2</v>
      </c>
    </row>
    <row r="931" spans="1:17" hidden="1" x14ac:dyDescent="0.3">
      <c r="A931" t="s">
        <v>2015</v>
      </c>
      <c r="B931" t="s">
        <v>2016</v>
      </c>
      <c r="C931" t="s">
        <v>3112</v>
      </c>
      <c r="D931" t="s">
        <v>1329</v>
      </c>
      <c r="E931">
        <v>3101.3916327900001</v>
      </c>
      <c r="F931">
        <v>708.3</v>
      </c>
      <c r="G931">
        <v>-13.640829620363199</v>
      </c>
      <c r="H931">
        <v>6.3590325227796303</v>
      </c>
      <c r="I931">
        <v>14.901280513757801</v>
      </c>
      <c r="J931">
        <v>-7.8282717731928297E-2</v>
      </c>
      <c r="K931">
        <v>774.44046181278304</v>
      </c>
      <c r="L931">
        <v>705.53618767425303</v>
      </c>
      <c r="M931">
        <v>26.804262567462999</v>
      </c>
      <c r="N931">
        <v>0.46733284999298103</v>
      </c>
      <c r="O931">
        <v>38.783001553014202</v>
      </c>
      <c r="P931">
        <v>57.680320569902001</v>
      </c>
      <c r="Q931">
        <v>-3.6795045864500997E-2</v>
      </c>
    </row>
    <row r="932" spans="1:17" hidden="1" x14ac:dyDescent="0.3">
      <c r="A932" t="s">
        <v>2017</v>
      </c>
      <c r="B932" t="s">
        <v>2018</v>
      </c>
      <c r="C932" t="s">
        <v>3112</v>
      </c>
      <c r="D932" t="s">
        <v>51</v>
      </c>
      <c r="E932">
        <v>3101.1514419</v>
      </c>
      <c r="F932">
        <v>284.60000000000002</v>
      </c>
      <c r="G932">
        <v>100.559692256194</v>
      </c>
      <c r="H932">
        <v>-13.480255846846999</v>
      </c>
      <c r="I932">
        <v>-1.64970117163179</v>
      </c>
      <c r="J932">
        <v>-4.4783948848609496</v>
      </c>
      <c r="K932">
        <v>335.45760798679601</v>
      </c>
      <c r="L932">
        <v>286.882316633823</v>
      </c>
      <c r="M932">
        <v>16.965151816001601</v>
      </c>
      <c r="N932">
        <v>0.58660071475526898</v>
      </c>
      <c r="O932">
        <v>37.034434293745598</v>
      </c>
      <c r="P932">
        <v>163.03142329020301</v>
      </c>
      <c r="Q932">
        <v>0.14272842930919</v>
      </c>
    </row>
    <row r="933" spans="1:17" hidden="1" x14ac:dyDescent="0.3">
      <c r="A933" t="s">
        <v>2019</v>
      </c>
      <c r="B933" t="s">
        <v>2020</v>
      </c>
      <c r="C933" t="s">
        <v>3112</v>
      </c>
      <c r="D933" t="s">
        <v>219</v>
      </c>
      <c r="E933">
        <v>3070.9709444700002</v>
      </c>
      <c r="F933">
        <v>7034.95</v>
      </c>
      <c r="G933">
        <v>147.03962300212001</v>
      </c>
      <c r="H933">
        <v>16.200795214472901</v>
      </c>
      <c r="I933">
        <v>51.404197567158</v>
      </c>
      <c r="J933">
        <v>3.4598344646248802</v>
      </c>
      <c r="K933">
        <v>6467.99037471478</v>
      </c>
      <c r="L933">
        <v>5174.3669235113503</v>
      </c>
      <c r="M933">
        <v>48.733251130032002</v>
      </c>
      <c r="N933">
        <v>4.1226687238253703</v>
      </c>
      <c r="O933">
        <v>17.007938933467901</v>
      </c>
      <c r="P933">
        <v>185.503540918406</v>
      </c>
      <c r="Q933">
        <v>0.14404770456012</v>
      </c>
    </row>
    <row r="934" spans="1:17" x14ac:dyDescent="0.3">
      <c r="A934" t="s">
        <v>2021</v>
      </c>
      <c r="B934" t="s">
        <v>2022</v>
      </c>
      <c r="C934" t="s">
        <v>3103</v>
      </c>
      <c r="D934" t="s">
        <v>192</v>
      </c>
      <c r="E934">
        <v>3058.7094735750002</v>
      </c>
      <c r="F934">
        <v>194.91</v>
      </c>
      <c r="G934">
        <v>-54.967145018443603</v>
      </c>
      <c r="H934">
        <v>-1.27328407068469</v>
      </c>
      <c r="I934">
        <v>-20.0829905484749</v>
      </c>
      <c r="J934">
        <v>-2.3672082308176199</v>
      </c>
      <c r="K934">
        <v>214.96367038594701</v>
      </c>
      <c r="L934">
        <v>225.62679615426799</v>
      </c>
      <c r="M934">
        <v>18.627681157301701</v>
      </c>
      <c r="N934">
        <v>0.59476099668224003</v>
      </c>
      <c r="O934">
        <v>52.839772202554997</v>
      </c>
      <c r="P934">
        <v>2.2881133560745002</v>
      </c>
      <c r="Q934">
        <v>-3.4768454489180001E-3</v>
      </c>
    </row>
    <row r="935" spans="1:17" hidden="1" x14ac:dyDescent="0.3">
      <c r="A935" t="s">
        <v>2023</v>
      </c>
      <c r="B935" t="s">
        <v>2024</v>
      </c>
      <c r="C935" t="s">
        <v>3112</v>
      </c>
      <c r="D935" t="s">
        <v>24</v>
      </c>
      <c r="E935">
        <v>3043.9791671599901</v>
      </c>
      <c r="F935">
        <v>365.8</v>
      </c>
      <c r="G935">
        <v>0.207650120880916</v>
      </c>
      <c r="H935">
        <v>-1.9774131241125601</v>
      </c>
      <c r="I935">
        <v>17.012047379280499</v>
      </c>
      <c r="J935">
        <v>-11.2330464086546</v>
      </c>
      <c r="K935">
        <v>390.39040237891601</v>
      </c>
      <c r="L935">
        <v>339.16154830865901</v>
      </c>
      <c r="M935">
        <v>28.185580011428701</v>
      </c>
      <c r="N935">
        <v>0.55772086020217304</v>
      </c>
      <c r="O935">
        <v>27.6653909240021</v>
      </c>
      <c r="P935">
        <v>46.672012830793797</v>
      </c>
      <c r="Q935">
        <v>-4.0910971647274003E-2</v>
      </c>
    </row>
    <row r="936" spans="1:17" hidden="1" x14ac:dyDescent="0.3">
      <c r="A936" t="s">
        <v>2025</v>
      </c>
      <c r="B936" t="s">
        <v>2026</v>
      </c>
      <c r="C936" t="s">
        <v>3112</v>
      </c>
      <c r="D936" t="s">
        <v>273</v>
      </c>
      <c r="E936">
        <v>3043.6002531899999</v>
      </c>
      <c r="F936">
        <v>1156.1500000000001</v>
      </c>
      <c r="G936">
        <v>-49.163896013636901</v>
      </c>
      <c r="H936">
        <v>-4.8210681534596604</v>
      </c>
      <c r="I936">
        <v>-23.207257924861299</v>
      </c>
      <c r="J936">
        <v>-3.4806176484237099</v>
      </c>
      <c r="K936">
        <v>1278.6820655771</v>
      </c>
      <c r="L936">
        <v>1301.9215636960901</v>
      </c>
      <c r="M936">
        <v>21.336323845276599</v>
      </c>
      <c r="N936">
        <v>0.30931109659543099</v>
      </c>
      <c r="O936">
        <v>57.674177226138397</v>
      </c>
      <c r="P936">
        <v>4.7142468979259204</v>
      </c>
      <c r="Q936">
        <v>6.8140049693176996E-2</v>
      </c>
    </row>
    <row r="937" spans="1:17" hidden="1" x14ac:dyDescent="0.3">
      <c r="A937" t="s">
        <v>2027</v>
      </c>
      <c r="B937" t="s">
        <v>2028</v>
      </c>
      <c r="C937" t="s">
        <v>3112</v>
      </c>
      <c r="D937" t="s">
        <v>117</v>
      </c>
      <c r="E937">
        <v>3041.8985637349901</v>
      </c>
      <c r="F937">
        <v>929.15</v>
      </c>
      <c r="G937">
        <v>-4.4065867890846402</v>
      </c>
      <c r="H937">
        <v>-14.381206356025899</v>
      </c>
      <c r="I937">
        <v>-5.1876928048330697</v>
      </c>
      <c r="J937">
        <v>-9.4578762073545093</v>
      </c>
      <c r="K937">
        <v>1067.4114715160099</v>
      </c>
      <c r="L937">
        <v>960.35334564723598</v>
      </c>
      <c r="M937">
        <v>22.190213891842401</v>
      </c>
      <c r="N937">
        <v>0.59510326027327898</v>
      </c>
      <c r="O937">
        <v>43.141581014906102</v>
      </c>
      <c r="P937">
        <v>29.0486111111111</v>
      </c>
      <c r="Q937">
        <v>0.12140748730182099</v>
      </c>
    </row>
    <row r="938" spans="1:17" hidden="1" x14ac:dyDescent="0.3">
      <c r="A938" t="s">
        <v>2029</v>
      </c>
      <c r="B938" t="s">
        <v>2030</v>
      </c>
      <c r="C938" t="s">
        <v>3112</v>
      </c>
      <c r="D938" t="s">
        <v>141</v>
      </c>
      <c r="E938">
        <v>3027.8086928399998</v>
      </c>
      <c r="F938">
        <v>301.2</v>
      </c>
      <c r="G938">
        <v>18.214188155638599</v>
      </c>
      <c r="H938">
        <v>-3.7398156851211102</v>
      </c>
      <c r="I938">
        <v>-27.410523944495299</v>
      </c>
      <c r="J938">
        <v>1.69739480686944</v>
      </c>
      <c r="K938">
        <v>328.40868460523399</v>
      </c>
      <c r="L938">
        <v>329.51881598722701</v>
      </c>
      <c r="M938">
        <v>39.737584223329002</v>
      </c>
      <c r="N938">
        <v>0.84116686588206602</v>
      </c>
      <c r="O938">
        <v>55.710491367861799</v>
      </c>
      <c r="P938">
        <v>47.358121330724003</v>
      </c>
      <c r="Q938">
        <v>5.2356610545346002E-2</v>
      </c>
    </row>
    <row r="939" spans="1:17" hidden="1" x14ac:dyDescent="0.3">
      <c r="A939" t="s">
        <v>2031</v>
      </c>
      <c r="B939" t="s">
        <v>2032</v>
      </c>
      <c r="C939" t="s">
        <v>3112</v>
      </c>
      <c r="D939" t="s">
        <v>74</v>
      </c>
      <c r="E939">
        <v>3027.3855800000001</v>
      </c>
      <c r="F939">
        <v>976.45</v>
      </c>
      <c r="G939">
        <v>69.089807729095597</v>
      </c>
      <c r="H939">
        <v>-2.0172030748988701</v>
      </c>
      <c r="I939">
        <v>100.025038270138</v>
      </c>
      <c r="J939">
        <v>-5.0675914144683398</v>
      </c>
      <c r="K939">
        <v>989.25116709958399</v>
      </c>
      <c r="L939">
        <v>750.59618016598995</v>
      </c>
      <c r="M939">
        <v>30.3217520555074</v>
      </c>
      <c r="N939">
        <v>0.34045709485578701</v>
      </c>
      <c r="O939">
        <v>17.5687439192995</v>
      </c>
      <c r="P939">
        <v>131.85325893387099</v>
      </c>
      <c r="Q939">
        <v>5.2066947190622E-2</v>
      </c>
    </row>
    <row r="940" spans="1:17" hidden="1" x14ac:dyDescent="0.3">
      <c r="A940" t="s">
        <v>2033</v>
      </c>
      <c r="B940" t="s">
        <v>2034</v>
      </c>
      <c r="C940" t="s">
        <v>3112</v>
      </c>
      <c r="D940" t="s">
        <v>57</v>
      </c>
      <c r="E940">
        <v>3027.141276632</v>
      </c>
      <c r="F940">
        <v>200.14</v>
      </c>
      <c r="G940">
        <v>7.9579575461546996</v>
      </c>
      <c r="H940">
        <v>-2.1419478690422902</v>
      </c>
      <c r="I940">
        <v>-1.60400425852846</v>
      </c>
      <c r="J940">
        <v>-2.8397583981980898</v>
      </c>
      <c r="K940">
        <v>225.28215658017399</v>
      </c>
      <c r="L940">
        <v>206.68364139209001</v>
      </c>
      <c r="M940">
        <v>25.676279936461999</v>
      </c>
      <c r="N940">
        <v>0.60422295508643198</v>
      </c>
      <c r="O940">
        <v>34.855601079244501</v>
      </c>
      <c r="P940">
        <v>41.641896673743702</v>
      </c>
      <c r="Q940">
        <v>9.7816750396532995E-2</v>
      </c>
    </row>
    <row r="941" spans="1:17" hidden="1" x14ac:dyDescent="0.3">
      <c r="A941" t="s">
        <v>2035</v>
      </c>
      <c r="B941" t="s">
        <v>2036</v>
      </c>
      <c r="C941" t="s">
        <v>3112</v>
      </c>
      <c r="D941" t="s">
        <v>51</v>
      </c>
      <c r="E941">
        <v>3023.6060247</v>
      </c>
      <c r="F941">
        <v>117.75</v>
      </c>
      <c r="G941">
        <v>23.8327732013123</v>
      </c>
      <c r="H941">
        <v>-6.7616715132897003</v>
      </c>
      <c r="I941">
        <v>17.139160312786402</v>
      </c>
      <c r="J941">
        <v>-6.6919350072087802</v>
      </c>
      <c r="K941">
        <v>138.00262380076401</v>
      </c>
      <c r="L941">
        <v>120.19205169989699</v>
      </c>
      <c r="M941">
        <v>22.288442743809799</v>
      </c>
      <c r="N941">
        <v>0.378987074013585</v>
      </c>
      <c r="O941">
        <v>43.524416135881097</v>
      </c>
      <c r="P941">
        <v>55.445544554455402</v>
      </c>
      <c r="Q941">
        <v>1.1246258537659999E-3</v>
      </c>
    </row>
    <row r="942" spans="1:17" hidden="1" x14ac:dyDescent="0.3">
      <c r="A942" t="s">
        <v>2037</v>
      </c>
      <c r="B942" t="s">
        <v>2038</v>
      </c>
      <c r="C942" t="s">
        <v>3112</v>
      </c>
      <c r="D942" t="s">
        <v>250</v>
      </c>
      <c r="E942">
        <v>3021.1837288799902</v>
      </c>
      <c r="F942">
        <v>169.16</v>
      </c>
      <c r="G942">
        <v>36.3559948695871</v>
      </c>
      <c r="H942">
        <v>-1.4724038053311199</v>
      </c>
      <c r="I942">
        <v>15.577847923023899</v>
      </c>
      <c r="J942">
        <v>-0.503418504434475</v>
      </c>
      <c r="K942">
        <v>164.007171458611</v>
      </c>
      <c r="L942">
        <v>141.58970702294101</v>
      </c>
      <c r="M942">
        <v>48.579546300862702</v>
      </c>
      <c r="N942">
        <v>0.516895004082774</v>
      </c>
      <c r="O942">
        <v>13.620241191770999</v>
      </c>
      <c r="P942">
        <v>85.279299014238703</v>
      </c>
      <c r="Q942">
        <v>0.17357500420666699</v>
      </c>
    </row>
    <row r="943" spans="1:17" x14ac:dyDescent="0.3">
      <c r="A943" t="s">
        <v>2039</v>
      </c>
      <c r="B943" t="s">
        <v>2040</v>
      </c>
      <c r="C943" t="s">
        <v>3099</v>
      </c>
      <c r="D943" t="s">
        <v>197</v>
      </c>
      <c r="E943">
        <v>3017.7656692569999</v>
      </c>
      <c r="F943">
        <v>220.19</v>
      </c>
      <c r="G943">
        <v>-37.380775145145599</v>
      </c>
      <c r="H943">
        <v>-5.91892763955821</v>
      </c>
      <c r="I943">
        <v>-9.7275928455908698</v>
      </c>
      <c r="J943">
        <v>-0.29568607589521101</v>
      </c>
      <c r="K943">
        <v>244.97419750767099</v>
      </c>
      <c r="L943">
        <v>243.969236577819</v>
      </c>
      <c r="M943">
        <v>31.474432664927399</v>
      </c>
      <c r="N943">
        <v>0.67285549113537702</v>
      </c>
      <c r="O943">
        <v>31.227576184204501</v>
      </c>
      <c r="P943">
        <v>10.2327909887359</v>
      </c>
      <c r="Q943">
        <v>-4.3637147718780002E-2</v>
      </c>
    </row>
    <row r="944" spans="1:17" hidden="1" x14ac:dyDescent="0.3">
      <c r="A944" t="s">
        <v>2041</v>
      </c>
      <c r="B944" t="s">
        <v>2042</v>
      </c>
      <c r="C944" t="s">
        <v>3112</v>
      </c>
      <c r="D944" t="s">
        <v>1633</v>
      </c>
      <c r="E944">
        <v>3016.462936116</v>
      </c>
      <c r="F944">
        <v>136.36000000000001</v>
      </c>
      <c r="G944">
        <v>-37.096601575477301</v>
      </c>
      <c r="H944">
        <v>-0.43052695549935499</v>
      </c>
      <c r="I944">
        <v>-15.741144142991701</v>
      </c>
      <c r="J944">
        <v>3.1985159144480599</v>
      </c>
      <c r="K944">
        <v>147.17863628571101</v>
      </c>
      <c r="L944">
        <v>149.361636089737</v>
      </c>
      <c r="M944">
        <v>34.459101142374898</v>
      </c>
      <c r="N944">
        <v>0.29045161719643298</v>
      </c>
      <c r="O944">
        <v>31.336168964505699</v>
      </c>
      <c r="P944">
        <v>5.7054263565891397</v>
      </c>
      <c r="Q944">
        <v>1.4394746178845E-2</v>
      </c>
    </row>
    <row r="945" spans="1:17" hidden="1" x14ac:dyDescent="0.3">
      <c r="A945" t="s">
        <v>2043</v>
      </c>
      <c r="B945" t="s">
        <v>2044</v>
      </c>
      <c r="C945" t="s">
        <v>3112</v>
      </c>
      <c r="D945" t="s">
        <v>48</v>
      </c>
      <c r="E945">
        <v>3013.2129918599999</v>
      </c>
      <c r="F945">
        <v>790.25</v>
      </c>
      <c r="G945">
        <v>-36.831490752806502</v>
      </c>
      <c r="H945">
        <v>1.4931561659521799</v>
      </c>
      <c r="I945">
        <v>-24.924582820707698</v>
      </c>
      <c r="J945">
        <v>0.39277063064738299</v>
      </c>
      <c r="K945">
        <v>868.60905864780705</v>
      </c>
      <c r="L945">
        <v>886.80409218685497</v>
      </c>
      <c r="M945">
        <v>29.796532157862401</v>
      </c>
      <c r="N945">
        <v>0.50865534395494305</v>
      </c>
      <c r="O945">
        <v>74.122113255298899</v>
      </c>
      <c r="P945">
        <v>11.475525461983301</v>
      </c>
    </row>
    <row r="946" spans="1:17" hidden="1" x14ac:dyDescent="0.3">
      <c r="A946" t="s">
        <v>2045</v>
      </c>
      <c r="B946" t="s">
        <v>2046</v>
      </c>
      <c r="C946" t="s">
        <v>3112</v>
      </c>
      <c r="D946" t="s">
        <v>539</v>
      </c>
      <c r="E946">
        <v>3012.9000191999999</v>
      </c>
      <c r="F946">
        <v>384</v>
      </c>
      <c r="G946">
        <v>73.989290720040103</v>
      </c>
      <c r="H946">
        <v>-2.2051437871604902</v>
      </c>
      <c r="I946">
        <v>21.432595279403401</v>
      </c>
      <c r="J946">
        <v>-6.7381905518333003</v>
      </c>
      <c r="K946">
        <v>395.55290643669298</v>
      </c>
      <c r="L946">
        <v>322.240467572733</v>
      </c>
      <c r="M946">
        <v>35.526323361223596</v>
      </c>
      <c r="N946">
        <v>0.62502229920365704</v>
      </c>
      <c r="O946">
        <v>29.9479166666666</v>
      </c>
      <c r="P946">
        <v>110.35332785538201</v>
      </c>
      <c r="Q946">
        <v>0.14478396583307601</v>
      </c>
    </row>
    <row r="947" spans="1:17" hidden="1" x14ac:dyDescent="0.3">
      <c r="A947" t="s">
        <v>2047</v>
      </c>
      <c r="B947" t="s">
        <v>2048</v>
      </c>
      <c r="C947" t="s">
        <v>3112</v>
      </c>
      <c r="D947" t="s">
        <v>270</v>
      </c>
      <c r="E947">
        <v>3008.5120449999999</v>
      </c>
      <c r="F947">
        <v>1318.3</v>
      </c>
      <c r="G947">
        <v>83.015688445608902</v>
      </c>
      <c r="H947">
        <v>30.6878217677768</v>
      </c>
      <c r="I947">
        <v>102.368131016486</v>
      </c>
      <c r="J947">
        <v>-7.0193915194699696E-2</v>
      </c>
      <c r="K947">
        <v>1144.8728459168999</v>
      </c>
      <c r="L947">
        <v>895.27457073761605</v>
      </c>
      <c r="M947">
        <v>61.715700425226601</v>
      </c>
      <c r="N947">
        <v>2.5385365502720498</v>
      </c>
      <c r="O947">
        <v>7.3352044299476598</v>
      </c>
      <c r="P947">
        <v>147.80075187969899</v>
      </c>
    </row>
    <row r="948" spans="1:17" x14ac:dyDescent="0.3">
      <c r="A948" t="s">
        <v>2049</v>
      </c>
      <c r="B948" t="s">
        <v>2050</v>
      </c>
      <c r="C948" t="s">
        <v>3109</v>
      </c>
      <c r="D948" t="s">
        <v>1483</v>
      </c>
      <c r="E948">
        <v>2995.8230332359999</v>
      </c>
      <c r="F948">
        <v>111.88</v>
      </c>
      <c r="G948">
        <v>-43.457367099665298</v>
      </c>
      <c r="H948">
        <v>-10.979717891755801</v>
      </c>
      <c r="I948">
        <v>-15.8046337747694</v>
      </c>
      <c r="J948">
        <v>-2.3367936352139398</v>
      </c>
      <c r="K948">
        <v>125.789875228413</v>
      </c>
      <c r="L948">
        <v>134.386397326973</v>
      </c>
      <c r="M948">
        <v>15.056846835131299</v>
      </c>
      <c r="N948">
        <v>0.38508223044092699</v>
      </c>
      <c r="O948">
        <v>42.831605291383603</v>
      </c>
      <c r="P948">
        <v>7.1134514121589101</v>
      </c>
      <c r="Q948">
        <v>-0.10775669693140601</v>
      </c>
    </row>
    <row r="949" spans="1:17" hidden="1" x14ac:dyDescent="0.3">
      <c r="A949" t="s">
        <v>2051</v>
      </c>
      <c r="B949" t="s">
        <v>2052</v>
      </c>
      <c r="C949" t="s">
        <v>3112</v>
      </c>
      <c r="D949" t="s">
        <v>276</v>
      </c>
      <c r="E949">
        <v>2991.52</v>
      </c>
      <c r="F949">
        <v>14957.6</v>
      </c>
      <c r="G949">
        <v>-8.6362752083003205</v>
      </c>
      <c r="H949">
        <v>8.7549416912886198</v>
      </c>
      <c r="I949">
        <v>7.97811573747832</v>
      </c>
      <c r="J949">
        <v>3.3085518363089701</v>
      </c>
      <c r="K949">
        <v>14953.9940363104</v>
      </c>
      <c r="L949">
        <v>14150.268480881001</v>
      </c>
      <c r="M949">
        <v>45.211292992511801</v>
      </c>
      <c r="N949">
        <v>1.70874140380432</v>
      </c>
      <c r="O949">
        <v>13.654931272396601</v>
      </c>
      <c r="P949">
        <v>43.8092491106624</v>
      </c>
      <c r="Q949">
        <v>0.14435203799572</v>
      </c>
    </row>
    <row r="950" spans="1:17" hidden="1" x14ac:dyDescent="0.3">
      <c r="A950" t="s">
        <v>2053</v>
      </c>
      <c r="B950" t="s">
        <v>2054</v>
      </c>
      <c r="C950" t="s">
        <v>3112</v>
      </c>
      <c r="D950" t="s">
        <v>48</v>
      </c>
      <c r="E950">
        <v>2989.9351904750001</v>
      </c>
      <c r="F950">
        <v>2389.5500000000002</v>
      </c>
      <c r="G950">
        <v>55.087860468311902</v>
      </c>
      <c r="H950">
        <v>18.2418337668785</v>
      </c>
      <c r="I950">
        <v>19.433254205444499</v>
      </c>
      <c r="J950">
        <v>-2.3650584163222002</v>
      </c>
      <c r="K950">
        <v>2270.90732015102</v>
      </c>
      <c r="L950">
        <v>2030.1437584704299</v>
      </c>
      <c r="M950">
        <v>50.259932889934497</v>
      </c>
      <c r="N950">
        <v>1.3601009646279001</v>
      </c>
      <c r="O950">
        <v>10.4810529179134</v>
      </c>
      <c r="P950">
        <v>91.0111910471622</v>
      </c>
      <c r="Q950">
        <v>0.16589761655340801</v>
      </c>
    </row>
    <row r="951" spans="1:17" x14ac:dyDescent="0.3">
      <c r="A951" t="s">
        <v>2055</v>
      </c>
      <c r="B951" t="s">
        <v>2056</v>
      </c>
      <c r="C951" t="s">
        <v>3111</v>
      </c>
      <c r="D951" t="s">
        <v>270</v>
      </c>
      <c r="E951">
        <v>2988.1972821999998</v>
      </c>
      <c r="F951">
        <v>291.85000000000002</v>
      </c>
      <c r="G951">
        <v>24.684906318421799</v>
      </c>
      <c r="H951">
        <v>-3.0868655138696899</v>
      </c>
      <c r="I951">
        <v>-0.54284280564255905</v>
      </c>
      <c r="J951">
        <v>1.8484244460720201</v>
      </c>
      <c r="K951">
        <v>317.977487434549</v>
      </c>
      <c r="L951">
        <v>288.28308089584402</v>
      </c>
      <c r="M951">
        <v>34.483287991333</v>
      </c>
      <c r="N951">
        <v>0.56467911167206997</v>
      </c>
      <c r="O951">
        <v>24.3275655302381</v>
      </c>
      <c r="P951">
        <v>54.704479194275102</v>
      </c>
      <c r="Q951">
        <v>-2.1544525978360002E-3</v>
      </c>
    </row>
    <row r="952" spans="1:17" hidden="1" x14ac:dyDescent="0.3">
      <c r="A952" t="s">
        <v>2057</v>
      </c>
      <c r="B952" t="s">
        <v>2058</v>
      </c>
      <c r="C952" t="s">
        <v>3112</v>
      </c>
      <c r="D952" t="s">
        <v>83</v>
      </c>
      <c r="E952">
        <v>2987.4336155999999</v>
      </c>
      <c r="F952">
        <v>2428.9499999999998</v>
      </c>
      <c r="G952">
        <v>-6.6511986752372403</v>
      </c>
      <c r="H952">
        <v>-5.0210450860902398</v>
      </c>
      <c r="I952">
        <v>-12.531545922296401</v>
      </c>
      <c r="J952">
        <v>-10.7219045114688</v>
      </c>
      <c r="K952">
        <v>2969.9371961267002</v>
      </c>
      <c r="L952">
        <v>2806.8983141061899</v>
      </c>
      <c r="M952">
        <v>16.5790544014924</v>
      </c>
      <c r="N952">
        <v>0.55883187184130301</v>
      </c>
      <c r="O952">
        <v>57.074044340146898</v>
      </c>
      <c r="P952">
        <v>24.561538461538401</v>
      </c>
      <c r="Q952">
        <v>0.139160467995463</v>
      </c>
    </row>
    <row r="953" spans="1:17" hidden="1" x14ac:dyDescent="0.3">
      <c r="A953" t="s">
        <v>2059</v>
      </c>
      <c r="B953" t="s">
        <v>2060</v>
      </c>
      <c r="C953" t="s">
        <v>3112</v>
      </c>
      <c r="D953" t="s">
        <v>141</v>
      </c>
      <c r="E953">
        <v>2985.1474081749998</v>
      </c>
      <c r="F953">
        <v>824.75</v>
      </c>
      <c r="G953">
        <v>116.68477824537599</v>
      </c>
      <c r="H953">
        <v>34.849373478494599</v>
      </c>
      <c r="I953">
        <v>1.48632125240223</v>
      </c>
      <c r="J953">
        <v>14.0853572663381</v>
      </c>
      <c r="K953">
        <v>729.71187572884605</v>
      </c>
      <c r="L953">
        <v>643.71744710902897</v>
      </c>
      <c r="M953">
        <v>53.863249231298802</v>
      </c>
      <c r="N953">
        <v>4.2374269234817499</v>
      </c>
      <c r="O953">
        <v>14.398302515913899</v>
      </c>
      <c r="P953">
        <v>151.80315151140701</v>
      </c>
      <c r="Q953">
        <v>0.100247339666946</v>
      </c>
    </row>
    <row r="954" spans="1:17" hidden="1" x14ac:dyDescent="0.3">
      <c r="A954" t="s">
        <v>2061</v>
      </c>
      <c r="B954" t="s">
        <v>2062</v>
      </c>
      <c r="C954" t="s">
        <v>3112</v>
      </c>
      <c r="D954" t="s">
        <v>381</v>
      </c>
      <c r="E954">
        <v>2975.1061525999999</v>
      </c>
      <c r="F954">
        <v>270.8</v>
      </c>
      <c r="G954">
        <v>-1.08402937024455</v>
      </c>
      <c r="H954">
        <v>12.0880019489008</v>
      </c>
      <c r="I954">
        <v>16.0676657182761</v>
      </c>
      <c r="J954">
        <v>-4.8034609026218398</v>
      </c>
      <c r="K954">
        <v>274.47695957184999</v>
      </c>
      <c r="L954">
        <v>238.48733334311501</v>
      </c>
      <c r="M954">
        <v>35.071512108989303</v>
      </c>
      <c r="N954">
        <v>0.71126387990857498</v>
      </c>
      <c r="O954">
        <v>19.830132939438599</v>
      </c>
      <c r="P954">
        <v>51.284916201117298</v>
      </c>
      <c r="Q954">
        <v>4.7876752570275002E-2</v>
      </c>
    </row>
    <row r="955" spans="1:17" hidden="1" x14ac:dyDescent="0.3">
      <c r="A955" t="s">
        <v>2063</v>
      </c>
      <c r="B955" t="s">
        <v>2064</v>
      </c>
      <c r="C955" t="s">
        <v>3112</v>
      </c>
      <c r="D955" t="s">
        <v>270</v>
      </c>
      <c r="E955">
        <v>2956.8456738</v>
      </c>
      <c r="F955">
        <v>285.75</v>
      </c>
      <c r="G955">
        <v>22.4124926792861</v>
      </c>
      <c r="H955">
        <v>-3.0033860854027901</v>
      </c>
      <c r="I955">
        <v>28.774385371533501</v>
      </c>
      <c r="J955">
        <v>-0.564801578717533</v>
      </c>
      <c r="K955">
        <v>324.59124928975803</v>
      </c>
      <c r="L955">
        <v>295.61320847664501</v>
      </c>
      <c r="M955">
        <v>28.9156681244909</v>
      </c>
      <c r="N955">
        <v>0.41552355743340602</v>
      </c>
      <c r="O955">
        <v>60.454943132108397</v>
      </c>
      <c r="P955">
        <v>78.59375</v>
      </c>
      <c r="Q955">
        <v>0.20112779124463401</v>
      </c>
    </row>
    <row r="956" spans="1:17" hidden="1" x14ac:dyDescent="0.3">
      <c r="A956" t="s">
        <v>2065</v>
      </c>
      <c r="B956" t="s">
        <v>2066</v>
      </c>
      <c r="C956" t="s">
        <v>3112</v>
      </c>
      <c r="D956" t="s">
        <v>192</v>
      </c>
      <c r="E956">
        <v>2955.96566988</v>
      </c>
      <c r="F956">
        <v>491.1</v>
      </c>
      <c r="G956">
        <v>9.4714236748292997</v>
      </c>
      <c r="H956">
        <v>-7.3396918738135799</v>
      </c>
      <c r="I956">
        <v>-12.428853193517501</v>
      </c>
      <c r="J956">
        <v>-3.1371668316777801</v>
      </c>
      <c r="K956">
        <v>568.658936266757</v>
      </c>
      <c r="L956">
        <v>539.69011449248796</v>
      </c>
      <c r="M956">
        <v>19.955916906606401</v>
      </c>
      <c r="N956">
        <v>1.0967147478092401</v>
      </c>
      <c r="O956">
        <v>42.028100183261998</v>
      </c>
      <c r="P956">
        <v>42.224152910512601</v>
      </c>
      <c r="Q956">
        <v>6.1890479660054003E-2</v>
      </c>
    </row>
    <row r="957" spans="1:17" hidden="1" x14ac:dyDescent="0.3">
      <c r="A957" t="s">
        <v>2067</v>
      </c>
      <c r="B957" t="s">
        <v>2068</v>
      </c>
      <c r="C957" t="s">
        <v>3112</v>
      </c>
      <c r="D957" t="s">
        <v>27</v>
      </c>
      <c r="E957">
        <v>2954.07</v>
      </c>
      <c r="F957">
        <v>46.89</v>
      </c>
      <c r="G957">
        <v>51.1592366230214</v>
      </c>
      <c r="H957">
        <v>-1.7016198131136999</v>
      </c>
      <c r="I957">
        <v>18.071696570452701</v>
      </c>
      <c r="J957">
        <v>1.9629966809324999</v>
      </c>
      <c r="K957">
        <v>54.1130328719562</v>
      </c>
      <c r="L957">
        <v>47.738397142294701</v>
      </c>
      <c r="M957">
        <v>36.498385546043501</v>
      </c>
      <c r="N957">
        <v>0.50420321077571695</v>
      </c>
      <c r="O957">
        <v>117.381104713158</v>
      </c>
      <c r="P957">
        <v>85.702970297029694</v>
      </c>
      <c r="Q957">
        <v>8.7166491271587002E-2</v>
      </c>
    </row>
    <row r="958" spans="1:17" x14ac:dyDescent="0.3">
      <c r="A958" t="s">
        <v>2069</v>
      </c>
      <c r="B958" t="s">
        <v>2070</v>
      </c>
      <c r="C958" t="s">
        <v>3107</v>
      </c>
      <c r="D958" t="s">
        <v>443</v>
      </c>
      <c r="E958">
        <v>2949.7409605399998</v>
      </c>
      <c r="F958">
        <v>409.4</v>
      </c>
      <c r="G958">
        <v>-15.370421989970501</v>
      </c>
      <c r="H958">
        <v>-7.7782345702512696</v>
      </c>
      <c r="I958">
        <v>-20.425513942996801</v>
      </c>
      <c r="J958">
        <v>-10.8713076473923</v>
      </c>
      <c r="K958">
        <v>481.70172510846498</v>
      </c>
      <c r="L958">
        <v>463.055325592359</v>
      </c>
      <c r="M958">
        <v>12.829907957733401</v>
      </c>
      <c r="N958">
        <v>1.12170775893383</v>
      </c>
      <c r="O958">
        <v>35.490962383976502</v>
      </c>
      <c r="P958">
        <v>17.626777761815799</v>
      </c>
      <c r="Q958">
        <v>-8.4975598360487001E-2</v>
      </c>
    </row>
    <row r="959" spans="1:17" hidden="1" x14ac:dyDescent="0.3">
      <c r="A959" t="s">
        <v>2071</v>
      </c>
      <c r="B959" t="s">
        <v>2072</v>
      </c>
      <c r="C959" t="s">
        <v>3112</v>
      </c>
      <c r="D959" t="s">
        <v>521</v>
      </c>
      <c r="E959">
        <v>2927.8836008399999</v>
      </c>
      <c r="F959">
        <v>277.8</v>
      </c>
      <c r="G959">
        <v>-64.844286633495798</v>
      </c>
      <c r="H959">
        <v>-4.66015886047209</v>
      </c>
      <c r="I959">
        <v>-16.513813953120302</v>
      </c>
      <c r="J959">
        <v>-1.4007749846342601</v>
      </c>
      <c r="K959">
        <v>299.827357239317</v>
      </c>
      <c r="L959">
        <v>306.63091126910399</v>
      </c>
      <c r="M959">
        <v>23.7931529914405</v>
      </c>
      <c r="N959">
        <v>0.93636880252053001</v>
      </c>
      <c r="O959">
        <v>85.169186465082703</v>
      </c>
      <c r="P959">
        <v>12.880942706217001</v>
      </c>
    </row>
    <row r="960" spans="1:17" hidden="1" x14ac:dyDescent="0.3">
      <c r="A960" t="s">
        <v>2073</v>
      </c>
      <c r="B960" t="s">
        <v>2074</v>
      </c>
      <c r="C960" t="s">
        <v>3112</v>
      </c>
      <c r="D960" t="s">
        <v>141</v>
      </c>
      <c r="E960">
        <v>2917.0716950999999</v>
      </c>
      <c r="F960">
        <v>569.65</v>
      </c>
      <c r="G960">
        <v>10.4642398459732</v>
      </c>
      <c r="H960">
        <v>-11.094819431491199</v>
      </c>
      <c r="I960">
        <v>21.861583690477499</v>
      </c>
      <c r="J960">
        <v>-2.5799648214261501</v>
      </c>
      <c r="K960">
        <v>615.78948813478405</v>
      </c>
      <c r="L960">
        <v>534.786853095124</v>
      </c>
      <c r="M960">
        <v>24.558426803593498</v>
      </c>
      <c r="N960">
        <v>0.41084695540694399</v>
      </c>
      <c r="O960">
        <v>29.3601334152549</v>
      </c>
      <c r="P960">
        <v>68.685223571216994</v>
      </c>
      <c r="Q960">
        <v>0.18498015113754801</v>
      </c>
    </row>
    <row r="961" spans="1:17" hidden="1" x14ac:dyDescent="0.3">
      <c r="A961" t="s">
        <v>2075</v>
      </c>
      <c r="B961" t="s">
        <v>2076</v>
      </c>
      <c r="C961" t="s">
        <v>3112</v>
      </c>
      <c r="D961" t="s">
        <v>146</v>
      </c>
      <c r="E961">
        <v>2900.17233528</v>
      </c>
      <c r="F961">
        <v>303.60000000000002</v>
      </c>
      <c r="G961">
        <v>-20.799275327877801</v>
      </c>
      <c r="H961">
        <v>7.0756631933269896</v>
      </c>
      <c r="I961">
        <v>-16.1416898979829</v>
      </c>
      <c r="J961">
        <v>5.22927232160073</v>
      </c>
      <c r="K961">
        <v>317.07739032558499</v>
      </c>
      <c r="L961">
        <v>333.61185693199798</v>
      </c>
      <c r="M961">
        <v>48.2844620095035</v>
      </c>
      <c r="N961">
        <v>1.1798494990321</v>
      </c>
      <c r="O961">
        <v>59.156785243741702</v>
      </c>
      <c r="P961">
        <v>11.208791208791199</v>
      </c>
      <c r="Q961">
        <v>0.100945777519832</v>
      </c>
    </row>
    <row r="962" spans="1:17" hidden="1" x14ac:dyDescent="0.3">
      <c r="A962" t="s">
        <v>2077</v>
      </c>
      <c r="B962" t="s">
        <v>2078</v>
      </c>
      <c r="C962" t="s">
        <v>3112</v>
      </c>
      <c r="D962" t="s">
        <v>48</v>
      </c>
      <c r="E962">
        <v>2874.84538114</v>
      </c>
      <c r="F962">
        <v>339.8</v>
      </c>
      <c r="G962">
        <v>47.534335538442903</v>
      </c>
      <c r="H962">
        <v>-9.1848904225098202</v>
      </c>
      <c r="I962">
        <v>0.566814202202651</v>
      </c>
      <c r="J962">
        <v>-6.6569079408393197</v>
      </c>
      <c r="K962">
        <v>366.960594985802</v>
      </c>
      <c r="L962">
        <v>317.55217519193002</v>
      </c>
      <c r="M962">
        <v>29.681476582259201</v>
      </c>
      <c r="N962">
        <v>0.53170921487201395</v>
      </c>
      <c r="O962">
        <v>22.130665097115902</v>
      </c>
      <c r="P962">
        <v>81.420181526961997</v>
      </c>
      <c r="Q962">
        <v>7.5625989901630997E-2</v>
      </c>
    </row>
    <row r="963" spans="1:17" x14ac:dyDescent="0.3">
      <c r="A963" t="s">
        <v>2079</v>
      </c>
      <c r="B963" t="s">
        <v>2080</v>
      </c>
      <c r="C963" t="s">
        <v>3105</v>
      </c>
      <c r="D963" t="s">
        <v>117</v>
      </c>
      <c r="E963">
        <v>2873.3099849999999</v>
      </c>
      <c r="F963">
        <v>987</v>
      </c>
      <c r="G963">
        <v>-30.307110275903</v>
      </c>
      <c r="H963">
        <v>-9.7553194167352508</v>
      </c>
      <c r="I963">
        <v>-27.509575413398899</v>
      </c>
      <c r="J963">
        <v>-2.3648434010617798</v>
      </c>
      <c r="K963">
        <v>1097.0497292920199</v>
      </c>
      <c r="L963">
        <v>1117.90828310752</v>
      </c>
      <c r="M963">
        <v>15.983897957965601</v>
      </c>
      <c r="N963">
        <v>0.560956787257199</v>
      </c>
      <c r="O963">
        <v>37.689969604863201</v>
      </c>
      <c r="P963">
        <v>3.3507853403141401</v>
      </c>
      <c r="Q963">
        <v>-2.3847761953443E-2</v>
      </c>
    </row>
    <row r="964" spans="1:17" hidden="1" x14ac:dyDescent="0.3">
      <c r="A964" t="s">
        <v>2081</v>
      </c>
      <c r="B964" t="s">
        <v>2082</v>
      </c>
      <c r="C964" t="s">
        <v>3112</v>
      </c>
      <c r="D964" t="s">
        <v>233</v>
      </c>
      <c r="E964">
        <v>2867.3137740000002</v>
      </c>
      <c r="F964">
        <v>993.2</v>
      </c>
      <c r="G964">
        <v>-1.2084981012706599</v>
      </c>
      <c r="H964">
        <v>-13.7800087451655</v>
      </c>
      <c r="I964">
        <v>18.245048116544101</v>
      </c>
      <c r="J964">
        <v>-2.8515881658626299</v>
      </c>
      <c r="K964">
        <v>1087.5162708104201</v>
      </c>
      <c r="L964">
        <v>946.25632979865497</v>
      </c>
      <c r="M964">
        <v>26.7655764093155</v>
      </c>
      <c r="N964">
        <v>0.27304627862645697</v>
      </c>
      <c r="O964">
        <v>37.912807088199699</v>
      </c>
      <c r="P964">
        <v>50.189021624073803</v>
      </c>
      <c r="Q964">
        <v>-2.5381071041344998E-2</v>
      </c>
    </row>
    <row r="965" spans="1:17" hidden="1" x14ac:dyDescent="0.3">
      <c r="A965" t="s">
        <v>2083</v>
      </c>
      <c r="B965" t="s">
        <v>2084</v>
      </c>
      <c r="C965" t="s">
        <v>3112</v>
      </c>
      <c r="D965" t="s">
        <v>117</v>
      </c>
      <c r="E965">
        <v>2845.7174379200001</v>
      </c>
      <c r="F965">
        <v>16.48</v>
      </c>
      <c r="G965">
        <v>55.043397616213198</v>
      </c>
      <c r="H965">
        <v>-8.9785727345024799</v>
      </c>
      <c r="I965">
        <v>-28.283571378518999</v>
      </c>
      <c r="J965">
        <v>-4.0472181151201303</v>
      </c>
      <c r="K965">
        <v>18.962623391299498</v>
      </c>
      <c r="L965">
        <v>18.389787284335998</v>
      </c>
      <c r="M965">
        <v>15.502136738140599</v>
      </c>
      <c r="N965">
        <v>0.44119742153164299</v>
      </c>
      <c r="O965">
        <v>106.007281553398</v>
      </c>
      <c r="P965">
        <v>88.774341351660894</v>
      </c>
      <c r="Q965">
        <v>0.10114796878523601</v>
      </c>
    </row>
    <row r="966" spans="1:17" hidden="1" x14ac:dyDescent="0.3">
      <c r="A966" t="s">
        <v>2085</v>
      </c>
      <c r="B966" t="s">
        <v>2086</v>
      </c>
      <c r="C966" t="s">
        <v>3112</v>
      </c>
      <c r="D966" t="s">
        <v>724</v>
      </c>
      <c r="E966">
        <v>2845.5354197890001</v>
      </c>
      <c r="F966">
        <v>26.27</v>
      </c>
      <c r="G966">
        <v>24.090012866834901</v>
      </c>
      <c r="H966">
        <v>19.955824229258699</v>
      </c>
      <c r="I966">
        <v>-4.3172421057730697</v>
      </c>
      <c r="J966">
        <v>4.06462204473572</v>
      </c>
      <c r="K966">
        <v>26.571126848540001</v>
      </c>
      <c r="L966">
        <v>23.672246343615299</v>
      </c>
      <c r="M966">
        <v>34.4702200876552</v>
      </c>
      <c r="N966">
        <v>0.71940566922031901</v>
      </c>
      <c r="O966">
        <v>43.471640654739197</v>
      </c>
      <c r="P966">
        <v>57.7777777777777</v>
      </c>
      <c r="Q966">
        <v>-8.8379344420830008E-3</v>
      </c>
    </row>
    <row r="967" spans="1:17" hidden="1" x14ac:dyDescent="0.3">
      <c r="A967" t="s">
        <v>2087</v>
      </c>
      <c r="B967" t="s">
        <v>2088</v>
      </c>
      <c r="C967" t="s">
        <v>3112</v>
      </c>
      <c r="D967" t="s">
        <v>1329</v>
      </c>
      <c r="E967">
        <v>2832.4820204099901</v>
      </c>
      <c r="F967">
        <v>3119.9</v>
      </c>
      <c r="G967">
        <v>30.596769371665101</v>
      </c>
      <c r="H967">
        <v>-5.1007911313372496</v>
      </c>
      <c r="I967">
        <v>43.519058871925601</v>
      </c>
      <c r="J967">
        <v>-5.17843474311156</v>
      </c>
      <c r="K967">
        <v>3240.2695237041198</v>
      </c>
      <c r="L967">
        <v>2691.5774062384398</v>
      </c>
      <c r="M967">
        <v>27.0050218638562</v>
      </c>
      <c r="N967">
        <v>0.50577074134938305</v>
      </c>
      <c r="O967">
        <v>17.678451232411199</v>
      </c>
      <c r="P967">
        <v>61.984372160639602</v>
      </c>
      <c r="Q967">
        <v>0.190232315967681</v>
      </c>
    </row>
    <row r="968" spans="1:17" hidden="1" x14ac:dyDescent="0.3">
      <c r="A968" t="s">
        <v>2089</v>
      </c>
      <c r="B968" t="s">
        <v>2090</v>
      </c>
      <c r="C968" t="s">
        <v>3112</v>
      </c>
      <c r="D968" t="s">
        <v>273</v>
      </c>
      <c r="E968">
        <v>2823.832656</v>
      </c>
      <c r="F968">
        <v>129.44999999999999</v>
      </c>
      <c r="G968">
        <v>23.302657177478501</v>
      </c>
      <c r="H968">
        <v>-12.429376068467599</v>
      </c>
      <c r="I968">
        <v>103.558113355332</v>
      </c>
      <c r="J968">
        <v>-14.1623515877101</v>
      </c>
      <c r="K968">
        <v>172.27782123990099</v>
      </c>
      <c r="L968">
        <v>143.18027293692401</v>
      </c>
      <c r="M968">
        <v>13.508572785527701</v>
      </c>
      <c r="N968">
        <v>0.75654420534872302</v>
      </c>
      <c r="O968">
        <v>101.62224797219</v>
      </c>
      <c r="P968">
        <v>180.924479166666</v>
      </c>
      <c r="Q968">
        <v>0.18912701863985901</v>
      </c>
    </row>
    <row r="969" spans="1:17" hidden="1" x14ac:dyDescent="0.3">
      <c r="A969" t="s">
        <v>2091</v>
      </c>
      <c r="B969" t="s">
        <v>2092</v>
      </c>
      <c r="C969" t="s">
        <v>3112</v>
      </c>
      <c r="D969" t="s">
        <v>309</v>
      </c>
      <c r="E969">
        <v>2823.61177137</v>
      </c>
      <c r="F969">
        <v>854.3</v>
      </c>
      <c r="G969">
        <v>39.364699638266998</v>
      </c>
      <c r="H969">
        <v>5.3779060643329997</v>
      </c>
      <c r="I969">
        <v>90.963304704970199</v>
      </c>
      <c r="J969">
        <v>3.29040830894195</v>
      </c>
      <c r="K969">
        <v>835.55050972612503</v>
      </c>
      <c r="L969">
        <v>657.11829479787605</v>
      </c>
      <c r="M969">
        <v>39.997838576008697</v>
      </c>
      <c r="N969">
        <v>0.488930072165769</v>
      </c>
      <c r="O969">
        <v>13.2506145382184</v>
      </c>
      <c r="P969">
        <v>108.62026862026801</v>
      </c>
      <c r="Q969">
        <v>-3.4543504929518E-2</v>
      </c>
    </row>
    <row r="970" spans="1:17" hidden="1" x14ac:dyDescent="0.3">
      <c r="A970" t="s">
        <v>2093</v>
      </c>
      <c r="B970" t="s">
        <v>2094</v>
      </c>
      <c r="C970" t="s">
        <v>3112</v>
      </c>
      <c r="D970" t="s">
        <v>2095</v>
      </c>
      <c r="E970">
        <v>2821.75</v>
      </c>
      <c r="F970">
        <v>564.35</v>
      </c>
      <c r="G970">
        <v>142.28369549748001</v>
      </c>
      <c r="H970">
        <v>9.6669378435418203</v>
      </c>
      <c r="I970">
        <v>-10.6569145383442</v>
      </c>
      <c r="J970">
        <v>5.1872994265132499</v>
      </c>
      <c r="K970">
        <v>549.56085321148396</v>
      </c>
      <c r="M970">
        <v>42.076528537844503</v>
      </c>
      <c r="N970">
        <v>1.06633179779472</v>
      </c>
      <c r="O970">
        <v>27.004518472579001</v>
      </c>
      <c r="P970">
        <v>182.17500000000001</v>
      </c>
    </row>
    <row r="971" spans="1:17" hidden="1" x14ac:dyDescent="0.3">
      <c r="A971" t="s">
        <v>2096</v>
      </c>
      <c r="B971" t="s">
        <v>2097</v>
      </c>
      <c r="C971" t="s">
        <v>3112</v>
      </c>
      <c r="D971" t="s">
        <v>2098</v>
      </c>
      <c r="E971">
        <v>2819.0607832000001</v>
      </c>
      <c r="F971">
        <v>244</v>
      </c>
      <c r="G971">
        <v>1.96665289096402</v>
      </c>
      <c r="H971">
        <v>14.3114935201063</v>
      </c>
      <c r="I971">
        <v>-20.656422698738801</v>
      </c>
      <c r="J971">
        <v>-2.8160478219914098</v>
      </c>
      <c r="K971">
        <v>267.44975065575301</v>
      </c>
      <c r="L971">
        <v>244.407749726459</v>
      </c>
      <c r="M971">
        <v>28.4986904416144</v>
      </c>
      <c r="N971">
        <v>0.70072383738182398</v>
      </c>
      <c r="O971">
        <v>35.245901639344197</v>
      </c>
      <c r="P971">
        <v>125.404157043879</v>
      </c>
    </row>
    <row r="972" spans="1:17" hidden="1" x14ac:dyDescent="0.3">
      <c r="A972" t="s">
        <v>2099</v>
      </c>
      <c r="B972" t="s">
        <v>2100</v>
      </c>
      <c r="C972" t="s">
        <v>3112</v>
      </c>
      <c r="D972" t="s">
        <v>219</v>
      </c>
      <c r="E972">
        <v>2803.120439625</v>
      </c>
      <c r="F972">
        <v>2571.25</v>
      </c>
      <c r="G972">
        <v>128.80719064953601</v>
      </c>
      <c r="H972">
        <v>9.12651892360911</v>
      </c>
      <c r="I972">
        <v>81.317553745797198</v>
      </c>
      <c r="J972">
        <v>3.0439589839978498</v>
      </c>
      <c r="K972">
        <v>2560.3261188091701</v>
      </c>
      <c r="L972">
        <v>1896.90728943965</v>
      </c>
      <c r="M972">
        <v>34.692713904455097</v>
      </c>
      <c r="N972">
        <v>1.5914921323322599</v>
      </c>
      <c r="O972">
        <v>32.153621779290198</v>
      </c>
      <c r="P972">
        <v>162.37244897959101</v>
      </c>
      <c r="Q972">
        <v>0.14891179973176599</v>
      </c>
    </row>
    <row r="973" spans="1:17" hidden="1" x14ac:dyDescent="0.3">
      <c r="A973" t="s">
        <v>2101</v>
      </c>
      <c r="B973" t="s">
        <v>2102</v>
      </c>
      <c r="C973" t="s">
        <v>3112</v>
      </c>
      <c r="D973" t="s">
        <v>51</v>
      </c>
      <c r="E973">
        <v>2801.3707920000002</v>
      </c>
      <c r="F973">
        <v>304</v>
      </c>
      <c r="G973">
        <v>-31.156594097981699</v>
      </c>
      <c r="H973">
        <v>-8.6174090292413901</v>
      </c>
      <c r="I973">
        <v>-13.3225627917704</v>
      </c>
      <c r="J973">
        <v>-4.3268056079481401</v>
      </c>
      <c r="K973">
        <v>343.59401617592999</v>
      </c>
      <c r="L973">
        <v>343.117717449439</v>
      </c>
      <c r="M973">
        <v>14.546334079955299</v>
      </c>
      <c r="N973">
        <v>1.16323586083496</v>
      </c>
      <c r="O973">
        <v>36.5131578947368</v>
      </c>
      <c r="P973">
        <v>6.0711793440334896</v>
      </c>
      <c r="Q973">
        <v>-9.7799755410744996E-2</v>
      </c>
    </row>
    <row r="974" spans="1:17" hidden="1" x14ac:dyDescent="0.3">
      <c r="A974" t="s">
        <v>2103</v>
      </c>
      <c r="B974" t="s">
        <v>2104</v>
      </c>
      <c r="C974" t="s">
        <v>3112</v>
      </c>
      <c r="D974" t="s">
        <v>141</v>
      </c>
      <c r="E974">
        <v>2789.2044718799998</v>
      </c>
      <c r="F974">
        <v>59.88</v>
      </c>
      <c r="G974">
        <v>8.4104651242499493</v>
      </c>
      <c r="H974">
        <v>-9.1787107607274603</v>
      </c>
      <c r="I974">
        <v>-24.198957931024701</v>
      </c>
      <c r="J974">
        <v>-3.0006609167512899</v>
      </c>
      <c r="K974">
        <v>72.984753906812401</v>
      </c>
      <c r="M974">
        <v>22.9812030618927</v>
      </c>
      <c r="N974">
        <v>0.40292157147611002</v>
      </c>
      <c r="O974">
        <v>81.279225116900406</v>
      </c>
      <c r="P974">
        <v>66.3333333333333</v>
      </c>
    </row>
    <row r="975" spans="1:17" hidden="1" x14ac:dyDescent="0.3">
      <c r="A975" t="s">
        <v>2105</v>
      </c>
      <c r="B975" t="s">
        <v>2106</v>
      </c>
      <c r="C975" t="s">
        <v>3112</v>
      </c>
      <c r="D975" t="s">
        <v>1979</v>
      </c>
      <c r="E975">
        <v>2762.88</v>
      </c>
      <c r="F975">
        <v>431.7</v>
      </c>
      <c r="G975">
        <v>48.216852535330801</v>
      </c>
      <c r="H975">
        <v>5.4547478858890601</v>
      </c>
      <c r="I975">
        <v>39.303017209640601</v>
      </c>
      <c r="J975">
        <v>-1.79070727105673</v>
      </c>
      <c r="K975">
        <v>424.11118913302499</v>
      </c>
      <c r="L975">
        <v>337.21835362958097</v>
      </c>
      <c r="M975">
        <v>34.263591147326601</v>
      </c>
      <c r="N975">
        <v>0.39548409182529898</v>
      </c>
      <c r="O975">
        <v>18.0217743803567</v>
      </c>
      <c r="P975">
        <v>90.134331645012097</v>
      </c>
      <c r="Q975">
        <v>0.192286011264104</v>
      </c>
    </row>
    <row r="976" spans="1:17" hidden="1" x14ac:dyDescent="0.3">
      <c r="A976" t="s">
        <v>2107</v>
      </c>
      <c r="B976" t="s">
        <v>2108</v>
      </c>
      <c r="C976" t="s">
        <v>3112</v>
      </c>
      <c r="D976" t="s">
        <v>80</v>
      </c>
      <c r="E976">
        <v>2759.4625495199998</v>
      </c>
      <c r="F976">
        <v>31.56</v>
      </c>
      <c r="G976">
        <v>118.29499127207799</v>
      </c>
      <c r="H976">
        <v>23.8724356237522</v>
      </c>
      <c r="I976">
        <v>30.082145284680401</v>
      </c>
      <c r="J976">
        <v>9.5797817983971107</v>
      </c>
      <c r="K976">
        <v>29.1022471211019</v>
      </c>
      <c r="L976">
        <v>25.310811148652501</v>
      </c>
      <c r="M976">
        <v>53.403801555396299</v>
      </c>
      <c r="N976">
        <v>1.7900578005046099</v>
      </c>
      <c r="O976">
        <v>10.583016476552499</v>
      </c>
      <c r="P976">
        <v>193.69926921523199</v>
      </c>
      <c r="Q976">
        <v>6.1376419346799001E-2</v>
      </c>
    </row>
    <row r="977" spans="1:17" hidden="1" x14ac:dyDescent="0.3">
      <c r="A977" t="s">
        <v>2109</v>
      </c>
      <c r="B977" t="s">
        <v>2110</v>
      </c>
      <c r="C977" t="s">
        <v>3112</v>
      </c>
      <c r="D977" t="s">
        <v>394</v>
      </c>
      <c r="E977">
        <v>2758.7585445</v>
      </c>
      <c r="F977">
        <v>3602.9</v>
      </c>
      <c r="G977">
        <v>-35.146966708860397</v>
      </c>
      <c r="H977">
        <v>-5.72083015547289</v>
      </c>
      <c r="I977">
        <v>-19.0706195042196</v>
      </c>
      <c r="J977">
        <v>-3.9169220668311899</v>
      </c>
      <c r="K977">
        <v>4165.7599442110404</v>
      </c>
      <c r="L977">
        <v>4169.0315798823203</v>
      </c>
      <c r="M977">
        <v>17.658780320230601</v>
      </c>
      <c r="N977">
        <v>0.51765705807323803</v>
      </c>
      <c r="O977">
        <v>41.469371894862398</v>
      </c>
      <c r="P977">
        <v>1.9193505042361501</v>
      </c>
      <c r="Q977">
        <v>4.1259578238804002E-2</v>
      </c>
    </row>
    <row r="978" spans="1:17" hidden="1" x14ac:dyDescent="0.3">
      <c r="A978" t="s">
        <v>2111</v>
      </c>
      <c r="B978" t="s">
        <v>2112</v>
      </c>
      <c r="C978" t="s">
        <v>3112</v>
      </c>
      <c r="D978" t="s">
        <v>465</v>
      </c>
      <c r="E978">
        <v>2754.4797666999998</v>
      </c>
      <c r="F978">
        <v>4313</v>
      </c>
      <c r="G978">
        <v>5.2563435562762901</v>
      </c>
      <c r="H978">
        <v>-4.0226475257168701</v>
      </c>
      <c r="I978">
        <v>12.305352152584</v>
      </c>
      <c r="J978">
        <v>-2.9800271452551201</v>
      </c>
      <c r="K978">
        <v>4609.0937387993899</v>
      </c>
      <c r="L978">
        <v>4122.63454886008</v>
      </c>
      <c r="M978">
        <v>24.819867749223999</v>
      </c>
      <c r="N978">
        <v>0.34861461184230502</v>
      </c>
      <c r="O978">
        <v>25.8057036865291</v>
      </c>
      <c r="P978">
        <v>51.224557774232501</v>
      </c>
      <c r="Q978">
        <v>0.121607212607394</v>
      </c>
    </row>
    <row r="979" spans="1:17" x14ac:dyDescent="0.3">
      <c r="A979" t="s">
        <v>2113</v>
      </c>
      <c r="B979" t="s">
        <v>2114</v>
      </c>
      <c r="C979" t="s">
        <v>3099</v>
      </c>
      <c r="D979" t="s">
        <v>516</v>
      </c>
      <c r="E979">
        <v>2751.5762273</v>
      </c>
      <c r="F979">
        <v>378.55</v>
      </c>
      <c r="G979">
        <v>-19.246809822744599</v>
      </c>
      <c r="H979">
        <v>-6.8499401299888802</v>
      </c>
      <c r="I979">
        <v>-0.56148475840612999</v>
      </c>
      <c r="J979">
        <v>-1.2249830171771301</v>
      </c>
      <c r="K979">
        <v>431.51343006340397</v>
      </c>
      <c r="L979">
        <v>394.524878319739</v>
      </c>
      <c r="M979">
        <v>13.063360201695</v>
      </c>
      <c r="N979">
        <v>0.32005275540761802</v>
      </c>
      <c r="O979">
        <v>33.403777572315398</v>
      </c>
      <c r="P979">
        <v>28.300288086764901</v>
      </c>
      <c r="Q979">
        <v>-1.8452190865940001E-2</v>
      </c>
    </row>
    <row r="980" spans="1:17" hidden="1" x14ac:dyDescent="0.3">
      <c r="A980" t="s">
        <v>2115</v>
      </c>
      <c r="B980" t="s">
        <v>2116</v>
      </c>
      <c r="C980" t="s">
        <v>3112</v>
      </c>
      <c r="D980" t="s">
        <v>449</v>
      </c>
      <c r="E980">
        <v>2747.3288527999998</v>
      </c>
      <c r="F980">
        <v>484.4</v>
      </c>
      <c r="G980">
        <v>-5.1421032217068401</v>
      </c>
      <c r="H980">
        <v>6.41999109302912</v>
      </c>
      <c r="I980">
        <v>-21.703147254235301</v>
      </c>
      <c r="J980">
        <v>-2.6970986605726299</v>
      </c>
      <c r="K980">
        <v>519.219342628253</v>
      </c>
      <c r="L980">
        <v>510.32741739456901</v>
      </c>
      <c r="M980">
        <v>32.6109310812991</v>
      </c>
      <c r="N980">
        <v>0.61543752347946501</v>
      </c>
      <c r="O980">
        <v>36.240710156895098</v>
      </c>
      <c r="P980">
        <v>25.736534717715699</v>
      </c>
      <c r="Q980">
        <v>1.1030115512559999E-3</v>
      </c>
    </row>
    <row r="981" spans="1:17" hidden="1" x14ac:dyDescent="0.3">
      <c r="A981" t="s">
        <v>2117</v>
      </c>
      <c r="B981" t="s">
        <v>2118</v>
      </c>
      <c r="C981" t="s">
        <v>3112</v>
      </c>
      <c r="D981" t="s">
        <v>21</v>
      </c>
      <c r="E981">
        <v>2744.4874012499999</v>
      </c>
      <c r="F981">
        <v>216.3</v>
      </c>
      <c r="G981">
        <v>-48.005248427688699</v>
      </c>
      <c r="H981">
        <v>-12.541205676920301</v>
      </c>
      <c r="I981">
        <v>-11.7816928544408</v>
      </c>
      <c r="J981">
        <v>-5.0620192768717098</v>
      </c>
      <c r="K981">
        <v>244.91310550569301</v>
      </c>
      <c r="L981">
        <v>235.42982871632501</v>
      </c>
      <c r="M981">
        <v>25.565092148922499</v>
      </c>
      <c r="N981">
        <v>0.28080387057990502</v>
      </c>
      <c r="O981">
        <v>47.942672214516797</v>
      </c>
      <c r="P981">
        <v>28.780662062395798</v>
      </c>
      <c r="Q981">
        <v>0.11384772200686</v>
      </c>
    </row>
    <row r="982" spans="1:17" x14ac:dyDescent="0.3">
      <c r="A982" t="s">
        <v>2119</v>
      </c>
      <c r="B982" t="s">
        <v>2120</v>
      </c>
      <c r="C982" t="s">
        <v>3110</v>
      </c>
      <c r="D982" t="s">
        <v>141</v>
      </c>
      <c r="E982">
        <v>2741.4790326299999</v>
      </c>
      <c r="F982">
        <v>360.7</v>
      </c>
      <c r="G982">
        <v>-43.753494088889603</v>
      </c>
      <c r="H982">
        <v>-5.2895394338337196</v>
      </c>
      <c r="I982">
        <v>-40.793513446557199</v>
      </c>
      <c r="J982">
        <v>-5.9632057088255896</v>
      </c>
      <c r="K982">
        <v>398.89074216191398</v>
      </c>
      <c r="L982">
        <v>430.652336544869</v>
      </c>
      <c r="M982">
        <v>30.252218403037499</v>
      </c>
      <c r="N982">
        <v>2.1891454165572299</v>
      </c>
      <c r="O982">
        <v>62.1846409758802</v>
      </c>
      <c r="P982">
        <v>4.5507246376811503</v>
      </c>
      <c r="Q982">
        <v>9.8182788004589992E-3</v>
      </c>
    </row>
    <row r="983" spans="1:17" hidden="1" x14ac:dyDescent="0.3">
      <c r="A983" t="s">
        <v>2121</v>
      </c>
      <c r="B983" t="s">
        <v>2122</v>
      </c>
      <c r="C983" t="s">
        <v>3112</v>
      </c>
      <c r="D983" t="s">
        <v>404</v>
      </c>
      <c r="E983">
        <v>2733.4335168749999</v>
      </c>
      <c r="F983">
        <v>1831.75</v>
      </c>
      <c r="G983">
        <v>-46.444353440274199</v>
      </c>
      <c r="H983">
        <v>1.18312092846994</v>
      </c>
      <c r="I983">
        <v>-11.8209573319787</v>
      </c>
      <c r="J983">
        <v>-8.9422526521930806E-2</v>
      </c>
      <c r="K983">
        <v>1890.9912594871</v>
      </c>
      <c r="L983">
        <v>1951.25852702523</v>
      </c>
      <c r="M983">
        <v>30.185632703607201</v>
      </c>
      <c r="N983">
        <v>0.32992998217277703</v>
      </c>
      <c r="O983">
        <v>32.387061553159498</v>
      </c>
      <c r="P983">
        <v>8.3875739644970295</v>
      </c>
      <c r="Q983">
        <v>-7.3697520621276005E-2</v>
      </c>
    </row>
    <row r="984" spans="1:17" x14ac:dyDescent="0.3">
      <c r="A984" t="s">
        <v>2123</v>
      </c>
      <c r="B984" t="s">
        <v>2124</v>
      </c>
      <c r="C984" t="s">
        <v>3101</v>
      </c>
      <c r="D984" t="s">
        <v>169</v>
      </c>
      <c r="E984">
        <v>2724.4198418149999</v>
      </c>
      <c r="F984">
        <v>173.77</v>
      </c>
      <c r="G984">
        <v>-4.6387670732472399</v>
      </c>
      <c r="H984">
        <v>1.59778693512506</v>
      </c>
      <c r="I984">
        <v>-32.683660758313501</v>
      </c>
      <c r="J984">
        <v>-6.6476700488503404</v>
      </c>
      <c r="K984">
        <v>184.94559465223199</v>
      </c>
      <c r="L984">
        <v>185.524940576962</v>
      </c>
      <c r="M984">
        <v>36.775125642482401</v>
      </c>
      <c r="N984">
        <v>0.56908563767571796</v>
      </c>
      <c r="O984">
        <v>62.858951487598503</v>
      </c>
      <c r="P984">
        <v>30.6541353383458</v>
      </c>
      <c r="Q984">
        <v>-1.4221049641854E-2</v>
      </c>
    </row>
    <row r="985" spans="1:17" hidden="1" x14ac:dyDescent="0.3">
      <c r="A985" t="s">
        <v>2125</v>
      </c>
      <c r="B985" t="s">
        <v>2126</v>
      </c>
      <c r="C985" t="s">
        <v>3112</v>
      </c>
      <c r="D985" t="s">
        <v>117</v>
      </c>
      <c r="E985">
        <v>2720.6112980879998</v>
      </c>
      <c r="F985">
        <v>151.91999999999999</v>
      </c>
      <c r="G985">
        <v>-34.936327451458297</v>
      </c>
      <c r="H985">
        <v>-7.8550099916759599</v>
      </c>
      <c r="I985">
        <v>-18.783981117079399</v>
      </c>
      <c r="J985">
        <v>-3.5987861829159802</v>
      </c>
      <c r="K985">
        <v>179.35281664659499</v>
      </c>
      <c r="L985">
        <v>174.11206671275201</v>
      </c>
      <c r="M985">
        <v>24.475974253806601</v>
      </c>
      <c r="N985">
        <v>0.380292545810058</v>
      </c>
      <c r="O985">
        <v>56.003159557661903</v>
      </c>
      <c r="P985">
        <v>18.5485758876316</v>
      </c>
      <c r="Q985">
        <v>8.6743140033841995E-2</v>
      </c>
    </row>
    <row r="986" spans="1:17" hidden="1" x14ac:dyDescent="0.3">
      <c r="A986" t="s">
        <v>2127</v>
      </c>
      <c r="B986" t="s">
        <v>2128</v>
      </c>
      <c r="C986" t="s">
        <v>3112</v>
      </c>
      <c r="D986" t="s">
        <v>117</v>
      </c>
      <c r="E986">
        <v>2708.8867049999999</v>
      </c>
      <c r="F986">
        <v>533.54999999999995</v>
      </c>
      <c r="G986">
        <v>-54.445492256979001</v>
      </c>
      <c r="H986">
        <v>-8.4127320656873103E-2</v>
      </c>
      <c r="I986">
        <v>-22.786182704514399</v>
      </c>
      <c r="J986">
        <v>1.6179049655525299</v>
      </c>
      <c r="K986">
        <v>570.21616963953795</v>
      </c>
      <c r="L986">
        <v>615.35834482313101</v>
      </c>
      <c r="M986">
        <v>32.148526668118599</v>
      </c>
      <c r="N986">
        <v>1.1139622119361401</v>
      </c>
      <c r="O986">
        <v>53.659450848092902</v>
      </c>
      <c r="P986">
        <v>6.4970059880239397</v>
      </c>
      <c r="Q986">
        <v>1.0570073209869E-2</v>
      </c>
    </row>
    <row r="987" spans="1:17" hidden="1" x14ac:dyDescent="0.3">
      <c r="A987" t="s">
        <v>2129</v>
      </c>
      <c r="B987" t="s">
        <v>2130</v>
      </c>
      <c r="C987" t="s">
        <v>3112</v>
      </c>
      <c r="D987" t="s">
        <v>782</v>
      </c>
      <c r="E987">
        <v>2707.6740467</v>
      </c>
      <c r="F987">
        <v>660.35</v>
      </c>
      <c r="G987">
        <v>-28.508686302466</v>
      </c>
      <c r="H987">
        <v>2.6127135613716899</v>
      </c>
      <c r="I987">
        <v>-4.9850410540861496</v>
      </c>
      <c r="J987">
        <v>-0.297268840694976</v>
      </c>
      <c r="K987">
        <v>712.39140224224798</v>
      </c>
      <c r="L987">
        <v>705.07091677698998</v>
      </c>
      <c r="M987">
        <v>21.4087104704643</v>
      </c>
      <c r="N987">
        <v>0.55969988955257299</v>
      </c>
      <c r="O987">
        <v>32.142045884757998</v>
      </c>
      <c r="P987">
        <v>17.667498218104001</v>
      </c>
      <c r="Q987">
        <v>-4.5258426121742003E-2</v>
      </c>
    </row>
    <row r="988" spans="1:17" hidden="1" x14ac:dyDescent="0.3">
      <c r="A988" t="s">
        <v>2131</v>
      </c>
      <c r="B988" t="s">
        <v>2132</v>
      </c>
      <c r="C988" t="s">
        <v>3112</v>
      </c>
      <c r="D988" t="s">
        <v>149</v>
      </c>
      <c r="E988">
        <v>2695.0208736599998</v>
      </c>
      <c r="F988">
        <v>41.96</v>
      </c>
      <c r="G988">
        <v>36.497056570064601</v>
      </c>
      <c r="H988">
        <v>-8.8387753765442998</v>
      </c>
      <c r="I988">
        <v>-2.7571365669310799</v>
      </c>
      <c r="J988">
        <v>-2.6649143822822898</v>
      </c>
      <c r="K988">
        <v>49.142590081629798</v>
      </c>
      <c r="L988">
        <v>45.718893398603001</v>
      </c>
      <c r="M988">
        <v>23.5170770111088</v>
      </c>
      <c r="N988">
        <v>0.32943401265908701</v>
      </c>
      <c r="O988">
        <v>61.939942802669201</v>
      </c>
      <c r="P988">
        <v>69.878542510121406</v>
      </c>
      <c r="Q988">
        <v>8.1901626778610001E-2</v>
      </c>
    </row>
    <row r="989" spans="1:17" hidden="1" x14ac:dyDescent="0.3">
      <c r="A989" t="s">
        <v>2133</v>
      </c>
      <c r="B989" t="s">
        <v>2134</v>
      </c>
      <c r="C989" t="s">
        <v>3112</v>
      </c>
      <c r="D989" t="s">
        <v>192</v>
      </c>
      <c r="E989">
        <v>2690.3093493749998</v>
      </c>
      <c r="F989">
        <v>1780.25</v>
      </c>
      <c r="G989">
        <v>-41.217877668413401</v>
      </c>
      <c r="H989">
        <v>0.22262596232248599</v>
      </c>
      <c r="I989">
        <v>-12.8648125954305</v>
      </c>
      <c r="J989">
        <v>-0.66389006663530403</v>
      </c>
      <c r="K989">
        <v>1904.29951447339</v>
      </c>
      <c r="L989">
        <v>1986.1203596636799</v>
      </c>
      <c r="M989">
        <v>19.558746012423001</v>
      </c>
      <c r="N989">
        <v>0.35059055041375498</v>
      </c>
      <c r="O989">
        <v>38.182839488835803</v>
      </c>
      <c r="P989">
        <v>2.1869529030221302</v>
      </c>
      <c r="Q989">
        <v>1.9198839336431999E-2</v>
      </c>
    </row>
    <row r="990" spans="1:17" hidden="1" x14ac:dyDescent="0.3">
      <c r="A990" t="s">
        <v>2135</v>
      </c>
      <c r="B990" t="s">
        <v>2136</v>
      </c>
      <c r="C990" t="s">
        <v>3112</v>
      </c>
      <c r="D990" t="s">
        <v>105</v>
      </c>
      <c r="E990">
        <v>2687.5067589700002</v>
      </c>
      <c r="F990">
        <v>471.35</v>
      </c>
      <c r="G990">
        <v>-27.170566143985099</v>
      </c>
      <c r="H990">
        <v>7.2793377257248304</v>
      </c>
      <c r="I990">
        <v>-7.8514124230375799</v>
      </c>
      <c r="J990">
        <v>5.48307565983714</v>
      </c>
      <c r="K990">
        <v>498.72647197602498</v>
      </c>
      <c r="M990">
        <v>42.291551385191902</v>
      </c>
      <c r="N990">
        <v>0.77973367423931295</v>
      </c>
      <c r="O990">
        <v>33.128248647501799</v>
      </c>
      <c r="P990">
        <v>7.3201275045537502</v>
      </c>
    </row>
    <row r="991" spans="1:17" hidden="1" x14ac:dyDescent="0.3">
      <c r="A991" t="s">
        <v>2137</v>
      </c>
      <c r="B991" t="s">
        <v>2138</v>
      </c>
      <c r="C991" t="s">
        <v>3112</v>
      </c>
      <c r="D991" t="s">
        <v>2139</v>
      </c>
      <c r="E991">
        <v>2684.1015203000002</v>
      </c>
      <c r="F991">
        <v>1613</v>
      </c>
      <c r="G991">
        <v>8.4456588024978796</v>
      </c>
      <c r="H991">
        <v>33.455427401579698</v>
      </c>
      <c r="I991">
        <v>27.7648125234454</v>
      </c>
      <c r="J991">
        <v>4.3376936514429101</v>
      </c>
      <c r="M991">
        <v>58.749206279401797</v>
      </c>
      <c r="O991">
        <v>7.2535647861128298</v>
      </c>
      <c r="P991">
        <v>45.295680763860702</v>
      </c>
    </row>
    <row r="992" spans="1:17" hidden="1" x14ac:dyDescent="0.3">
      <c r="A992" t="s">
        <v>2140</v>
      </c>
      <c r="B992" t="s">
        <v>2141</v>
      </c>
      <c r="C992" t="s">
        <v>3112</v>
      </c>
      <c r="D992" t="s">
        <v>2142</v>
      </c>
      <c r="E992">
        <v>2673.3011299999998</v>
      </c>
      <c r="F992">
        <v>271.55</v>
      </c>
      <c r="G992">
        <v>135.78606380356601</v>
      </c>
      <c r="H992">
        <v>-0.632074729428863</v>
      </c>
      <c r="I992">
        <v>57.141825970653201</v>
      </c>
      <c r="J992">
        <v>-4.7662690000167798</v>
      </c>
      <c r="K992">
        <v>259.48065865141001</v>
      </c>
      <c r="L992">
        <v>191.92059484777801</v>
      </c>
      <c r="M992">
        <v>26.661312914490001</v>
      </c>
      <c r="N992">
        <v>0.13422427796279399</v>
      </c>
      <c r="O992">
        <v>21.469342662492998</v>
      </c>
      <c r="P992">
        <v>205.62746201463099</v>
      </c>
    </row>
    <row r="993" spans="1:17" hidden="1" x14ac:dyDescent="0.3">
      <c r="A993" t="s">
        <v>2143</v>
      </c>
      <c r="B993" t="s">
        <v>2144</v>
      </c>
      <c r="C993" t="s">
        <v>3112</v>
      </c>
      <c r="D993" t="s">
        <v>2145</v>
      </c>
      <c r="E993">
        <v>2670.5</v>
      </c>
      <c r="F993">
        <v>953.75</v>
      </c>
      <c r="G993">
        <v>87.582853401216298</v>
      </c>
      <c r="H993">
        <v>7.30431862123808</v>
      </c>
      <c r="I993">
        <v>7.6844734771122303</v>
      </c>
      <c r="J993">
        <v>-7.5268441201629797</v>
      </c>
      <c r="K993">
        <v>1003.9579404623</v>
      </c>
      <c r="L993">
        <v>899.64767937255897</v>
      </c>
      <c r="M993">
        <v>34.752376979872501</v>
      </c>
      <c r="N993">
        <v>0.98295678206676596</v>
      </c>
      <c r="O993">
        <v>52.865006553079901</v>
      </c>
      <c r="P993">
        <v>123.83243370100899</v>
      </c>
      <c r="Q993">
        <v>0.100014220755483</v>
      </c>
    </row>
    <row r="994" spans="1:17" hidden="1" x14ac:dyDescent="0.3">
      <c r="A994" t="s">
        <v>2146</v>
      </c>
      <c r="B994" t="s">
        <v>2147</v>
      </c>
      <c r="C994" t="s">
        <v>3112</v>
      </c>
      <c r="D994" t="s">
        <v>133</v>
      </c>
      <c r="E994">
        <v>2663.3208800000002</v>
      </c>
      <c r="F994">
        <v>3620</v>
      </c>
      <c r="G994">
        <v>441.78768417765002</v>
      </c>
      <c r="H994">
        <v>-13.003085096476401</v>
      </c>
      <c r="I994">
        <v>65.566438060290594</v>
      </c>
      <c r="J994">
        <v>14.4115492533356</v>
      </c>
      <c r="K994">
        <v>3302.61421021452</v>
      </c>
      <c r="L994">
        <v>2155.433594305</v>
      </c>
      <c r="M994">
        <v>48.592974298857598</v>
      </c>
      <c r="N994">
        <v>0.662568654040114</v>
      </c>
      <c r="O994">
        <v>34.767955801104897</v>
      </c>
      <c r="P994">
        <v>535.14343363452895</v>
      </c>
      <c r="Q994">
        <v>0.24938622599936799</v>
      </c>
    </row>
    <row r="995" spans="1:17" hidden="1" x14ac:dyDescent="0.3">
      <c r="A995" t="s">
        <v>2148</v>
      </c>
      <c r="B995" t="s">
        <v>2149</v>
      </c>
      <c r="C995" t="s">
        <v>3112</v>
      </c>
      <c r="D995" t="s">
        <v>21</v>
      </c>
      <c r="E995">
        <v>2662.6641288000001</v>
      </c>
      <c r="F995">
        <v>670.8</v>
      </c>
      <c r="G995">
        <v>88.030012729408995</v>
      </c>
      <c r="H995">
        <v>-2.8417377549646501</v>
      </c>
      <c r="I995">
        <v>-3.1513675512128998</v>
      </c>
      <c r="J995">
        <v>-2.9378526102050402</v>
      </c>
      <c r="K995">
        <v>741.22445415083496</v>
      </c>
      <c r="L995">
        <v>631.28029132733195</v>
      </c>
      <c r="M995">
        <v>23.297892276124401</v>
      </c>
      <c r="N995">
        <v>0.59718067132252695</v>
      </c>
      <c r="O995">
        <v>27.5864639236732</v>
      </c>
      <c r="P995">
        <v>124.685982247529</v>
      </c>
      <c r="Q995">
        <v>9.7278694922016004E-2</v>
      </c>
    </row>
    <row r="996" spans="1:17" hidden="1" x14ac:dyDescent="0.3">
      <c r="A996" t="s">
        <v>2150</v>
      </c>
      <c r="B996" t="s">
        <v>2151</v>
      </c>
      <c r="C996" t="s">
        <v>3112</v>
      </c>
      <c r="D996" t="s">
        <v>238</v>
      </c>
      <c r="E996">
        <v>2661.2969856</v>
      </c>
      <c r="F996">
        <v>428.16</v>
      </c>
      <c r="G996">
        <v>-37.028973144403601</v>
      </c>
      <c r="H996">
        <v>-4.2361512369179399</v>
      </c>
      <c r="I996">
        <v>-17.7098194234561</v>
      </c>
      <c r="J996">
        <v>-2.6685570065742299</v>
      </c>
      <c r="M996">
        <v>35.425480852729898</v>
      </c>
      <c r="O996">
        <v>19.9318011958146</v>
      </c>
      <c r="P996">
        <v>6.4809748818701802</v>
      </c>
    </row>
    <row r="997" spans="1:17" hidden="1" x14ac:dyDescent="0.3">
      <c r="A997" t="s">
        <v>2152</v>
      </c>
      <c r="B997" t="s">
        <v>2153</v>
      </c>
      <c r="C997" t="s">
        <v>3112</v>
      </c>
      <c r="D997" t="s">
        <v>77</v>
      </c>
      <c r="E997">
        <v>2652.7154500000001</v>
      </c>
      <c r="F997">
        <v>989.45</v>
      </c>
      <c r="G997">
        <v>300.95380760279699</v>
      </c>
      <c r="H997">
        <v>4.0373768852290004</v>
      </c>
      <c r="I997">
        <v>-41.092661585012401</v>
      </c>
      <c r="J997">
        <v>0.89027860960759797</v>
      </c>
      <c r="K997">
        <v>1056.5241151677701</v>
      </c>
      <c r="L997">
        <v>963.10157134779001</v>
      </c>
      <c r="M997">
        <v>23.871078481119401</v>
      </c>
      <c r="N997">
        <v>0.34135522055738898</v>
      </c>
      <c r="O997">
        <v>60.493203294759702</v>
      </c>
      <c r="P997">
        <v>341.12795363352598</v>
      </c>
      <c r="Q997">
        <v>0.20114810686702</v>
      </c>
    </row>
    <row r="998" spans="1:17" hidden="1" x14ac:dyDescent="0.3">
      <c r="A998" t="s">
        <v>2154</v>
      </c>
      <c r="B998" t="s">
        <v>2155</v>
      </c>
      <c r="C998" t="s">
        <v>3112</v>
      </c>
      <c r="D998" t="s">
        <v>270</v>
      </c>
      <c r="E998">
        <v>2650.4920526599999</v>
      </c>
      <c r="F998">
        <v>89.8</v>
      </c>
      <c r="G998">
        <v>43.782567084029601</v>
      </c>
      <c r="H998">
        <v>3.9282008290703301</v>
      </c>
      <c r="I998">
        <v>50.5469313288839</v>
      </c>
      <c r="J998">
        <v>-4.8318801973136196</v>
      </c>
      <c r="K998">
        <v>92.215564460212903</v>
      </c>
      <c r="L998">
        <v>71.667111456249501</v>
      </c>
      <c r="M998">
        <v>33.060506770965901</v>
      </c>
      <c r="N998">
        <v>0.66221125630797495</v>
      </c>
      <c r="O998">
        <v>25.167037861915301</v>
      </c>
      <c r="P998">
        <v>95.429815016321996</v>
      </c>
      <c r="Q998">
        <v>6.7669939345355007E-2</v>
      </c>
    </row>
    <row r="999" spans="1:17" hidden="1" x14ac:dyDescent="0.3">
      <c r="A999" t="s">
        <v>2156</v>
      </c>
      <c r="B999" t="s">
        <v>2157</v>
      </c>
      <c r="C999" t="s">
        <v>3112</v>
      </c>
      <c r="D999" t="s">
        <v>1650</v>
      </c>
      <c r="E999">
        <v>2644.090741</v>
      </c>
      <c r="F999">
        <v>67.45</v>
      </c>
      <c r="G999">
        <v>1.0744336872542299</v>
      </c>
      <c r="H999">
        <v>10.7302046034289</v>
      </c>
      <c r="I999">
        <v>0.30342871751004802</v>
      </c>
      <c r="J999">
        <v>3.9032004404568399</v>
      </c>
      <c r="K999">
        <v>64.854260585380302</v>
      </c>
      <c r="L999">
        <v>61.160459008334101</v>
      </c>
      <c r="M999">
        <v>53.860821394049402</v>
      </c>
      <c r="N999">
        <v>1.0572140240594701</v>
      </c>
      <c r="O999">
        <v>3.48406226834692</v>
      </c>
      <c r="P999">
        <v>28.795111705174701</v>
      </c>
      <c r="Q999">
        <v>-2.7484158448541001E-2</v>
      </c>
    </row>
    <row r="1000" spans="1:17" hidden="1" x14ac:dyDescent="0.3">
      <c r="A1000" t="s">
        <v>2158</v>
      </c>
      <c r="B1000" t="s">
        <v>2159</v>
      </c>
      <c r="C1000" t="s">
        <v>3112</v>
      </c>
      <c r="D1000" t="s">
        <v>74</v>
      </c>
      <c r="E1000">
        <v>2635.4562903239998</v>
      </c>
      <c r="F1000">
        <v>201.63</v>
      </c>
      <c r="G1000">
        <v>-40.854739371266596</v>
      </c>
      <c r="H1000">
        <v>-1.84289019882514</v>
      </c>
      <c r="I1000">
        <v>-16.839679517204299</v>
      </c>
      <c r="J1000">
        <v>-2.27784074780884</v>
      </c>
      <c r="K1000">
        <v>227.12370008752899</v>
      </c>
      <c r="L1000">
        <v>232.95959409862101</v>
      </c>
      <c r="M1000">
        <v>21.291071767037899</v>
      </c>
      <c r="N1000">
        <v>0.56236961732746804</v>
      </c>
      <c r="O1000">
        <v>51.267172543768197</v>
      </c>
      <c r="P1000">
        <v>3.93298969072164</v>
      </c>
      <c r="Q1000">
        <v>-7.6263894294026996E-2</v>
      </c>
    </row>
    <row r="1001" spans="1:17" hidden="1" x14ac:dyDescent="0.3">
      <c r="A1001" t="s">
        <v>2160</v>
      </c>
      <c r="B1001" t="s">
        <v>2161</v>
      </c>
      <c r="C1001" t="s">
        <v>3112</v>
      </c>
      <c r="D1001" t="s">
        <v>125</v>
      </c>
      <c r="E1001">
        <v>2634.9865997000002</v>
      </c>
      <c r="F1001">
        <v>3665.9</v>
      </c>
      <c r="G1001">
        <v>18.747010327908001</v>
      </c>
      <c r="H1001">
        <v>2.2633636321665902</v>
      </c>
      <c r="I1001">
        <v>-26.028572125622201</v>
      </c>
      <c r="J1001">
        <v>-0.99612201899365505</v>
      </c>
      <c r="K1001">
        <v>4033.6591113790801</v>
      </c>
      <c r="L1001">
        <v>3884.1792457722199</v>
      </c>
      <c r="M1001">
        <v>29.822578188003199</v>
      </c>
      <c r="N1001">
        <v>0.45349654058532801</v>
      </c>
      <c r="O1001">
        <v>40.292970348345499</v>
      </c>
      <c r="P1001">
        <v>71.849803112694502</v>
      </c>
      <c r="Q1001">
        <v>0.13663407040696601</v>
      </c>
    </row>
    <row r="1002" spans="1:17" hidden="1" x14ac:dyDescent="0.3">
      <c r="A1002" t="s">
        <v>2162</v>
      </c>
      <c r="B1002" t="s">
        <v>2163</v>
      </c>
      <c r="C1002" t="s">
        <v>3112</v>
      </c>
      <c r="D1002" t="s">
        <v>1570</v>
      </c>
      <c r="E1002">
        <v>2629.9349999999999</v>
      </c>
      <c r="F1002">
        <v>163.35</v>
      </c>
      <c r="G1002">
        <v>130.59889179543501</v>
      </c>
      <c r="H1002">
        <v>-3.0744414668030098</v>
      </c>
      <c r="I1002">
        <v>156.332495915816</v>
      </c>
      <c r="J1002">
        <v>-9.7177182693150392</v>
      </c>
      <c r="K1002">
        <v>155.91063745687501</v>
      </c>
      <c r="L1002">
        <v>110.739164899046</v>
      </c>
      <c r="M1002">
        <v>41.509692401598599</v>
      </c>
      <c r="N1002">
        <v>6.64262008371026E-2</v>
      </c>
      <c r="O1002">
        <v>27.180899908172599</v>
      </c>
      <c r="P1002">
        <v>214.07421649682701</v>
      </c>
      <c r="Q1002">
        <v>0.18947261811643801</v>
      </c>
    </row>
    <row r="1003" spans="1:17" hidden="1" x14ac:dyDescent="0.3">
      <c r="A1003" t="s">
        <v>2164</v>
      </c>
      <c r="B1003" t="s">
        <v>2165</v>
      </c>
      <c r="C1003" t="s">
        <v>3112</v>
      </c>
      <c r="D1003" t="s">
        <v>238</v>
      </c>
      <c r="E1003">
        <v>2628.8066213699999</v>
      </c>
      <c r="F1003">
        <v>190.57</v>
      </c>
      <c r="G1003">
        <v>151.95319704536001</v>
      </c>
      <c r="H1003">
        <v>-5.0013924649881103</v>
      </c>
      <c r="I1003">
        <v>79.973246862021298</v>
      </c>
      <c r="J1003">
        <v>-8.9167366043313194</v>
      </c>
      <c r="K1003">
        <v>228.83266222955999</v>
      </c>
      <c r="L1003">
        <v>176.83327955679201</v>
      </c>
      <c r="M1003">
        <v>17.9708394749455</v>
      </c>
      <c r="N1003">
        <v>0.99146819240336403</v>
      </c>
      <c r="O1003">
        <v>61.620401952038598</v>
      </c>
      <c r="P1003">
        <v>192.959262106072</v>
      </c>
      <c r="Q1003">
        <v>0.15615074662761899</v>
      </c>
    </row>
    <row r="1004" spans="1:17" hidden="1" x14ac:dyDescent="0.3">
      <c r="A1004" t="s">
        <v>2166</v>
      </c>
      <c r="B1004" t="s">
        <v>2167</v>
      </c>
      <c r="C1004" t="s">
        <v>3112</v>
      </c>
      <c r="D1004" t="s">
        <v>74</v>
      </c>
      <c r="E1004">
        <v>2624.1902117999998</v>
      </c>
      <c r="F1004">
        <v>203.55</v>
      </c>
      <c r="G1004">
        <v>31.031093489559101</v>
      </c>
      <c r="H1004">
        <v>-10.282352217310001</v>
      </c>
      <c r="I1004">
        <v>6.7388798544584798</v>
      </c>
      <c r="J1004">
        <v>-3.1394002292526602</v>
      </c>
      <c r="K1004">
        <v>233.80231094778301</v>
      </c>
      <c r="L1004">
        <v>210.00298685300501</v>
      </c>
      <c r="M1004">
        <v>21.453542667217999</v>
      </c>
      <c r="N1004">
        <v>0.57453756331663397</v>
      </c>
      <c r="O1004">
        <v>38.437730287398601</v>
      </c>
      <c r="P1004">
        <v>67.049651210504706</v>
      </c>
      <c r="Q1004">
        <v>4.3975715701721999E-2</v>
      </c>
    </row>
    <row r="1005" spans="1:17" x14ac:dyDescent="0.3">
      <c r="A1005" t="s">
        <v>2168</v>
      </c>
      <c r="B1005" t="s">
        <v>2169</v>
      </c>
      <c r="C1005" t="s">
        <v>3108</v>
      </c>
      <c r="D1005" t="s">
        <v>100</v>
      </c>
      <c r="E1005">
        <v>2608.4959373199999</v>
      </c>
      <c r="F1005">
        <v>606.20000000000005</v>
      </c>
      <c r="G1005">
        <v>-48.791213525766402</v>
      </c>
      <c r="H1005">
        <v>-3.3714851025436801</v>
      </c>
      <c r="I1005">
        <v>-19.216464293779001</v>
      </c>
      <c r="J1005">
        <v>-1.6320950344474601</v>
      </c>
      <c r="K1005">
        <v>688.70070842313896</v>
      </c>
      <c r="L1005">
        <v>753.20370029851597</v>
      </c>
      <c r="M1005">
        <v>17.478870302278398</v>
      </c>
      <c r="N1005">
        <v>0.54335706577176002</v>
      </c>
      <c r="O1005">
        <v>46.618277796106803</v>
      </c>
      <c r="P1005">
        <v>0.36423841059602902</v>
      </c>
    </row>
    <row r="1006" spans="1:17" hidden="1" x14ac:dyDescent="0.3">
      <c r="A1006" t="s">
        <v>2170</v>
      </c>
      <c r="B1006" t="s">
        <v>2171</v>
      </c>
      <c r="C1006" t="s">
        <v>3112</v>
      </c>
      <c r="D1006" t="s">
        <v>51</v>
      </c>
      <c r="E1006">
        <v>2605.3728994399999</v>
      </c>
      <c r="F1006">
        <v>1055.2</v>
      </c>
      <c r="G1006">
        <v>30.511014911672099</v>
      </c>
      <c r="H1006">
        <v>4.7058504574751501</v>
      </c>
      <c r="I1006">
        <v>-6.2460596729803397</v>
      </c>
      <c r="J1006">
        <v>-2.2327327061283002</v>
      </c>
      <c r="K1006">
        <v>1086.6807594991501</v>
      </c>
      <c r="L1006">
        <v>1026.6908769388899</v>
      </c>
      <c r="M1006">
        <v>42.019644895776999</v>
      </c>
      <c r="N1006">
        <v>0.94332979214985202</v>
      </c>
      <c r="O1006">
        <v>18.2714177407126</v>
      </c>
      <c r="P1006">
        <v>75.881323443620204</v>
      </c>
      <c r="Q1006">
        <v>3.1899187168996999E-2</v>
      </c>
    </row>
    <row r="1007" spans="1:17" hidden="1" x14ac:dyDescent="0.3">
      <c r="A1007" t="s">
        <v>2172</v>
      </c>
      <c r="B1007" t="s">
        <v>2173</v>
      </c>
      <c r="C1007" t="s">
        <v>3112</v>
      </c>
      <c r="D1007" t="s">
        <v>192</v>
      </c>
      <c r="E1007">
        <v>2595.1345638399998</v>
      </c>
      <c r="F1007">
        <v>1817.6</v>
      </c>
      <c r="G1007">
        <v>31.659644885543099</v>
      </c>
      <c r="H1007">
        <v>0.179573648926798</v>
      </c>
      <c r="I1007">
        <v>33.589436544593902</v>
      </c>
      <c r="J1007">
        <v>-1.3009646622238</v>
      </c>
      <c r="K1007">
        <v>1952.4656096789599</v>
      </c>
      <c r="L1007">
        <v>1600.4231394175899</v>
      </c>
      <c r="M1007">
        <v>30.026071590933299</v>
      </c>
      <c r="N1007">
        <v>0.40584754733498402</v>
      </c>
      <c r="O1007">
        <v>35.271786971830899</v>
      </c>
      <c r="P1007">
        <v>78.178609940201895</v>
      </c>
      <c r="Q1007">
        <v>0.124646505473955</v>
      </c>
    </row>
    <row r="1008" spans="1:17" hidden="1" x14ac:dyDescent="0.3">
      <c r="A1008" t="s">
        <v>2174</v>
      </c>
      <c r="B1008" t="s">
        <v>2175</v>
      </c>
      <c r="C1008" t="s">
        <v>3112</v>
      </c>
      <c r="D1008" t="s">
        <v>1292</v>
      </c>
      <c r="E1008">
        <v>2580.8388</v>
      </c>
      <c r="F1008">
        <v>1000</v>
      </c>
      <c r="G1008">
        <v>-26.453399730614802</v>
      </c>
      <c r="H1008">
        <v>7.0117654297487197</v>
      </c>
      <c r="I1008">
        <v>-7.1342460096672999</v>
      </c>
      <c r="J1008">
        <v>2.7098140664617199</v>
      </c>
      <c r="K1008">
        <v>999.99528060842499</v>
      </c>
      <c r="L1008">
        <v>999.99616372175001</v>
      </c>
      <c r="M1008">
        <v>55.379180563809697</v>
      </c>
      <c r="N1008">
        <v>0.755670575717721</v>
      </c>
      <c r="O1008">
        <v>3</v>
      </c>
      <c r="P1008">
        <v>3.0927835051546202</v>
      </c>
      <c r="Q1008">
        <v>-0.101916752053546</v>
      </c>
    </row>
    <row r="1009" spans="1:17" hidden="1" x14ac:dyDescent="0.3">
      <c r="A1009" t="s">
        <v>2176</v>
      </c>
      <c r="B1009" t="s">
        <v>2177</v>
      </c>
      <c r="C1009" t="s">
        <v>3112</v>
      </c>
      <c r="D1009" t="s">
        <v>276</v>
      </c>
      <c r="E1009">
        <v>2573.7974294999999</v>
      </c>
      <c r="F1009">
        <v>17699</v>
      </c>
      <c r="G1009">
        <v>9.0455237014306995</v>
      </c>
      <c r="H1009">
        <v>5.8056880816824199</v>
      </c>
      <c r="I1009">
        <v>20.655367698744101</v>
      </c>
      <c r="J1009">
        <v>-0.63334810570053501</v>
      </c>
      <c r="K1009">
        <v>17984.730538444801</v>
      </c>
      <c r="L1009">
        <v>16316.1925577938</v>
      </c>
      <c r="M1009">
        <v>34.149803510087096</v>
      </c>
      <c r="N1009">
        <v>0.51765207807444802</v>
      </c>
      <c r="O1009">
        <v>18.085767557489099</v>
      </c>
      <c r="P1009">
        <v>40.468253968253897</v>
      </c>
      <c r="Q1009">
        <v>0.15127480246449501</v>
      </c>
    </row>
    <row r="1010" spans="1:17" x14ac:dyDescent="0.3">
      <c r="A1010" t="s">
        <v>2178</v>
      </c>
      <c r="B1010" t="s">
        <v>2179</v>
      </c>
      <c r="C1010" t="s">
        <v>3095</v>
      </c>
      <c r="D1010" t="s">
        <v>437</v>
      </c>
      <c r="E1010">
        <v>2561.2462004869999</v>
      </c>
      <c r="F1010">
        <v>77.09</v>
      </c>
      <c r="G1010">
        <v>-24.009217016362399</v>
      </c>
      <c r="H1010">
        <v>-2.3854176688428299</v>
      </c>
      <c r="I1010">
        <v>-22.791701161899301</v>
      </c>
      <c r="J1010">
        <v>0.84159413944917305</v>
      </c>
      <c r="K1010">
        <v>84.250443659997202</v>
      </c>
      <c r="L1010">
        <v>85.671582609525004</v>
      </c>
      <c r="M1010">
        <v>32.668308703836203</v>
      </c>
      <c r="N1010">
        <v>0.37077393139354903</v>
      </c>
      <c r="O1010">
        <v>55.662212997794697</v>
      </c>
      <c r="P1010">
        <v>23.245403677058299</v>
      </c>
      <c r="Q1010">
        <v>-3.4682750755185003E-2</v>
      </c>
    </row>
    <row r="1011" spans="1:17" x14ac:dyDescent="0.3">
      <c r="A1011" t="s">
        <v>2180</v>
      </c>
      <c r="B1011" t="s">
        <v>2181</v>
      </c>
      <c r="C1011" t="s">
        <v>3095</v>
      </c>
      <c r="D1011" t="s">
        <v>67</v>
      </c>
      <c r="E1011">
        <v>2557.0562361040002</v>
      </c>
      <c r="F1011">
        <v>193.36</v>
      </c>
      <c r="G1011">
        <v>-4.8443368475331496</v>
      </c>
      <c r="H1011">
        <v>-12.2668000414773</v>
      </c>
      <c r="I1011">
        <v>-9.7982211014695597</v>
      </c>
      <c r="J1011">
        <v>-7.6256310056098897</v>
      </c>
      <c r="K1011">
        <v>228.58252902182301</v>
      </c>
      <c r="L1011">
        <v>214.69031639497999</v>
      </c>
      <c r="M1011">
        <v>24.273693157027299</v>
      </c>
      <c r="N1011">
        <v>0.457993812589295</v>
      </c>
      <c r="O1011">
        <v>51.815266859743403</v>
      </c>
      <c r="P1011">
        <v>24.427284427284398</v>
      </c>
      <c r="Q1011">
        <v>1.9794815231162999E-2</v>
      </c>
    </row>
    <row r="1012" spans="1:17" hidden="1" x14ac:dyDescent="0.3">
      <c r="A1012" t="s">
        <v>2182</v>
      </c>
      <c r="B1012" t="s">
        <v>2183</v>
      </c>
      <c r="C1012" t="s">
        <v>3112</v>
      </c>
      <c r="D1012" t="s">
        <v>192</v>
      </c>
      <c r="E1012">
        <v>2554.16910315</v>
      </c>
      <c r="F1012">
        <v>268.89999999999998</v>
      </c>
      <c r="G1012">
        <v>-15.062519044674501</v>
      </c>
      <c r="H1012">
        <v>24.998466885855098</v>
      </c>
      <c r="I1012">
        <v>17.702265586646401</v>
      </c>
      <c r="J1012">
        <v>-4.4567488574456497</v>
      </c>
      <c r="K1012">
        <v>250.299205007772</v>
      </c>
      <c r="L1012">
        <v>223.88547581038301</v>
      </c>
      <c r="M1012">
        <v>45.081741284269398</v>
      </c>
      <c r="N1012">
        <v>2.6868929169881599</v>
      </c>
      <c r="O1012">
        <v>23.354406842692399</v>
      </c>
      <c r="P1012">
        <v>55.748624384593001</v>
      </c>
      <c r="Q1012">
        <v>9.6543691481059998E-2</v>
      </c>
    </row>
    <row r="1013" spans="1:17" hidden="1" x14ac:dyDescent="0.3">
      <c r="A1013" t="s">
        <v>2184</v>
      </c>
      <c r="B1013" t="s">
        <v>2185</v>
      </c>
      <c r="C1013" t="s">
        <v>3112</v>
      </c>
      <c r="D1013" t="s">
        <v>243</v>
      </c>
      <c r="E1013">
        <v>2552.8535689999999</v>
      </c>
      <c r="F1013">
        <v>238</v>
      </c>
      <c r="G1013">
        <v>-27.2877330739482</v>
      </c>
      <c r="H1013">
        <v>-4.6115880768372399</v>
      </c>
      <c r="I1013">
        <v>-23.214230504857799</v>
      </c>
      <c r="J1013">
        <v>-1.0516046293301899</v>
      </c>
      <c r="K1013">
        <v>266.77208736967498</v>
      </c>
      <c r="L1013">
        <v>267.23073829079698</v>
      </c>
      <c r="M1013">
        <v>24.280575900093499</v>
      </c>
      <c r="N1013">
        <v>0.63756352374958702</v>
      </c>
      <c r="O1013">
        <v>42.647058823529399</v>
      </c>
      <c r="P1013">
        <v>13.144758735440901</v>
      </c>
      <c r="Q1013">
        <v>4.6971096890722E-2</v>
      </c>
    </row>
    <row r="1014" spans="1:17" hidden="1" x14ac:dyDescent="0.3">
      <c r="A1014" t="s">
        <v>2186</v>
      </c>
      <c r="B1014" t="s">
        <v>2187</v>
      </c>
      <c r="C1014" t="s">
        <v>3112</v>
      </c>
      <c r="D1014" t="s">
        <v>2188</v>
      </c>
      <c r="E1014">
        <v>2546.0775911999999</v>
      </c>
      <c r="F1014">
        <v>511.5</v>
      </c>
      <c r="G1014">
        <v>81.853480528169399</v>
      </c>
      <c r="H1014">
        <v>4.5100142038906199</v>
      </c>
      <c r="I1014">
        <v>27.363833654274199</v>
      </c>
      <c r="J1014">
        <v>8.6109879695050893</v>
      </c>
      <c r="K1014">
        <v>485.34609379027</v>
      </c>
      <c r="L1014">
        <v>441.49162591591403</v>
      </c>
      <c r="M1014">
        <v>71.405681091873305</v>
      </c>
      <c r="N1014">
        <v>1.9904545743022299</v>
      </c>
      <c r="O1014">
        <v>20.821114369501402</v>
      </c>
      <c r="P1014">
        <v>129.11534154535201</v>
      </c>
    </row>
    <row r="1015" spans="1:17" hidden="1" x14ac:dyDescent="0.3">
      <c r="A1015" t="s">
        <v>2189</v>
      </c>
      <c r="B1015" t="s">
        <v>2190</v>
      </c>
      <c r="C1015" t="s">
        <v>3112</v>
      </c>
      <c r="D1015" t="s">
        <v>243</v>
      </c>
      <c r="E1015">
        <v>2531.8403168300001</v>
      </c>
      <c r="F1015">
        <v>784.1</v>
      </c>
      <c r="G1015">
        <v>-12.0039545501317</v>
      </c>
      <c r="H1015">
        <v>1.51472400963037</v>
      </c>
      <c r="I1015">
        <v>30.041101076203802</v>
      </c>
      <c r="J1015">
        <v>-0.143983997066362</v>
      </c>
      <c r="K1015">
        <v>788.70146733306899</v>
      </c>
      <c r="L1015">
        <v>696.634879270027</v>
      </c>
      <c r="M1015">
        <v>32.408444295062402</v>
      </c>
      <c r="N1015">
        <v>0.71691094048787996</v>
      </c>
      <c r="O1015">
        <v>15.087361305955801</v>
      </c>
      <c r="P1015">
        <v>48.489726351671202</v>
      </c>
      <c r="Q1015">
        <v>6.891063422124E-3</v>
      </c>
    </row>
    <row r="1016" spans="1:17" hidden="1" x14ac:dyDescent="0.3">
      <c r="A1016" t="s">
        <v>2191</v>
      </c>
      <c r="B1016" t="s">
        <v>2192</v>
      </c>
      <c r="C1016" t="s">
        <v>3112</v>
      </c>
      <c r="D1016" t="s">
        <v>603</v>
      </c>
      <c r="E1016">
        <v>2524.3787969999998</v>
      </c>
      <c r="F1016">
        <v>580.95000000000005</v>
      </c>
      <c r="G1016">
        <v>-14.765463856735201</v>
      </c>
      <c r="H1016">
        <v>6.8533396813955196</v>
      </c>
      <c r="I1016">
        <v>7.5410271741738999</v>
      </c>
      <c r="J1016">
        <v>3.5000598477074201</v>
      </c>
      <c r="K1016">
        <v>609.13092578250905</v>
      </c>
      <c r="L1016">
        <v>581.73550957218299</v>
      </c>
      <c r="M1016">
        <v>37.324432363871402</v>
      </c>
      <c r="N1016">
        <v>0.41384774093654703</v>
      </c>
      <c r="O1016">
        <v>20.492297099578199</v>
      </c>
      <c r="P1016">
        <v>27.681318681318601</v>
      </c>
      <c r="Q1016">
        <v>2.1657267861818999E-2</v>
      </c>
    </row>
    <row r="1017" spans="1:17" hidden="1" x14ac:dyDescent="0.3">
      <c r="A1017" t="s">
        <v>2193</v>
      </c>
      <c r="B1017" t="s">
        <v>2194</v>
      </c>
      <c r="C1017" t="s">
        <v>3112</v>
      </c>
      <c r="D1017" t="s">
        <v>298</v>
      </c>
      <c r="E1017">
        <v>2522.9831265590001</v>
      </c>
      <c r="F1017">
        <v>1.97</v>
      </c>
      <c r="G1017">
        <v>92.434489148273897</v>
      </c>
      <c r="H1017">
        <v>-6.6811806283425597</v>
      </c>
      <c r="I1017">
        <v>8.7471069215090704</v>
      </c>
      <c r="J1017">
        <v>-4.43404308639552</v>
      </c>
      <c r="K1017">
        <v>2.38255409558352</v>
      </c>
      <c r="L1017">
        <v>2.1790131474458301</v>
      </c>
      <c r="M1017">
        <v>27.5165811165249</v>
      </c>
      <c r="N1017">
        <v>0.572131066644185</v>
      </c>
      <c r="O1017">
        <v>119.79695431472</v>
      </c>
      <c r="P1017">
        <v>131.76470588235199</v>
      </c>
      <c r="Q1017">
        <v>5.1144608014864999E-2</v>
      </c>
    </row>
    <row r="1018" spans="1:17" hidden="1" x14ac:dyDescent="0.3">
      <c r="A1018" t="s">
        <v>2195</v>
      </c>
      <c r="B1018" t="s">
        <v>2196</v>
      </c>
      <c r="C1018" t="s">
        <v>3112</v>
      </c>
      <c r="D1018" t="s">
        <v>270</v>
      </c>
      <c r="E1018">
        <v>2521.0167736429999</v>
      </c>
      <c r="F1018">
        <v>99.13</v>
      </c>
      <c r="G1018">
        <v>7.3242777222730604</v>
      </c>
      <c r="H1018">
        <v>3.7807011919730802</v>
      </c>
      <c r="I1018">
        <v>4.3720655663843297</v>
      </c>
      <c r="J1018">
        <v>-4.0274638958577098</v>
      </c>
      <c r="K1018">
        <v>100.61666986893</v>
      </c>
      <c r="L1018">
        <v>91.692398263564002</v>
      </c>
      <c r="M1018">
        <v>39.849129895654599</v>
      </c>
      <c r="N1018">
        <v>1.37751610771943</v>
      </c>
      <c r="O1018">
        <v>16.967618279027501</v>
      </c>
      <c r="P1018">
        <v>38.837535014005503</v>
      </c>
      <c r="Q1018">
        <v>-2.6829285874302999E-2</v>
      </c>
    </row>
    <row r="1019" spans="1:17" x14ac:dyDescent="0.3">
      <c r="A1019" t="s">
        <v>2197</v>
      </c>
      <c r="B1019" t="s">
        <v>2198</v>
      </c>
      <c r="C1019" t="s">
        <v>3103</v>
      </c>
      <c r="D1019" t="s">
        <v>1575</v>
      </c>
      <c r="E1019">
        <v>2507.33965515</v>
      </c>
      <c r="F1019">
        <v>606.65</v>
      </c>
      <c r="G1019">
        <v>-40.793569466680999</v>
      </c>
      <c r="H1019">
        <v>4.5890012021064397</v>
      </c>
      <c r="I1019">
        <v>-28.293215998223499</v>
      </c>
      <c r="J1019">
        <v>-4.3964491014331104</v>
      </c>
      <c r="K1019">
        <v>627.55137585180603</v>
      </c>
      <c r="L1019">
        <v>671.27461788683797</v>
      </c>
      <c r="M1019">
        <v>33.886243972574697</v>
      </c>
      <c r="N1019">
        <v>0.39737268692250099</v>
      </c>
      <c r="O1019">
        <v>49.179922525344097</v>
      </c>
      <c r="P1019">
        <v>12.0934959349593</v>
      </c>
    </row>
    <row r="1020" spans="1:17" hidden="1" x14ac:dyDescent="0.3">
      <c r="A1020" t="s">
        <v>2199</v>
      </c>
      <c r="B1020" t="s">
        <v>2200</v>
      </c>
      <c r="C1020" t="s">
        <v>3112</v>
      </c>
      <c r="D1020" t="s">
        <v>149</v>
      </c>
      <c r="E1020">
        <v>2505.7728499999998</v>
      </c>
      <c r="F1020">
        <v>448.3</v>
      </c>
      <c r="G1020">
        <v>-39.633444961879498</v>
      </c>
      <c r="H1020">
        <v>-1.4023405714886299</v>
      </c>
      <c r="I1020">
        <v>-7.9209049772860798</v>
      </c>
      <c r="J1020">
        <v>-4.5190948635300101</v>
      </c>
      <c r="K1020">
        <v>464.95860712465901</v>
      </c>
      <c r="L1020">
        <v>450.629041456197</v>
      </c>
      <c r="M1020">
        <v>28.012669918235801</v>
      </c>
      <c r="N1020">
        <v>0.62344035822806199</v>
      </c>
      <c r="O1020">
        <v>28.485389248271201</v>
      </c>
      <c r="P1020">
        <v>37.938461538461503</v>
      </c>
      <c r="Q1020">
        <v>0.22562661999126599</v>
      </c>
    </row>
    <row r="1021" spans="1:17" hidden="1" x14ac:dyDescent="0.3">
      <c r="A1021" t="s">
        <v>2201</v>
      </c>
      <c r="B1021" t="s">
        <v>2202</v>
      </c>
      <c r="C1021" t="s">
        <v>3112</v>
      </c>
      <c r="D1021" t="s">
        <v>117</v>
      </c>
      <c r="E1021">
        <v>2500.4187141990001</v>
      </c>
      <c r="F1021">
        <v>185.29</v>
      </c>
      <c r="G1021">
        <v>53.526173353119802</v>
      </c>
      <c r="H1021">
        <v>14.2084413300257</v>
      </c>
      <c r="I1021">
        <v>24.089966444921799</v>
      </c>
      <c r="J1021">
        <v>7.4055296021572001</v>
      </c>
      <c r="K1021">
        <v>180.468145986373</v>
      </c>
      <c r="L1021">
        <v>157.335837175313</v>
      </c>
      <c r="M1021">
        <v>46.8446023450242</v>
      </c>
      <c r="N1021">
        <v>1.91104454668599</v>
      </c>
      <c r="O1021">
        <v>16.034324572292</v>
      </c>
      <c r="P1021">
        <v>96.9075451647183</v>
      </c>
      <c r="Q1021">
        <v>0.187235324446763</v>
      </c>
    </row>
    <row r="1022" spans="1:17" hidden="1" x14ac:dyDescent="0.3">
      <c r="A1022" t="s">
        <v>2203</v>
      </c>
      <c r="B1022" t="s">
        <v>2204</v>
      </c>
      <c r="C1022" t="s">
        <v>3112</v>
      </c>
      <c r="D1022" t="s">
        <v>270</v>
      </c>
      <c r="E1022">
        <v>2494.3217785000002</v>
      </c>
      <c r="F1022">
        <v>828.9</v>
      </c>
      <c r="G1022">
        <v>269.864032006934</v>
      </c>
      <c r="H1022">
        <v>-8.3767665135171203</v>
      </c>
      <c r="I1022">
        <v>128.800141442084</v>
      </c>
      <c r="J1022">
        <v>-19.836462932174701</v>
      </c>
      <c r="K1022">
        <v>930.27183180658801</v>
      </c>
      <c r="L1022">
        <v>624.15350917456794</v>
      </c>
      <c r="M1022">
        <v>39.049188015907703</v>
      </c>
      <c r="N1022">
        <v>0.61972254526928405</v>
      </c>
      <c r="O1022">
        <v>43.5637591989383</v>
      </c>
      <c r="P1022">
        <v>333.46842724539101</v>
      </c>
    </row>
    <row r="1023" spans="1:17" hidden="1" x14ac:dyDescent="0.3">
      <c r="A1023" t="s">
        <v>2205</v>
      </c>
      <c r="B1023" t="s">
        <v>2206</v>
      </c>
      <c r="C1023" t="s">
        <v>3112</v>
      </c>
      <c r="D1023" t="s">
        <v>419</v>
      </c>
      <c r="E1023">
        <v>2487.0174327999998</v>
      </c>
      <c r="F1023">
        <v>1916</v>
      </c>
      <c r="G1023">
        <v>371.20793792172202</v>
      </c>
      <c r="H1023">
        <v>10.0598937719947</v>
      </c>
      <c r="I1023">
        <v>139.27977552235501</v>
      </c>
      <c r="J1023">
        <v>12.3220108710236</v>
      </c>
      <c r="K1023">
        <v>1645.69360730331</v>
      </c>
      <c r="L1023">
        <v>1186.38201924237</v>
      </c>
      <c r="M1023">
        <v>75.690103304209003</v>
      </c>
      <c r="N1023">
        <v>4.0101244625533603</v>
      </c>
      <c r="O1023">
        <v>5.4801670146137704</v>
      </c>
      <c r="P1023">
        <v>423.49726775956202</v>
      </c>
      <c r="Q1023">
        <v>0.13322252470309601</v>
      </c>
    </row>
    <row r="1024" spans="1:17" hidden="1" x14ac:dyDescent="0.3">
      <c r="A1024" t="s">
        <v>2207</v>
      </c>
      <c r="B1024" t="s">
        <v>2208</v>
      </c>
      <c r="C1024" t="s">
        <v>3112</v>
      </c>
      <c r="D1024" t="s">
        <v>51</v>
      </c>
      <c r="E1024">
        <v>2482.9873417619901</v>
      </c>
      <c r="F1024">
        <v>113.86</v>
      </c>
      <c r="G1024">
        <v>51.590948187453797</v>
      </c>
      <c r="H1024">
        <v>-11.687036276296899</v>
      </c>
      <c r="I1024">
        <v>-6.9063727802307699</v>
      </c>
      <c r="J1024">
        <v>-6.1758596916415698</v>
      </c>
      <c r="K1024">
        <v>136.38806204033199</v>
      </c>
      <c r="L1024">
        <v>119.261258925248</v>
      </c>
      <c r="M1024">
        <v>23.5965189793557</v>
      </c>
      <c r="N1024">
        <v>0.53805945639411601</v>
      </c>
      <c r="O1024">
        <v>48.691375373265402</v>
      </c>
      <c r="P1024">
        <v>87.423868312757193</v>
      </c>
      <c r="Q1024">
        <v>2.3238871531016E-2</v>
      </c>
    </row>
    <row r="1025" spans="1:17" hidden="1" x14ac:dyDescent="0.3">
      <c r="A1025" t="s">
        <v>2209</v>
      </c>
      <c r="B1025" t="s">
        <v>2210</v>
      </c>
      <c r="C1025" t="s">
        <v>3112</v>
      </c>
      <c r="D1025" t="s">
        <v>238</v>
      </c>
      <c r="E1025">
        <v>2477.5461624999998</v>
      </c>
      <c r="F1025">
        <v>1587.5</v>
      </c>
      <c r="G1025">
        <v>31.6473829503521</v>
      </c>
      <c r="H1025">
        <v>-1.69924104464798</v>
      </c>
      <c r="I1025">
        <v>12.6760747350495</v>
      </c>
      <c r="J1025">
        <v>4.0813630760694597</v>
      </c>
      <c r="K1025">
        <v>1710.88211597498</v>
      </c>
      <c r="L1025">
        <v>1604.83306357482</v>
      </c>
      <c r="M1025">
        <v>46.104028439883898</v>
      </c>
      <c r="N1025">
        <v>0.70262324739936599</v>
      </c>
      <c r="O1025">
        <v>58.740157480314899</v>
      </c>
      <c r="P1025">
        <v>71.427028778143693</v>
      </c>
      <c r="Q1025">
        <v>0.28980982601709698</v>
      </c>
    </row>
    <row r="1026" spans="1:17" hidden="1" x14ac:dyDescent="0.3">
      <c r="A1026" t="s">
        <v>2211</v>
      </c>
      <c r="B1026" t="s">
        <v>2212</v>
      </c>
      <c r="C1026" t="s">
        <v>3112</v>
      </c>
      <c r="D1026" t="s">
        <v>141</v>
      </c>
      <c r="E1026">
        <v>2470.6257514189901</v>
      </c>
      <c r="F1026">
        <v>133.07</v>
      </c>
      <c r="G1026">
        <v>-46.224085017354298</v>
      </c>
      <c r="H1026">
        <v>-8.7864199552439199</v>
      </c>
      <c r="I1026">
        <v>-26.904931296406801</v>
      </c>
      <c r="J1026">
        <v>-8.0101147006886606</v>
      </c>
      <c r="M1026">
        <v>22.3952705068691</v>
      </c>
      <c r="O1026">
        <v>42.781994439016998</v>
      </c>
      <c r="P1026">
        <v>1.5801526717557299</v>
      </c>
    </row>
    <row r="1027" spans="1:17" hidden="1" x14ac:dyDescent="0.3">
      <c r="A1027" t="s">
        <v>2213</v>
      </c>
      <c r="B1027" t="s">
        <v>2214</v>
      </c>
      <c r="C1027" t="s">
        <v>3112</v>
      </c>
      <c r="D1027" t="s">
        <v>381</v>
      </c>
      <c r="E1027">
        <v>2466.9603723750001</v>
      </c>
      <c r="F1027">
        <v>1033.3499999999999</v>
      </c>
      <c r="G1027">
        <v>-0.918349203045842</v>
      </c>
      <c r="H1027">
        <v>25.081439901479101</v>
      </c>
      <c r="I1027">
        <v>7.57308500103525</v>
      </c>
      <c r="J1027">
        <v>-6.5719793087584302</v>
      </c>
      <c r="K1027">
        <v>988.40220561532203</v>
      </c>
      <c r="L1027">
        <v>942.68128042978606</v>
      </c>
      <c r="M1027">
        <v>36.482971381538697</v>
      </c>
      <c r="N1027">
        <v>0.395223248367711</v>
      </c>
      <c r="O1027">
        <v>40.320317414235198</v>
      </c>
      <c r="P1027">
        <v>38.388911209320902</v>
      </c>
      <c r="Q1027">
        <v>3.5671616597346002E-2</v>
      </c>
    </row>
    <row r="1028" spans="1:17" hidden="1" x14ac:dyDescent="0.3">
      <c r="A1028" t="s">
        <v>2215</v>
      </c>
      <c r="B1028" t="s">
        <v>2216</v>
      </c>
      <c r="C1028" t="s">
        <v>3112</v>
      </c>
      <c r="D1028" t="s">
        <v>394</v>
      </c>
      <c r="E1028">
        <v>2451.7453350000001</v>
      </c>
      <c r="F1028">
        <v>1431.3</v>
      </c>
      <c r="G1028">
        <v>191.083037863378</v>
      </c>
      <c r="H1028">
        <v>0.41252396325061103</v>
      </c>
      <c r="I1028">
        <v>49.710954188540299</v>
      </c>
      <c r="J1028">
        <v>-4.1436098230063196</v>
      </c>
      <c r="K1028">
        <v>1610.4102496873199</v>
      </c>
      <c r="L1028">
        <v>1303.99752968188</v>
      </c>
      <c r="M1028">
        <v>28.514205456136899</v>
      </c>
      <c r="N1028">
        <v>0.95167360338653495</v>
      </c>
      <c r="O1028">
        <v>52.253196394885698</v>
      </c>
      <c r="P1028">
        <v>245.72463768115901</v>
      </c>
      <c r="Q1028">
        <v>0.25398403038147499</v>
      </c>
    </row>
    <row r="1029" spans="1:17" hidden="1" x14ac:dyDescent="0.3">
      <c r="A1029" t="s">
        <v>2217</v>
      </c>
      <c r="B1029" t="s">
        <v>2218</v>
      </c>
      <c r="C1029" t="s">
        <v>3112</v>
      </c>
      <c r="D1029" t="s">
        <v>51</v>
      </c>
      <c r="E1029">
        <v>2445.0457878000002</v>
      </c>
      <c r="F1029">
        <v>265.64999999999998</v>
      </c>
      <c r="G1029">
        <v>44.766998905856198</v>
      </c>
      <c r="H1029">
        <v>6.1176048458071097</v>
      </c>
      <c r="I1029">
        <v>19.274461332224</v>
      </c>
      <c r="J1029">
        <v>3.5255951962425698</v>
      </c>
      <c r="K1029">
        <v>263.72748247680897</v>
      </c>
      <c r="L1029">
        <v>231.98148572456799</v>
      </c>
      <c r="M1029">
        <v>44.420069748487101</v>
      </c>
      <c r="N1029">
        <v>0.43427972138693599</v>
      </c>
      <c r="O1029">
        <v>14.0598531902879</v>
      </c>
      <c r="P1029">
        <v>87.0774647887323</v>
      </c>
      <c r="Q1029">
        <v>0.13189090120171201</v>
      </c>
    </row>
    <row r="1030" spans="1:17" hidden="1" x14ac:dyDescent="0.3">
      <c r="A1030" t="s">
        <v>2219</v>
      </c>
      <c r="B1030" t="s">
        <v>2220</v>
      </c>
      <c r="C1030" t="s">
        <v>3112</v>
      </c>
      <c r="D1030" t="s">
        <v>2221</v>
      </c>
      <c r="E1030">
        <v>2444.6371491049999</v>
      </c>
      <c r="F1030">
        <v>4950.8500000000004</v>
      </c>
      <c r="G1030">
        <v>46.295870680544198</v>
      </c>
      <c r="H1030">
        <v>1.45196704881089</v>
      </c>
      <c r="I1030">
        <v>27.0614064164646</v>
      </c>
      <c r="J1030">
        <v>-7.6832542123510796</v>
      </c>
      <c r="K1030">
        <v>5436.8522126997696</v>
      </c>
      <c r="L1030">
        <v>4556.8620232782296</v>
      </c>
      <c r="M1030">
        <v>20.189381913088901</v>
      </c>
      <c r="N1030">
        <v>0.67602867743939099</v>
      </c>
      <c r="O1030">
        <v>30.1392690144116</v>
      </c>
      <c r="P1030">
        <v>80.030909090909105</v>
      </c>
      <c r="Q1030">
        <v>0.15018907606358001</v>
      </c>
    </row>
    <row r="1031" spans="1:17" hidden="1" x14ac:dyDescent="0.3">
      <c r="A1031" t="s">
        <v>2222</v>
      </c>
      <c r="B1031" t="s">
        <v>2223</v>
      </c>
      <c r="C1031" t="s">
        <v>3112</v>
      </c>
      <c r="D1031" t="s">
        <v>219</v>
      </c>
      <c r="E1031">
        <v>2432.95209252</v>
      </c>
      <c r="F1031">
        <v>645.9</v>
      </c>
      <c r="G1031">
        <v>13.5781205845883</v>
      </c>
      <c r="H1031">
        <v>14.1457411835566</v>
      </c>
      <c r="I1031">
        <v>4.7573481769545101</v>
      </c>
      <c r="J1031">
        <v>6.3629493948074796</v>
      </c>
      <c r="K1031">
        <v>641.18923142958295</v>
      </c>
      <c r="L1031">
        <v>588.99564353478797</v>
      </c>
      <c r="M1031">
        <v>41.036431440242701</v>
      </c>
      <c r="N1031">
        <v>2.5035261979546601</v>
      </c>
      <c r="O1031">
        <v>25.8399132992723</v>
      </c>
      <c r="P1031">
        <v>44.496644295301998</v>
      </c>
      <c r="Q1031">
        <v>6.3233345509145E-2</v>
      </c>
    </row>
    <row r="1032" spans="1:17" hidden="1" x14ac:dyDescent="0.3">
      <c r="A1032" t="s">
        <v>2224</v>
      </c>
      <c r="B1032" t="s">
        <v>2225</v>
      </c>
      <c r="C1032" t="s">
        <v>3112</v>
      </c>
      <c r="D1032" t="s">
        <v>276</v>
      </c>
      <c r="E1032">
        <v>2428.5444510000002</v>
      </c>
      <c r="F1032">
        <v>355.75</v>
      </c>
      <c r="G1032">
        <v>-56.672132184710598</v>
      </c>
      <c r="H1032">
        <v>-5.7297804639710801</v>
      </c>
      <c r="I1032">
        <v>-29.6213556176628</v>
      </c>
      <c r="J1032">
        <v>-3.0807282567473901</v>
      </c>
      <c r="K1032">
        <v>397.28554203561703</v>
      </c>
      <c r="L1032">
        <v>449.49247034367897</v>
      </c>
      <c r="M1032">
        <v>16.3519492418738</v>
      </c>
      <c r="N1032">
        <v>0.57283513836980804</v>
      </c>
      <c r="O1032">
        <v>62.417427969079299</v>
      </c>
      <c r="P1032">
        <v>1.0079500283929499</v>
      </c>
      <c r="Q1032">
        <v>-0.20583775224631101</v>
      </c>
    </row>
    <row r="1033" spans="1:17" hidden="1" x14ac:dyDescent="0.3">
      <c r="A1033" t="s">
        <v>2226</v>
      </c>
      <c r="B1033" t="s">
        <v>2227</v>
      </c>
      <c r="C1033" t="s">
        <v>3112</v>
      </c>
      <c r="D1033" t="s">
        <v>141</v>
      </c>
      <c r="E1033">
        <v>2427.9273716160001</v>
      </c>
      <c r="F1033">
        <v>9.2799999999999994</v>
      </c>
      <c r="G1033">
        <v>260.21226692605097</v>
      </c>
      <c r="H1033">
        <v>-15.8950276192244</v>
      </c>
      <c r="I1033">
        <v>-25.731737247737499</v>
      </c>
      <c r="J1033">
        <v>-5.2157142454251604</v>
      </c>
      <c r="K1033">
        <v>10.6454146985492</v>
      </c>
      <c r="L1033">
        <v>9.9007400710731694</v>
      </c>
      <c r="M1033">
        <v>21.893090743152801</v>
      </c>
      <c r="N1033">
        <v>0.61613022300824505</v>
      </c>
      <c r="O1033">
        <v>113.362068965517</v>
      </c>
      <c r="P1033">
        <v>303.47826086956502</v>
      </c>
      <c r="Q1033">
        <v>0.13927730743410599</v>
      </c>
    </row>
    <row r="1034" spans="1:17" hidden="1" x14ac:dyDescent="0.3">
      <c r="A1034" t="s">
        <v>2228</v>
      </c>
      <c r="B1034" t="s">
        <v>2229</v>
      </c>
      <c r="C1034" t="s">
        <v>3112</v>
      </c>
      <c r="D1034" t="s">
        <v>238</v>
      </c>
      <c r="E1034">
        <v>2421.5556272059998</v>
      </c>
      <c r="F1034">
        <v>128.83000000000001</v>
      </c>
      <c r="G1034">
        <v>96.357775977129805</v>
      </c>
      <c r="H1034">
        <v>-8.8828082136621198</v>
      </c>
      <c r="I1034">
        <v>76.907611123189696</v>
      </c>
      <c r="J1034">
        <v>6.6321857039712002</v>
      </c>
      <c r="K1034">
        <v>118.249267582738</v>
      </c>
      <c r="L1034">
        <v>88.175658612328505</v>
      </c>
      <c r="M1034">
        <v>49.149196091098197</v>
      </c>
      <c r="N1034">
        <v>0.75502333302272995</v>
      </c>
      <c r="O1034">
        <v>29.154699992237799</v>
      </c>
      <c r="P1034">
        <v>149.38056523422301</v>
      </c>
    </row>
    <row r="1035" spans="1:17" hidden="1" x14ac:dyDescent="0.3">
      <c r="A1035" t="s">
        <v>2230</v>
      </c>
      <c r="B1035" t="s">
        <v>2231</v>
      </c>
      <c r="C1035" t="s">
        <v>3112</v>
      </c>
      <c r="D1035" t="s">
        <v>200</v>
      </c>
      <c r="E1035">
        <v>2421.1787340299902</v>
      </c>
      <c r="F1035">
        <v>1673.05</v>
      </c>
      <c r="G1035">
        <v>5.8391202056152398</v>
      </c>
      <c r="H1035">
        <v>-2.5500190155730298</v>
      </c>
      <c r="I1035">
        <v>-35.336687955981802</v>
      </c>
      <c r="J1035">
        <v>-1.2032689389803399</v>
      </c>
      <c r="K1035">
        <v>1886.5877069447299</v>
      </c>
      <c r="L1035">
        <v>1854.8986413986599</v>
      </c>
      <c r="M1035">
        <v>21.094207387998399</v>
      </c>
      <c r="N1035">
        <v>0.45102498742314401</v>
      </c>
      <c r="O1035">
        <v>48.232270404351297</v>
      </c>
      <c r="P1035">
        <v>40.010042261182399</v>
      </c>
      <c r="Q1035">
        <v>9.0535462317386003E-2</v>
      </c>
    </row>
    <row r="1036" spans="1:17" hidden="1" x14ac:dyDescent="0.3">
      <c r="A1036" t="s">
        <v>2232</v>
      </c>
      <c r="B1036" t="s">
        <v>2233</v>
      </c>
      <c r="C1036" t="s">
        <v>3112</v>
      </c>
      <c r="D1036" t="s">
        <v>603</v>
      </c>
      <c r="E1036">
        <v>2419.8136434799999</v>
      </c>
      <c r="F1036">
        <v>533.35</v>
      </c>
      <c r="G1036">
        <v>-25.0666989517165</v>
      </c>
      <c r="H1036">
        <v>18.160727956846799</v>
      </c>
      <c r="I1036">
        <v>4.4675997639693499</v>
      </c>
      <c r="J1036">
        <v>6.1580838489289604</v>
      </c>
      <c r="K1036">
        <v>502.169205463938</v>
      </c>
      <c r="L1036">
        <v>498.35386841576701</v>
      </c>
      <c r="M1036">
        <v>61.417147989923002</v>
      </c>
      <c r="N1036">
        <v>1.69491119998075</v>
      </c>
      <c r="O1036">
        <v>7.2841473703946802</v>
      </c>
      <c r="P1036">
        <v>30.21240234375</v>
      </c>
      <c r="Q1036">
        <v>6.8908620014540003E-3</v>
      </c>
    </row>
    <row r="1037" spans="1:17" x14ac:dyDescent="0.3">
      <c r="A1037" t="s">
        <v>2234</v>
      </c>
      <c r="B1037" t="s">
        <v>2235</v>
      </c>
      <c r="C1037" t="s">
        <v>3106</v>
      </c>
      <c r="D1037" t="s">
        <v>1239</v>
      </c>
      <c r="E1037">
        <v>2414.4520948049999</v>
      </c>
      <c r="F1037">
        <v>288.64999999999998</v>
      </c>
      <c r="G1037">
        <v>-64.576019394403104</v>
      </c>
      <c r="H1037">
        <v>6.6964501144334001</v>
      </c>
      <c r="I1037">
        <v>-26.4060060083366</v>
      </c>
      <c r="J1037">
        <v>-0.22978243476645399</v>
      </c>
      <c r="K1037">
        <v>327.63910909057699</v>
      </c>
      <c r="L1037">
        <v>376.91805488593502</v>
      </c>
      <c r="M1037">
        <v>39.5752352400905</v>
      </c>
      <c r="N1037">
        <v>1.5061223942422499</v>
      </c>
      <c r="O1037">
        <v>83.277294165766804</v>
      </c>
      <c r="P1037">
        <v>7.6294119631583097</v>
      </c>
      <c r="Q1037">
        <v>-5.6308594451745998E-2</v>
      </c>
    </row>
    <row r="1038" spans="1:17" hidden="1" x14ac:dyDescent="0.3">
      <c r="A1038" t="s">
        <v>2236</v>
      </c>
      <c r="B1038" t="s">
        <v>2237</v>
      </c>
      <c r="C1038" t="s">
        <v>3112</v>
      </c>
      <c r="D1038" t="s">
        <v>273</v>
      </c>
      <c r="E1038">
        <v>2411.3496821250001</v>
      </c>
      <c r="F1038">
        <v>1596.25</v>
      </c>
      <c r="G1038">
        <v>14.4388435622669</v>
      </c>
      <c r="H1038">
        <v>19.2950606857626</v>
      </c>
      <c r="I1038">
        <v>-7.5842777949020501</v>
      </c>
      <c r="J1038">
        <v>2.3510323033310301</v>
      </c>
      <c r="K1038">
        <v>1599.3151864720701</v>
      </c>
      <c r="L1038">
        <v>1523.2774254513399</v>
      </c>
      <c r="M1038">
        <v>41.052706559724797</v>
      </c>
      <c r="N1038">
        <v>0.92341457241724101</v>
      </c>
      <c r="O1038">
        <v>22.487079091620998</v>
      </c>
      <c r="P1038">
        <v>47.092701806118598</v>
      </c>
      <c r="Q1038">
        <v>2.1877656759587E-2</v>
      </c>
    </row>
    <row r="1039" spans="1:17" hidden="1" x14ac:dyDescent="0.3">
      <c r="A1039" t="s">
        <v>2238</v>
      </c>
      <c r="B1039" t="s">
        <v>2239</v>
      </c>
      <c r="C1039" t="s">
        <v>3112</v>
      </c>
      <c r="D1039" t="s">
        <v>243</v>
      </c>
      <c r="E1039">
        <v>2405.6480000000001</v>
      </c>
      <c r="F1039">
        <v>5118.3999999999996</v>
      </c>
      <c r="G1039">
        <v>56.558025395703901</v>
      </c>
      <c r="H1039">
        <v>26.005854995559101</v>
      </c>
      <c r="I1039">
        <v>40.135650254250002</v>
      </c>
      <c r="J1039">
        <v>-1.96068757804606</v>
      </c>
      <c r="K1039">
        <v>4613.5292143349297</v>
      </c>
      <c r="L1039">
        <v>3676.48165369658</v>
      </c>
      <c r="M1039">
        <v>45.706211438166797</v>
      </c>
      <c r="N1039">
        <v>0.79421511200325301</v>
      </c>
      <c r="O1039">
        <v>12.122929040325101</v>
      </c>
      <c r="P1039">
        <v>102.420311634896</v>
      </c>
      <c r="Q1039">
        <v>0.21272363411265399</v>
      </c>
    </row>
    <row r="1040" spans="1:17" x14ac:dyDescent="0.3">
      <c r="A1040" t="s">
        <v>2240</v>
      </c>
      <c r="B1040" t="s">
        <v>2241</v>
      </c>
      <c r="C1040" t="s">
        <v>3103</v>
      </c>
      <c r="D1040" t="s">
        <v>276</v>
      </c>
      <c r="E1040">
        <v>2405.6189319999999</v>
      </c>
      <c r="F1040">
        <v>248.2</v>
      </c>
      <c r="G1040">
        <v>-28.467822559406802</v>
      </c>
      <c r="H1040">
        <v>-11.408870746861499</v>
      </c>
      <c r="I1040">
        <v>-28.429046558750901</v>
      </c>
      <c r="J1040">
        <v>-4.2070400424910597</v>
      </c>
      <c r="K1040">
        <v>295.29686808533899</v>
      </c>
      <c r="L1040">
        <v>302.60021937566597</v>
      </c>
      <c r="M1040">
        <v>7.1170110135737499</v>
      </c>
      <c r="N1040">
        <v>1.1028834081108601</v>
      </c>
      <c r="O1040">
        <v>61.784850926672</v>
      </c>
      <c r="P1040">
        <v>1.24413624311645</v>
      </c>
      <c r="Q1040">
        <v>6.8552193053661004E-2</v>
      </c>
    </row>
    <row r="1041" spans="1:17" x14ac:dyDescent="0.3">
      <c r="A1041" t="s">
        <v>2242</v>
      </c>
      <c r="B1041" t="s">
        <v>2243</v>
      </c>
      <c r="C1041" t="s">
        <v>3109</v>
      </c>
      <c r="D1041" t="s">
        <v>603</v>
      </c>
      <c r="E1041">
        <v>2395.6157634860001</v>
      </c>
      <c r="F1041">
        <v>162.58000000000001</v>
      </c>
      <c r="G1041">
        <v>-58.571309970260003</v>
      </c>
      <c r="H1041">
        <v>-2.4231294024771</v>
      </c>
      <c r="I1041">
        <v>-26.947823085018801</v>
      </c>
      <c r="J1041">
        <v>0.28869571326635501</v>
      </c>
      <c r="K1041">
        <v>172.22585084217201</v>
      </c>
      <c r="L1041">
        <v>198.80188025501101</v>
      </c>
      <c r="M1041">
        <v>38.883381528062699</v>
      </c>
      <c r="N1041">
        <v>0.43083918702586399</v>
      </c>
      <c r="O1041">
        <v>91.905523434616796</v>
      </c>
      <c r="P1041">
        <v>12.965536409116099</v>
      </c>
    </row>
    <row r="1042" spans="1:17" hidden="1" x14ac:dyDescent="0.3">
      <c r="A1042" t="s">
        <v>2244</v>
      </c>
      <c r="B1042" t="s">
        <v>2245</v>
      </c>
      <c r="C1042" t="s">
        <v>3112</v>
      </c>
      <c r="D1042" t="s">
        <v>454</v>
      </c>
      <c r="E1042">
        <v>2394.0735681599999</v>
      </c>
      <c r="F1042">
        <v>357.6</v>
      </c>
      <c r="G1042">
        <v>8.4126566425644107</v>
      </c>
      <c r="H1042">
        <v>4.5912307841841598</v>
      </c>
      <c r="I1042">
        <v>8.4059494569077202</v>
      </c>
      <c r="J1042">
        <v>2.1126888701725002</v>
      </c>
      <c r="K1042">
        <v>362.81639997680003</v>
      </c>
      <c r="L1042">
        <v>333.02158593173499</v>
      </c>
      <c r="M1042">
        <v>39.869417579346901</v>
      </c>
      <c r="N1042">
        <v>0.42453655082400299</v>
      </c>
      <c r="O1042">
        <v>13.1991051454138</v>
      </c>
      <c r="P1042">
        <v>51.976200594985102</v>
      </c>
    </row>
    <row r="1043" spans="1:17" hidden="1" x14ac:dyDescent="0.3">
      <c r="A1043" t="s">
        <v>2246</v>
      </c>
      <c r="B1043" t="s">
        <v>2247</v>
      </c>
      <c r="C1043" t="s">
        <v>3112</v>
      </c>
      <c r="D1043" t="s">
        <v>1575</v>
      </c>
      <c r="E1043">
        <v>2392.9785107099901</v>
      </c>
      <c r="F1043">
        <v>320.7</v>
      </c>
      <c r="G1043">
        <v>-46.279399740614899</v>
      </c>
      <c r="H1043">
        <v>-6.8713514533681499</v>
      </c>
      <c r="I1043">
        <v>-26.960246019667402</v>
      </c>
      <c r="J1043">
        <v>-4.5499272022796298</v>
      </c>
      <c r="M1043">
        <v>29.713249507705701</v>
      </c>
      <c r="O1043">
        <v>34.440286872466402</v>
      </c>
      <c r="P1043">
        <v>1.1352885525070799</v>
      </c>
    </row>
    <row r="1044" spans="1:17" hidden="1" x14ac:dyDescent="0.3">
      <c r="A1044" t="s">
        <v>2248</v>
      </c>
      <c r="B1044" t="s">
        <v>2249</v>
      </c>
      <c r="C1044" t="s">
        <v>3112</v>
      </c>
      <c r="D1044" t="s">
        <v>48</v>
      </c>
      <c r="E1044">
        <v>2384.05731074</v>
      </c>
      <c r="F1044">
        <v>601.4</v>
      </c>
      <c r="G1044">
        <v>-42.195205344818</v>
      </c>
      <c r="H1044">
        <v>-6.0339534835988404</v>
      </c>
      <c r="I1044">
        <v>-20.6339874795739</v>
      </c>
      <c r="J1044">
        <v>-6.35339721548171</v>
      </c>
      <c r="K1044">
        <v>654.83543464682703</v>
      </c>
      <c r="L1044">
        <v>682.11950051630595</v>
      </c>
      <c r="M1044">
        <v>29.780985147327701</v>
      </c>
      <c r="N1044">
        <v>0.98459652930831798</v>
      </c>
      <c r="O1044">
        <v>34.186897239773799</v>
      </c>
      <c r="P1044">
        <v>6.3671736823487803</v>
      </c>
      <c r="Q1044">
        <v>-7.0936447433699997E-3</v>
      </c>
    </row>
    <row r="1045" spans="1:17" hidden="1" x14ac:dyDescent="0.3">
      <c r="A1045" t="s">
        <v>2250</v>
      </c>
      <c r="B1045" t="s">
        <v>2251</v>
      </c>
      <c r="C1045" t="s">
        <v>3112</v>
      </c>
      <c r="D1045" t="s">
        <v>394</v>
      </c>
      <c r="E1045">
        <v>2375.9655535349998</v>
      </c>
      <c r="F1045">
        <v>1030.05</v>
      </c>
      <c r="G1045">
        <v>-45.583708054974601</v>
      </c>
      <c r="H1045">
        <v>-1.8343884164051101</v>
      </c>
      <c r="I1045">
        <v>-18.934706566826701</v>
      </c>
      <c r="J1045">
        <v>-1.6313219979601301</v>
      </c>
      <c r="K1045">
        <v>1134.88764665139</v>
      </c>
      <c r="L1045">
        <v>1185.2413332144299</v>
      </c>
      <c r="M1045">
        <v>15.0435869913704</v>
      </c>
      <c r="N1045">
        <v>0.99426297273212005</v>
      </c>
      <c r="O1045">
        <v>39.799038881607601</v>
      </c>
      <c r="P1045">
        <v>0.98034410077938405</v>
      </c>
      <c r="Q1045">
        <v>-3.4307763456294001E-2</v>
      </c>
    </row>
    <row r="1046" spans="1:17" hidden="1" x14ac:dyDescent="0.3">
      <c r="A1046" t="s">
        <v>2252</v>
      </c>
      <c r="B1046" t="s">
        <v>2253</v>
      </c>
      <c r="C1046" t="s">
        <v>3112</v>
      </c>
      <c r="D1046" t="s">
        <v>51</v>
      </c>
      <c r="E1046">
        <v>2375.3359618</v>
      </c>
      <c r="F1046">
        <v>280.60000000000002</v>
      </c>
      <c r="G1046">
        <v>115.755354251616</v>
      </c>
      <c r="H1046">
        <v>-13.370575376192599</v>
      </c>
      <c r="I1046">
        <v>27.541979802266798</v>
      </c>
      <c r="J1046">
        <v>-10.1730520082486</v>
      </c>
      <c r="K1046">
        <v>325.78636825711402</v>
      </c>
      <c r="L1046">
        <v>251.22505219029301</v>
      </c>
      <c r="M1046">
        <v>19.9526879069324</v>
      </c>
      <c r="N1046">
        <v>0.49055063460519099</v>
      </c>
      <c r="O1046">
        <v>41.8389166072701</v>
      </c>
      <c r="P1046">
        <v>150.871703173893</v>
      </c>
      <c r="Q1046">
        <v>6.9736151836749999E-2</v>
      </c>
    </row>
    <row r="1047" spans="1:17" hidden="1" x14ac:dyDescent="0.3">
      <c r="A1047" t="s">
        <v>2254</v>
      </c>
      <c r="B1047" t="s">
        <v>2255</v>
      </c>
      <c r="C1047" t="s">
        <v>3112</v>
      </c>
      <c r="D1047" t="s">
        <v>117</v>
      </c>
      <c r="E1047">
        <v>2373.282048</v>
      </c>
      <c r="F1047">
        <v>491.55</v>
      </c>
      <c r="G1047">
        <v>-12.656506465930301</v>
      </c>
      <c r="H1047">
        <v>-8.5603572038582403</v>
      </c>
      <c r="I1047">
        <v>-15.063131760711601</v>
      </c>
      <c r="J1047">
        <v>-4.6873638193193399</v>
      </c>
      <c r="K1047">
        <v>566.99161658307401</v>
      </c>
      <c r="L1047">
        <v>549.56710075449303</v>
      </c>
      <c r="M1047">
        <v>13.727943366181799</v>
      </c>
      <c r="N1047">
        <v>0.59212665557089506</v>
      </c>
      <c r="O1047">
        <v>48.4691282677245</v>
      </c>
      <c r="P1047">
        <v>19.1636363636363</v>
      </c>
      <c r="Q1047">
        <v>-3.9355849861600001E-4</v>
      </c>
    </row>
    <row r="1048" spans="1:17" hidden="1" x14ac:dyDescent="0.3">
      <c r="A1048" t="s">
        <v>2256</v>
      </c>
      <c r="B1048" t="s">
        <v>2257</v>
      </c>
      <c r="C1048" t="s">
        <v>3112</v>
      </c>
      <c r="D1048" t="s">
        <v>238</v>
      </c>
      <c r="E1048">
        <v>2370.94</v>
      </c>
      <c r="F1048">
        <v>538.85</v>
      </c>
      <c r="G1048">
        <v>99.810559318801396</v>
      </c>
      <c r="H1048">
        <v>-3.64848749910534</v>
      </c>
      <c r="I1048">
        <v>55.585575360371799</v>
      </c>
      <c r="J1048">
        <v>-12.026469171972201</v>
      </c>
      <c r="K1048">
        <v>608.78535720960201</v>
      </c>
      <c r="L1048">
        <v>454.18549417508501</v>
      </c>
      <c r="M1048">
        <v>14.309703801079401</v>
      </c>
      <c r="N1048">
        <v>0.52957991969677198</v>
      </c>
      <c r="O1048">
        <v>40.632829173239202</v>
      </c>
      <c r="P1048">
        <v>136.909210815563</v>
      </c>
      <c r="Q1048">
        <v>0.179019810608569</v>
      </c>
    </row>
    <row r="1049" spans="1:17" hidden="1" x14ac:dyDescent="0.3">
      <c r="A1049" t="s">
        <v>2258</v>
      </c>
      <c r="B1049" t="s">
        <v>2259</v>
      </c>
      <c r="C1049" t="s">
        <v>3112</v>
      </c>
      <c r="D1049" t="s">
        <v>2260</v>
      </c>
      <c r="E1049">
        <v>2352.6585599999999</v>
      </c>
      <c r="F1049">
        <v>952</v>
      </c>
      <c r="G1049">
        <v>1177.5275981069501</v>
      </c>
      <c r="H1049">
        <v>8.4302051460607696</v>
      </c>
      <c r="I1049">
        <v>128.80031779693701</v>
      </c>
      <c r="J1049">
        <v>1.6218575347224899</v>
      </c>
      <c r="K1049">
        <v>891.42965501313302</v>
      </c>
      <c r="L1049">
        <v>638.546020657849</v>
      </c>
      <c r="M1049">
        <v>41.587537731928002</v>
      </c>
      <c r="N1049">
        <v>0.52851496329757097</v>
      </c>
      <c r="O1049">
        <v>20.089285714285701</v>
      </c>
      <c r="P1049">
        <v>1272.6055612770299</v>
      </c>
    </row>
    <row r="1050" spans="1:17" x14ac:dyDescent="0.3">
      <c r="A1050" t="s">
        <v>2261</v>
      </c>
      <c r="B1050" t="s">
        <v>2262</v>
      </c>
      <c r="C1050" t="s">
        <v>3099</v>
      </c>
      <c r="D1050" t="s">
        <v>381</v>
      </c>
      <c r="E1050">
        <v>2351.3876884400001</v>
      </c>
      <c r="F1050">
        <v>1669.15</v>
      </c>
      <c r="G1050">
        <v>-39.185427372434603</v>
      </c>
      <c r="H1050">
        <v>-14.3487914580123</v>
      </c>
      <c r="I1050">
        <v>-13.5153009862948</v>
      </c>
      <c r="J1050">
        <v>-5.4931644194596601</v>
      </c>
      <c r="K1050">
        <v>1997.02628715173</v>
      </c>
      <c r="L1050">
        <v>1967.66677502127</v>
      </c>
      <c r="M1050">
        <v>11.460682561353201</v>
      </c>
      <c r="N1050">
        <v>0.50402178217021099</v>
      </c>
      <c r="O1050">
        <v>53.368480963364497</v>
      </c>
      <c r="P1050">
        <v>9.0235140431090795</v>
      </c>
      <c r="Q1050">
        <v>-8.2711892167687998E-2</v>
      </c>
    </row>
    <row r="1051" spans="1:17" hidden="1" x14ac:dyDescent="0.3">
      <c r="A1051" t="s">
        <v>2263</v>
      </c>
      <c r="B1051" t="s">
        <v>2264</v>
      </c>
      <c r="C1051" t="s">
        <v>3112</v>
      </c>
      <c r="D1051" t="s">
        <v>48</v>
      </c>
      <c r="E1051">
        <v>2340.8837023699998</v>
      </c>
      <c r="F1051">
        <v>2158.6999999999998</v>
      </c>
      <c r="G1051">
        <v>-5.47816122907044</v>
      </c>
      <c r="H1051">
        <v>-8.6760850375410001</v>
      </c>
      <c r="I1051">
        <v>-36.668941689581999</v>
      </c>
      <c r="J1051">
        <v>-0.80149654506144397</v>
      </c>
      <c r="K1051">
        <v>2565.71004992078</v>
      </c>
      <c r="L1051">
        <v>2554.0911472145899</v>
      </c>
      <c r="M1051">
        <v>30.224114649195499</v>
      </c>
      <c r="N1051">
        <v>0.83011099075667105</v>
      </c>
      <c r="O1051">
        <v>71.765414369759597</v>
      </c>
      <c r="P1051">
        <v>26.591408884327802</v>
      </c>
      <c r="Q1051">
        <v>8.0951176411206999E-2</v>
      </c>
    </row>
    <row r="1052" spans="1:17" hidden="1" x14ac:dyDescent="0.3">
      <c r="A1052" t="s">
        <v>2265</v>
      </c>
      <c r="B1052" t="s">
        <v>2266</v>
      </c>
      <c r="C1052" t="s">
        <v>3112</v>
      </c>
      <c r="D1052" t="s">
        <v>117</v>
      </c>
      <c r="E1052">
        <v>2329.7064655499998</v>
      </c>
      <c r="F1052">
        <v>180.15</v>
      </c>
      <c r="G1052">
        <v>-6.9519121784258697</v>
      </c>
      <c r="H1052">
        <v>13.2383388563221</v>
      </c>
      <c r="I1052">
        <v>13.933302367429301</v>
      </c>
      <c r="J1052">
        <v>-1.1786125481142</v>
      </c>
      <c r="K1052">
        <v>183.41096966984099</v>
      </c>
      <c r="L1052">
        <v>164.897193843617</v>
      </c>
      <c r="M1052">
        <v>35.524610893228001</v>
      </c>
      <c r="N1052">
        <v>1.21791863372729</v>
      </c>
      <c r="O1052">
        <v>18.789897307798999</v>
      </c>
      <c r="P1052">
        <v>56.652173913043399</v>
      </c>
    </row>
    <row r="1053" spans="1:17" hidden="1" x14ac:dyDescent="0.3">
      <c r="A1053" t="s">
        <v>2267</v>
      </c>
      <c r="B1053" t="s">
        <v>2268</v>
      </c>
      <c r="C1053" t="s">
        <v>3112</v>
      </c>
      <c r="D1053" t="s">
        <v>273</v>
      </c>
      <c r="E1053">
        <v>2322.0037924650001</v>
      </c>
      <c r="F1053">
        <v>1555.65</v>
      </c>
      <c r="G1053">
        <v>-14.525054847281099</v>
      </c>
      <c r="H1053">
        <v>-7.1153897426650703</v>
      </c>
      <c r="I1053">
        <v>-16.8007706698038</v>
      </c>
      <c r="J1053">
        <v>-3.5410021254153801</v>
      </c>
      <c r="K1053">
        <v>1741.49571479372</v>
      </c>
      <c r="L1053">
        <v>1710.24624998479</v>
      </c>
      <c r="M1053">
        <v>22.510601727526801</v>
      </c>
      <c r="N1053">
        <v>0.67435724391850904</v>
      </c>
      <c r="O1053">
        <v>36.753125703082297</v>
      </c>
      <c r="P1053">
        <v>18.751908396946501</v>
      </c>
      <c r="Q1053">
        <v>1.7978832323041E-2</v>
      </c>
    </row>
    <row r="1054" spans="1:17" hidden="1" x14ac:dyDescent="0.3">
      <c r="A1054" t="s">
        <v>2269</v>
      </c>
      <c r="B1054" t="s">
        <v>2270</v>
      </c>
      <c r="C1054" t="s">
        <v>3112</v>
      </c>
      <c r="D1054" t="s">
        <v>166</v>
      </c>
      <c r="E1054">
        <v>2312.6111999999998</v>
      </c>
      <c r="F1054">
        <v>2177.6</v>
      </c>
      <c r="G1054">
        <v>321.51926822893802</v>
      </c>
      <c r="H1054">
        <v>16.167028587643401</v>
      </c>
      <c r="I1054">
        <v>8.4823705881533407</v>
      </c>
      <c r="J1054">
        <v>-15.959813394518701</v>
      </c>
      <c r="K1054">
        <v>2032.71543905622</v>
      </c>
      <c r="L1054">
        <v>1595.3423293148901</v>
      </c>
      <c r="M1054">
        <v>50.082116096972598</v>
      </c>
      <c r="N1054">
        <v>1.3165485326149</v>
      </c>
      <c r="O1054">
        <v>20.5271858927259</v>
      </c>
      <c r="P1054">
        <v>357.09487825356803</v>
      </c>
      <c r="Q1054">
        <v>0.18687724005461601</v>
      </c>
    </row>
    <row r="1055" spans="1:17" x14ac:dyDescent="0.3">
      <c r="A1055" t="s">
        <v>2271</v>
      </c>
      <c r="B1055" t="s">
        <v>2272</v>
      </c>
      <c r="C1055" t="s">
        <v>3107</v>
      </c>
      <c r="D1055" t="s">
        <v>443</v>
      </c>
      <c r="E1055">
        <v>2303.96673642</v>
      </c>
      <c r="F1055">
        <v>434.1</v>
      </c>
      <c r="G1055">
        <v>-40.866860308438199</v>
      </c>
      <c r="H1055">
        <v>-2.0838686658853698</v>
      </c>
      <c r="I1055">
        <v>-24.275921721137099</v>
      </c>
      <c r="J1055">
        <v>-1.82175362912789</v>
      </c>
      <c r="K1055">
        <v>465.96457094761598</v>
      </c>
      <c r="L1055">
        <v>486.49807190427498</v>
      </c>
      <c r="M1055">
        <v>18.196573133958999</v>
      </c>
      <c r="N1055">
        <v>0.295035004527963</v>
      </c>
      <c r="O1055">
        <v>34.070490670352399</v>
      </c>
      <c r="P1055">
        <v>3.0871526953217798</v>
      </c>
      <c r="Q1055">
        <v>-1.9556917514476999E-2</v>
      </c>
    </row>
    <row r="1056" spans="1:17" hidden="1" x14ac:dyDescent="0.3">
      <c r="A1056" t="s">
        <v>2273</v>
      </c>
      <c r="B1056" t="s">
        <v>2274</v>
      </c>
      <c r="C1056" t="s">
        <v>3112</v>
      </c>
      <c r="D1056" t="s">
        <v>1030</v>
      </c>
      <c r="E1056">
        <v>2297.2623219000002</v>
      </c>
      <c r="F1056">
        <v>348.6</v>
      </c>
      <c r="G1056">
        <v>-18.025161793492</v>
      </c>
      <c r="H1056">
        <v>2.0367654297487201</v>
      </c>
      <c r="I1056">
        <v>-3.4932064775237901</v>
      </c>
      <c r="J1056">
        <v>3.39755577831593</v>
      </c>
      <c r="K1056">
        <v>387.35259027000097</v>
      </c>
      <c r="M1056">
        <v>23.298740393348499</v>
      </c>
      <c r="N1056">
        <v>0.50392719812526199</v>
      </c>
      <c r="O1056">
        <v>36.230636833046397</v>
      </c>
      <c r="P1056">
        <v>23.529411764705799</v>
      </c>
    </row>
    <row r="1057" spans="1:17" hidden="1" x14ac:dyDescent="0.3">
      <c r="A1057" t="s">
        <v>2275</v>
      </c>
      <c r="B1057" t="s">
        <v>2276</v>
      </c>
      <c r="C1057" t="s">
        <v>3112</v>
      </c>
      <c r="D1057" t="s">
        <v>125</v>
      </c>
      <c r="E1057">
        <v>2296.6230475419902</v>
      </c>
      <c r="F1057">
        <v>192.67</v>
      </c>
      <c r="G1057">
        <v>-30.022968309183501</v>
      </c>
      <c r="H1057">
        <v>15.3249655176028</v>
      </c>
      <c r="I1057">
        <v>-17.687706558200301</v>
      </c>
      <c r="J1057">
        <v>-7.0945695740824997</v>
      </c>
      <c r="K1057">
        <v>200.05812289912899</v>
      </c>
      <c r="L1057">
        <v>196.35177420440101</v>
      </c>
      <c r="M1057">
        <v>32.070208359830197</v>
      </c>
      <c r="N1057">
        <v>1.7745459682790099</v>
      </c>
      <c r="O1057">
        <v>50.386671510873498</v>
      </c>
      <c r="P1057">
        <v>28.618157543391099</v>
      </c>
      <c r="Q1057">
        <v>3.7093078661124997E-2</v>
      </c>
    </row>
    <row r="1058" spans="1:17" hidden="1" x14ac:dyDescent="0.3">
      <c r="A1058" t="s">
        <v>2277</v>
      </c>
      <c r="B1058" t="s">
        <v>2278</v>
      </c>
      <c r="C1058" t="s">
        <v>3112</v>
      </c>
      <c r="D1058" t="s">
        <v>270</v>
      </c>
      <c r="E1058">
        <v>2291.0333249250002</v>
      </c>
      <c r="F1058">
        <v>426.15</v>
      </c>
      <c r="G1058">
        <v>59.474919631112797</v>
      </c>
      <c r="H1058">
        <v>-12.266427352179001</v>
      </c>
      <c r="I1058">
        <v>-22.019301385477199</v>
      </c>
      <c r="J1058">
        <v>-8.3130113403637704</v>
      </c>
      <c r="K1058">
        <v>535.27359286636499</v>
      </c>
      <c r="L1058">
        <v>489.274822116341</v>
      </c>
      <c r="M1058">
        <v>13.1452703899093</v>
      </c>
      <c r="N1058">
        <v>1.02831189480622</v>
      </c>
      <c r="O1058">
        <v>113.258242402909</v>
      </c>
      <c r="P1058">
        <v>91.786678667866695</v>
      </c>
      <c r="Q1058">
        <v>0.172372957272281</v>
      </c>
    </row>
    <row r="1059" spans="1:17" hidden="1" x14ac:dyDescent="0.3">
      <c r="A1059" t="s">
        <v>2279</v>
      </c>
      <c r="B1059" t="s">
        <v>2280</v>
      </c>
      <c r="C1059" t="s">
        <v>3112</v>
      </c>
      <c r="D1059" t="s">
        <v>404</v>
      </c>
      <c r="E1059">
        <v>2278.34048841</v>
      </c>
      <c r="F1059">
        <v>685.65</v>
      </c>
      <c r="G1059">
        <v>-46.555780618083901</v>
      </c>
      <c r="H1059">
        <v>-0.81881173215729597</v>
      </c>
      <c r="I1059">
        <v>-25.466494902997699</v>
      </c>
      <c r="J1059">
        <v>-1.1042828057484699</v>
      </c>
      <c r="K1059">
        <v>754.130693649352</v>
      </c>
      <c r="L1059">
        <v>805.45329790352798</v>
      </c>
      <c r="M1059">
        <v>16.8662882631365</v>
      </c>
      <c r="N1059">
        <v>0.75812772966220698</v>
      </c>
      <c r="O1059">
        <v>37.0524319988332</v>
      </c>
      <c r="P1059">
        <v>1.1283185840707799</v>
      </c>
      <c r="Q1059">
        <v>-3.2956216506089001E-2</v>
      </c>
    </row>
    <row r="1060" spans="1:17" hidden="1" x14ac:dyDescent="0.3">
      <c r="A1060" t="s">
        <v>2281</v>
      </c>
      <c r="B1060" t="s">
        <v>2282</v>
      </c>
      <c r="C1060" t="s">
        <v>3112</v>
      </c>
      <c r="D1060" t="s">
        <v>404</v>
      </c>
      <c r="E1060">
        <v>2276.414763105</v>
      </c>
      <c r="F1060">
        <v>1026.55</v>
      </c>
      <c r="G1060">
        <v>-17.1597497539234</v>
      </c>
      <c r="H1060">
        <v>0.92904036892147002</v>
      </c>
      <c r="I1060">
        <v>-13.7403499636241</v>
      </c>
      <c r="J1060">
        <v>-1.88158142376436</v>
      </c>
      <c r="K1060">
        <v>1113.77485727098</v>
      </c>
      <c r="L1060">
        <v>1066.8903673283501</v>
      </c>
      <c r="M1060">
        <v>22.7492502411461</v>
      </c>
      <c r="N1060">
        <v>0.71354843345664598</v>
      </c>
      <c r="O1060">
        <v>26.423457211046699</v>
      </c>
      <c r="P1060">
        <v>19.366279069767401</v>
      </c>
      <c r="Q1060">
        <v>0.100457894731125</v>
      </c>
    </row>
    <row r="1061" spans="1:17" x14ac:dyDescent="0.3">
      <c r="A1061" t="s">
        <v>2283</v>
      </c>
      <c r="B1061" t="s">
        <v>2284</v>
      </c>
      <c r="C1061" t="s">
        <v>3114</v>
      </c>
      <c r="D1061" t="s">
        <v>1992</v>
      </c>
      <c r="E1061">
        <v>2273.9513501900001</v>
      </c>
      <c r="F1061">
        <v>12.35</v>
      </c>
      <c r="G1061">
        <v>-50.454399740614903</v>
      </c>
      <c r="H1061">
        <v>-8.9259460441619198E-2</v>
      </c>
      <c r="I1061">
        <v>-38.140832611846101</v>
      </c>
      <c r="J1061">
        <v>-3.8449414663660599</v>
      </c>
      <c r="K1061">
        <v>14.1113079539266</v>
      </c>
      <c r="L1061">
        <v>15.926459303122201</v>
      </c>
      <c r="M1061">
        <v>19.538897207149301</v>
      </c>
      <c r="N1061">
        <v>0.62297478482068502</v>
      </c>
      <c r="O1061">
        <v>110.93117408906799</v>
      </c>
      <c r="P1061">
        <v>0.57003257328991297</v>
      </c>
      <c r="Q1061">
        <v>-2.4016754283256E-2</v>
      </c>
    </row>
    <row r="1062" spans="1:17" hidden="1" x14ac:dyDescent="0.3">
      <c r="A1062" t="s">
        <v>2285</v>
      </c>
      <c r="B1062" t="s">
        <v>2286</v>
      </c>
      <c r="C1062" t="s">
        <v>3112</v>
      </c>
      <c r="D1062" t="s">
        <v>742</v>
      </c>
      <c r="E1062">
        <v>2249.827086235</v>
      </c>
      <c r="F1062">
        <v>1898.45</v>
      </c>
      <c r="G1062">
        <v>-40.735921357050103</v>
      </c>
      <c r="H1062">
        <v>-11.922889262106301</v>
      </c>
      <c r="I1062">
        <v>-35.304526558459202</v>
      </c>
      <c r="J1062">
        <v>-4.9921732496032503</v>
      </c>
      <c r="K1062">
        <v>2279.8016026677801</v>
      </c>
      <c r="L1062">
        <v>2363.8091900415998</v>
      </c>
      <c r="M1062">
        <v>13.663476756383499</v>
      </c>
      <c r="N1062">
        <v>0.38075790045468699</v>
      </c>
      <c r="O1062">
        <v>70.138797440016802</v>
      </c>
      <c r="P1062">
        <v>1.1427810335641899</v>
      </c>
      <c r="Q1062">
        <v>5.3570125292188998E-2</v>
      </c>
    </row>
    <row r="1063" spans="1:17" hidden="1" x14ac:dyDescent="0.3">
      <c r="A1063" t="s">
        <v>2287</v>
      </c>
      <c r="B1063" t="s">
        <v>2288</v>
      </c>
      <c r="C1063" t="s">
        <v>3112</v>
      </c>
      <c r="D1063" t="s">
        <v>270</v>
      </c>
      <c r="E1063">
        <v>2249.7725249999999</v>
      </c>
      <c r="F1063">
        <v>450.45</v>
      </c>
      <c r="G1063">
        <v>-13.7573769735396</v>
      </c>
      <c r="H1063">
        <v>-2.5364184466170601</v>
      </c>
      <c r="I1063">
        <v>-9.2751547748270795</v>
      </c>
      <c r="J1063">
        <v>1.8243355751758801</v>
      </c>
      <c r="K1063">
        <v>464.06997671609702</v>
      </c>
      <c r="L1063">
        <v>448.25720843108797</v>
      </c>
      <c r="M1063">
        <v>26.291488941630099</v>
      </c>
      <c r="N1063">
        <v>0.36252820870747199</v>
      </c>
      <c r="O1063">
        <v>17.637917637917599</v>
      </c>
      <c r="P1063">
        <v>18.057921635434401</v>
      </c>
      <c r="Q1063">
        <v>2.2190297686351002E-2</v>
      </c>
    </row>
    <row r="1064" spans="1:17" hidden="1" x14ac:dyDescent="0.3">
      <c r="A1064" t="s">
        <v>2289</v>
      </c>
      <c r="B1064" t="s">
        <v>2290</v>
      </c>
      <c r="C1064" t="s">
        <v>3112</v>
      </c>
      <c r="D1064" t="s">
        <v>763</v>
      </c>
      <c r="E1064">
        <v>2233.767655868</v>
      </c>
      <c r="F1064">
        <v>19.72</v>
      </c>
      <c r="G1064">
        <v>-30.726244400809101</v>
      </c>
      <c r="H1064">
        <v>-13.5399051219218</v>
      </c>
      <c r="I1064">
        <v>2.2380207579254798</v>
      </c>
      <c r="J1064">
        <v>8.6673632792595399</v>
      </c>
      <c r="K1064">
        <v>20.0207772596433</v>
      </c>
      <c r="L1064">
        <v>18.726026046891398</v>
      </c>
      <c r="M1064">
        <v>39.095133520026799</v>
      </c>
      <c r="N1064">
        <v>1.10649845837631</v>
      </c>
      <c r="O1064">
        <v>39.452332657200799</v>
      </c>
      <c r="P1064">
        <v>39.759036144578303</v>
      </c>
      <c r="Q1064">
        <v>7.9442617477938002E-2</v>
      </c>
    </row>
    <row r="1065" spans="1:17" hidden="1" x14ac:dyDescent="0.3">
      <c r="A1065" t="s">
        <v>2291</v>
      </c>
      <c r="B1065" t="s">
        <v>2292</v>
      </c>
      <c r="C1065" t="s">
        <v>3112</v>
      </c>
      <c r="D1065" t="s">
        <v>603</v>
      </c>
      <c r="E1065">
        <v>2232.2661275199998</v>
      </c>
      <c r="F1065">
        <v>1561.4</v>
      </c>
      <c r="G1065">
        <v>177.372652552695</v>
      </c>
      <c r="H1065">
        <v>-11.046477239665</v>
      </c>
      <c r="I1065">
        <v>-7.7969078086990704</v>
      </c>
      <c r="J1065">
        <v>-1.35943127373399</v>
      </c>
      <c r="K1065">
        <v>1817.52966270298</v>
      </c>
      <c r="L1065">
        <v>1571.10273230545</v>
      </c>
      <c r="M1065">
        <v>22.699995589606502</v>
      </c>
      <c r="N1065">
        <v>0.70242302424474701</v>
      </c>
      <c r="O1065">
        <v>43.806840015370803</v>
      </c>
      <c r="P1065">
        <v>221.93814432989601</v>
      </c>
      <c r="Q1065">
        <v>0.24507264770699899</v>
      </c>
    </row>
    <row r="1066" spans="1:17" hidden="1" x14ac:dyDescent="0.3">
      <c r="A1066" t="s">
        <v>2293</v>
      </c>
      <c r="B1066" t="s">
        <v>2294</v>
      </c>
      <c r="C1066" t="s">
        <v>3112</v>
      </c>
      <c r="D1066" t="s">
        <v>192</v>
      </c>
      <c r="E1066">
        <v>2229.7357704000001</v>
      </c>
      <c r="F1066">
        <v>400.8</v>
      </c>
      <c r="G1066">
        <v>-8.7624308667344408</v>
      </c>
      <c r="H1066">
        <v>-2.65680349035663</v>
      </c>
      <c r="I1066">
        <v>0.30343512227067898</v>
      </c>
      <c r="J1066">
        <v>0.69690929455686401</v>
      </c>
      <c r="K1066">
        <v>426.44312502711603</v>
      </c>
      <c r="L1066">
        <v>405.78958458296398</v>
      </c>
      <c r="M1066">
        <v>30.4285422613154</v>
      </c>
      <c r="N1066">
        <v>0.49709421917739799</v>
      </c>
      <c r="O1066">
        <v>22.005988023952</v>
      </c>
      <c r="P1066">
        <v>28.030666027791</v>
      </c>
      <c r="Q1066">
        <v>3.6296784599800999E-2</v>
      </c>
    </row>
    <row r="1067" spans="1:17" hidden="1" x14ac:dyDescent="0.3">
      <c r="A1067" t="s">
        <v>2295</v>
      </c>
      <c r="B1067" t="s">
        <v>2296</v>
      </c>
      <c r="C1067" t="s">
        <v>3112</v>
      </c>
      <c r="D1067" t="s">
        <v>868</v>
      </c>
      <c r="E1067">
        <v>2227.5</v>
      </c>
      <c r="F1067">
        <v>371.25</v>
      </c>
      <c r="G1067">
        <v>-42.679154338380897</v>
      </c>
      <c r="H1067">
        <v>-11.194643226098099</v>
      </c>
      <c r="I1067">
        <v>-23.3600006174333</v>
      </c>
      <c r="J1067">
        <v>-8.3645939290603692</v>
      </c>
      <c r="M1067">
        <v>23.5557050332086</v>
      </c>
      <c r="O1067">
        <v>59.919191919191903</v>
      </c>
      <c r="P1067">
        <v>0.88315217391303702</v>
      </c>
    </row>
    <row r="1068" spans="1:17" hidden="1" x14ac:dyDescent="0.3">
      <c r="A1068" t="s">
        <v>2297</v>
      </c>
      <c r="B1068" t="s">
        <v>2298</v>
      </c>
      <c r="C1068" t="s">
        <v>3112</v>
      </c>
      <c r="D1068" t="s">
        <v>270</v>
      </c>
      <c r="E1068">
        <v>2225.5558539599901</v>
      </c>
      <c r="F1068">
        <v>405.2</v>
      </c>
      <c r="G1068">
        <v>56.728240404050503</v>
      </c>
      <c r="H1068">
        <v>9.8574421900551901</v>
      </c>
      <c r="I1068">
        <v>80.457346572925104</v>
      </c>
      <c r="J1068">
        <v>0.195845756749812</v>
      </c>
      <c r="K1068">
        <v>388.05441210461601</v>
      </c>
      <c r="M1068">
        <v>42.625371815139196</v>
      </c>
      <c r="N1068">
        <v>1.0648460317513599</v>
      </c>
      <c r="O1068">
        <v>19.644619940769999</v>
      </c>
      <c r="P1068">
        <v>142.99850074962501</v>
      </c>
    </row>
    <row r="1069" spans="1:17" hidden="1" x14ac:dyDescent="0.3">
      <c r="A1069" t="s">
        <v>2299</v>
      </c>
      <c r="B1069" t="s">
        <v>2300</v>
      </c>
      <c r="C1069" t="s">
        <v>3112</v>
      </c>
      <c r="D1069" t="s">
        <v>539</v>
      </c>
      <c r="E1069">
        <v>2223.9360000000001</v>
      </c>
      <c r="F1069">
        <v>126.36</v>
      </c>
      <c r="G1069">
        <v>104.76243466011699</v>
      </c>
      <c r="H1069">
        <v>-6.8851962611363398</v>
      </c>
      <c r="I1069">
        <v>16.929555158535798</v>
      </c>
      <c r="J1069">
        <v>-3.5070132816678599</v>
      </c>
      <c r="K1069">
        <v>145.343063833927</v>
      </c>
      <c r="L1069">
        <v>123.45359609765799</v>
      </c>
      <c r="M1069">
        <v>30.373217492468601</v>
      </c>
      <c r="N1069">
        <v>0.49043508205637798</v>
      </c>
      <c r="O1069">
        <v>47.594175371953099</v>
      </c>
      <c r="P1069">
        <v>141.60611854684501</v>
      </c>
      <c r="Q1069">
        <v>4.1533864085646001E-2</v>
      </c>
    </row>
    <row r="1070" spans="1:17" hidden="1" x14ac:dyDescent="0.3">
      <c r="A1070" t="s">
        <v>2301</v>
      </c>
      <c r="B1070" t="s">
        <v>2302</v>
      </c>
      <c r="C1070" t="s">
        <v>3112</v>
      </c>
      <c r="D1070" t="s">
        <v>270</v>
      </c>
      <c r="E1070">
        <v>2216.1327004999998</v>
      </c>
      <c r="F1070">
        <v>377.5</v>
      </c>
      <c r="G1070">
        <v>-34.850420124016999</v>
      </c>
      <c r="H1070">
        <v>-16.577221787557001</v>
      </c>
      <c r="I1070">
        <v>-12.8427519519766</v>
      </c>
      <c r="J1070">
        <v>-4.88928344651102</v>
      </c>
      <c r="K1070">
        <v>437.860775381905</v>
      </c>
      <c r="L1070">
        <v>424.08497807206197</v>
      </c>
      <c r="M1070">
        <v>12.138299596152599</v>
      </c>
      <c r="N1070">
        <v>0.30188877313777401</v>
      </c>
      <c r="O1070">
        <v>42.437086092715198</v>
      </c>
      <c r="P1070">
        <v>14.1000453377663</v>
      </c>
      <c r="Q1070">
        <v>-4.8001884991794003E-2</v>
      </c>
    </row>
    <row r="1071" spans="1:17" hidden="1" x14ac:dyDescent="0.3">
      <c r="A1071" t="s">
        <v>2303</v>
      </c>
      <c r="B1071" t="s">
        <v>2304</v>
      </c>
      <c r="C1071" t="s">
        <v>3112</v>
      </c>
      <c r="D1071" t="s">
        <v>432</v>
      </c>
      <c r="E1071">
        <v>2212.4540362950002</v>
      </c>
      <c r="F1071">
        <v>760.35</v>
      </c>
      <c r="G1071">
        <v>30.238026843619998</v>
      </c>
      <c r="H1071">
        <v>-3.58836867843186</v>
      </c>
      <c r="I1071">
        <v>24.481510082115499</v>
      </c>
      <c r="J1071">
        <v>0.91641334441203604</v>
      </c>
      <c r="K1071">
        <v>840.71882056837001</v>
      </c>
      <c r="L1071">
        <v>726.01976927863802</v>
      </c>
      <c r="M1071">
        <v>27.130043023210298</v>
      </c>
      <c r="N1071">
        <v>0.48735995493095102</v>
      </c>
      <c r="O1071">
        <v>42.598803182744703</v>
      </c>
      <c r="P1071">
        <v>63.480971834014099</v>
      </c>
      <c r="Q1071">
        <v>5.7062504805116002E-2</v>
      </c>
    </row>
    <row r="1072" spans="1:17" x14ac:dyDescent="0.3">
      <c r="A1072" t="s">
        <v>2305</v>
      </c>
      <c r="B1072" t="s">
        <v>2306</v>
      </c>
      <c r="C1072" t="s">
        <v>3097</v>
      </c>
      <c r="D1072" t="s">
        <v>24</v>
      </c>
      <c r="E1072">
        <v>2209.0553971200002</v>
      </c>
      <c r="F1072">
        <v>42.9</v>
      </c>
      <c r="G1072">
        <v>-64.325507633446193</v>
      </c>
      <c r="H1072">
        <v>-2.01048400891223</v>
      </c>
      <c r="I1072">
        <v>-37.6052622271228</v>
      </c>
      <c r="J1072">
        <v>-1.52410386360713</v>
      </c>
      <c r="K1072">
        <v>47.637438082371503</v>
      </c>
      <c r="L1072">
        <v>56.068685536980801</v>
      </c>
      <c r="M1072">
        <v>28.043098161209301</v>
      </c>
      <c r="N1072">
        <v>0.67400581114741598</v>
      </c>
      <c r="O1072">
        <v>92.074592074592104</v>
      </c>
      <c r="P1072">
        <v>0.53902038903210703</v>
      </c>
    </row>
    <row r="1073" spans="1:17" hidden="1" x14ac:dyDescent="0.3">
      <c r="A1073" t="s">
        <v>2307</v>
      </c>
      <c r="B1073" t="s">
        <v>2308</v>
      </c>
      <c r="C1073" t="s">
        <v>3112</v>
      </c>
      <c r="D1073" t="s">
        <v>117</v>
      </c>
      <c r="E1073">
        <v>2207.2912455840001</v>
      </c>
      <c r="F1073">
        <v>41.64</v>
      </c>
      <c r="G1073">
        <v>-19.958236057750401</v>
      </c>
      <c r="H1073">
        <v>-17.307686526263499</v>
      </c>
      <c r="I1073">
        <v>3.3156823622954499</v>
      </c>
      <c r="J1073">
        <v>-9.83285261020505</v>
      </c>
      <c r="K1073">
        <v>48.903503307160904</v>
      </c>
      <c r="L1073">
        <v>43.643082089972999</v>
      </c>
      <c r="M1073">
        <v>14.4841135557808</v>
      </c>
      <c r="N1073">
        <v>0.93374777682396204</v>
      </c>
      <c r="O1073">
        <v>41.450528338136401</v>
      </c>
      <c r="P1073">
        <v>35.723598435462797</v>
      </c>
      <c r="Q1073">
        <v>0.1088661700936</v>
      </c>
    </row>
    <row r="1074" spans="1:17" hidden="1" x14ac:dyDescent="0.3">
      <c r="A1074" t="s">
        <v>2309</v>
      </c>
      <c r="B1074" t="s">
        <v>2310</v>
      </c>
      <c r="C1074" t="s">
        <v>3112</v>
      </c>
      <c r="D1074" t="s">
        <v>273</v>
      </c>
      <c r="E1074">
        <v>2203.3093749999998</v>
      </c>
      <c r="F1074">
        <v>3511.25</v>
      </c>
      <c r="G1074">
        <v>1611.7881745168099</v>
      </c>
      <c r="H1074">
        <v>-4.0993456813623803</v>
      </c>
      <c r="I1074">
        <v>73.447453013453298</v>
      </c>
      <c r="J1074">
        <v>-2.4994644205513801</v>
      </c>
      <c r="K1074">
        <v>3753.6542186951001</v>
      </c>
      <c r="L1074">
        <v>2677.62705442784</v>
      </c>
      <c r="M1074">
        <v>35.182592912352803</v>
      </c>
      <c r="N1074">
        <v>0.858082158483228</v>
      </c>
      <c r="O1074">
        <v>36.672125311498696</v>
      </c>
      <c r="P1074">
        <v>1728.7760416666599</v>
      </c>
      <c r="Q1074">
        <v>0.22872912235568199</v>
      </c>
    </row>
    <row r="1075" spans="1:17" hidden="1" x14ac:dyDescent="0.3">
      <c r="A1075" t="s">
        <v>2311</v>
      </c>
      <c r="B1075" t="s">
        <v>2312</v>
      </c>
      <c r="C1075" t="s">
        <v>3112</v>
      </c>
      <c r="D1075" t="s">
        <v>74</v>
      </c>
      <c r="E1075">
        <v>2198.9589210599902</v>
      </c>
      <c r="F1075">
        <v>799.7</v>
      </c>
      <c r="G1075">
        <v>89.563968708871798</v>
      </c>
      <c r="H1075">
        <v>-3.3135760965583998</v>
      </c>
      <c r="I1075">
        <v>-17.301500793875402</v>
      </c>
      <c r="J1075">
        <v>4.8072312828972797E-4</v>
      </c>
      <c r="K1075">
        <v>884.48642006490297</v>
      </c>
      <c r="L1075">
        <v>810.14235824053605</v>
      </c>
      <c r="M1075">
        <v>32.143331502898299</v>
      </c>
      <c r="N1075">
        <v>0.40554974357749002</v>
      </c>
      <c r="O1075">
        <v>36.763786419907397</v>
      </c>
      <c r="P1075">
        <v>126.99403917116</v>
      </c>
      <c r="Q1075">
        <v>7.2670159026053005E-2</v>
      </c>
    </row>
    <row r="1076" spans="1:17" hidden="1" x14ac:dyDescent="0.3">
      <c r="A1076" t="s">
        <v>2313</v>
      </c>
      <c r="B1076" t="s">
        <v>2314</v>
      </c>
      <c r="C1076" t="s">
        <v>3112</v>
      </c>
      <c r="D1076" t="s">
        <v>465</v>
      </c>
      <c r="E1076">
        <v>2198.9422872999999</v>
      </c>
      <c r="F1076">
        <v>363.5</v>
      </c>
      <c r="G1076">
        <v>-7.8186295056279702</v>
      </c>
      <c r="H1076">
        <v>1.6462812737078101</v>
      </c>
      <c r="I1076">
        <v>1.87659983428372</v>
      </c>
      <c r="J1076">
        <v>-4.0225533691947097</v>
      </c>
      <c r="K1076">
        <v>395.97530213329298</v>
      </c>
      <c r="L1076">
        <v>374.68780415803798</v>
      </c>
      <c r="M1076">
        <v>26.487855491968901</v>
      </c>
      <c r="N1076">
        <v>0.37916121165726402</v>
      </c>
      <c r="O1076">
        <v>24.484181568088001</v>
      </c>
      <c r="P1076">
        <v>24.914089347078999</v>
      </c>
      <c r="Q1076">
        <v>2.6563216607662001E-2</v>
      </c>
    </row>
    <row r="1077" spans="1:17" hidden="1" x14ac:dyDescent="0.3">
      <c r="A1077" t="s">
        <v>2315</v>
      </c>
      <c r="B1077" t="s">
        <v>2316</v>
      </c>
      <c r="C1077" t="s">
        <v>3112</v>
      </c>
      <c r="D1077" t="s">
        <v>449</v>
      </c>
      <c r="E1077">
        <v>2198.6136120000001</v>
      </c>
      <c r="F1077">
        <v>876.2</v>
      </c>
      <c r="G1077">
        <v>28.2829071026521</v>
      </c>
      <c r="H1077">
        <v>-0.51703038176960003</v>
      </c>
      <c r="I1077">
        <v>39.742635130278103</v>
      </c>
      <c r="J1077">
        <v>2.5448888967759098</v>
      </c>
      <c r="K1077">
        <v>898.35493934987403</v>
      </c>
      <c r="L1077">
        <v>757.38294620383704</v>
      </c>
      <c r="M1077">
        <v>41.091333571231203</v>
      </c>
      <c r="N1077">
        <v>0.151752591493406</v>
      </c>
      <c r="O1077">
        <v>29.319790002282499</v>
      </c>
      <c r="P1077">
        <v>69.888511875908804</v>
      </c>
      <c r="Q1077">
        <v>0.110400057423474</v>
      </c>
    </row>
    <row r="1078" spans="1:17" hidden="1" x14ac:dyDescent="0.3">
      <c r="A1078" t="s">
        <v>2317</v>
      </c>
      <c r="B1078" t="s">
        <v>2318</v>
      </c>
      <c r="C1078" t="s">
        <v>3112</v>
      </c>
      <c r="D1078" t="s">
        <v>192</v>
      </c>
      <c r="E1078">
        <v>2198.1191798</v>
      </c>
      <c r="F1078">
        <v>2351.5</v>
      </c>
      <c r="G1078">
        <v>-15.280251335064399</v>
      </c>
      <c r="H1078">
        <v>-5.6679329482191401</v>
      </c>
      <c r="I1078">
        <v>-15.0026597249528</v>
      </c>
      <c r="J1078">
        <v>-3.4368390892498399</v>
      </c>
      <c r="K1078">
        <v>2635.3018918921198</v>
      </c>
      <c r="L1078">
        <v>2600.9421123576599</v>
      </c>
      <c r="M1078">
        <v>22.4955381258047</v>
      </c>
      <c r="N1078">
        <v>0.56946719926648803</v>
      </c>
      <c r="O1078">
        <v>29.0155220072294</v>
      </c>
      <c r="P1078">
        <v>12.029537875178599</v>
      </c>
      <c r="Q1078">
        <v>5.5331816795504002E-2</v>
      </c>
    </row>
    <row r="1079" spans="1:17" hidden="1" x14ac:dyDescent="0.3">
      <c r="A1079" t="s">
        <v>2319</v>
      </c>
      <c r="B1079" t="s">
        <v>2320</v>
      </c>
      <c r="C1079" t="s">
        <v>3112</v>
      </c>
      <c r="D1079" t="s">
        <v>1173</v>
      </c>
      <c r="E1079">
        <v>2197.62003555</v>
      </c>
      <c r="F1079">
        <v>417.15</v>
      </c>
      <c r="G1079">
        <v>63.547877644946396</v>
      </c>
      <c r="H1079">
        <v>-9.7452005145237202</v>
      </c>
      <c r="I1079">
        <v>45.975416487214503</v>
      </c>
      <c r="J1079">
        <v>-4.1339750297228699</v>
      </c>
      <c r="K1079">
        <v>478.57108486582598</v>
      </c>
      <c r="L1079">
        <v>397.76576247015498</v>
      </c>
      <c r="M1079">
        <v>27.468636008270899</v>
      </c>
      <c r="N1079">
        <v>0.335519524734542</v>
      </c>
      <c r="O1079">
        <v>47.117343881097902</v>
      </c>
      <c r="P1079">
        <v>97.094259390503098</v>
      </c>
      <c r="Q1079">
        <v>8.1334358632575002E-2</v>
      </c>
    </row>
    <row r="1080" spans="1:17" hidden="1" x14ac:dyDescent="0.3">
      <c r="A1080" t="s">
        <v>2321</v>
      </c>
      <c r="B1080" t="s">
        <v>2322</v>
      </c>
      <c r="C1080" t="s">
        <v>3112</v>
      </c>
      <c r="D1080" t="s">
        <v>51</v>
      </c>
      <c r="E1080">
        <v>2196.5602648499998</v>
      </c>
      <c r="F1080">
        <v>1554.5</v>
      </c>
      <c r="G1080">
        <v>0.329712485141541</v>
      </c>
      <c r="H1080">
        <v>0.73191824732274002</v>
      </c>
      <c r="I1080">
        <v>-10.3479974050107</v>
      </c>
      <c r="J1080">
        <v>-1.6644348167263301</v>
      </c>
      <c r="K1080">
        <v>1628.5248470766601</v>
      </c>
      <c r="L1080">
        <v>1522.69743535874</v>
      </c>
      <c r="M1080">
        <v>25.9458722888034</v>
      </c>
      <c r="N1080">
        <v>0.51104041339001804</v>
      </c>
      <c r="O1080">
        <v>21.836603409456401</v>
      </c>
      <c r="P1080">
        <v>31.972153833092701</v>
      </c>
      <c r="Q1080">
        <v>8.7146446980416001E-2</v>
      </c>
    </row>
    <row r="1081" spans="1:17" hidden="1" x14ac:dyDescent="0.3">
      <c r="A1081" t="s">
        <v>2323</v>
      </c>
      <c r="B1081" t="s">
        <v>2324</v>
      </c>
      <c r="C1081" t="s">
        <v>3112</v>
      </c>
      <c r="D1081" t="s">
        <v>554</v>
      </c>
      <c r="E1081">
        <v>2194.82980206</v>
      </c>
      <c r="F1081">
        <v>632.6</v>
      </c>
      <c r="G1081">
        <v>1.31776749832669</v>
      </c>
      <c r="H1081">
        <v>-0.69434061889876997</v>
      </c>
      <c r="I1081">
        <v>0.36751547238799698</v>
      </c>
      <c r="J1081">
        <v>3.0285769639643401</v>
      </c>
      <c r="K1081">
        <v>675.86058697454496</v>
      </c>
      <c r="L1081">
        <v>629.42333603211296</v>
      </c>
      <c r="M1081">
        <v>41.513047599478199</v>
      </c>
      <c r="N1081">
        <v>0.28386370702480002</v>
      </c>
      <c r="O1081">
        <v>48.276952260512097</v>
      </c>
      <c r="P1081">
        <v>64.3116883116883</v>
      </c>
      <c r="Q1081">
        <v>0.15495452938092799</v>
      </c>
    </row>
    <row r="1082" spans="1:17" hidden="1" x14ac:dyDescent="0.3">
      <c r="A1082" t="s">
        <v>2325</v>
      </c>
      <c r="B1082" t="s">
        <v>2326</v>
      </c>
      <c r="C1082" t="s">
        <v>3112</v>
      </c>
      <c r="D1082" t="s">
        <v>721</v>
      </c>
      <c r="E1082">
        <v>2180.653534008</v>
      </c>
      <c r="F1082">
        <v>268.97000000000003</v>
      </c>
      <c r="G1082">
        <v>1.3769770950868101</v>
      </c>
      <c r="H1082">
        <v>1.1605165603408001</v>
      </c>
      <c r="I1082">
        <v>1.2461054732608501</v>
      </c>
      <c r="J1082">
        <v>1.7065461509820601</v>
      </c>
      <c r="K1082">
        <v>276.66524385644402</v>
      </c>
      <c r="L1082">
        <v>259.372172839906</v>
      </c>
      <c r="M1082">
        <v>58.290846172297002</v>
      </c>
      <c r="N1082">
        <v>2.2938398655795602</v>
      </c>
      <c r="O1082">
        <v>9.7891958210952694</v>
      </c>
      <c r="P1082">
        <v>29.811776061776001</v>
      </c>
      <c r="Q1082">
        <v>3.2968413234804997E-2</v>
      </c>
    </row>
    <row r="1083" spans="1:17" hidden="1" x14ac:dyDescent="0.3">
      <c r="A1083" t="s">
        <v>2327</v>
      </c>
      <c r="B1083" t="s">
        <v>2328</v>
      </c>
      <c r="C1083" t="s">
        <v>3112</v>
      </c>
      <c r="D1083" t="s">
        <v>969</v>
      </c>
      <c r="E1083">
        <v>2165.06169</v>
      </c>
      <c r="F1083">
        <v>118.8</v>
      </c>
      <c r="G1083">
        <v>-23.212894569849301</v>
      </c>
      <c r="H1083">
        <v>-9.15874470302556</v>
      </c>
      <c r="I1083">
        <v>-3.89374084890177</v>
      </c>
      <c r="J1083">
        <v>-3.13106035484136</v>
      </c>
      <c r="K1083">
        <v>128.17682131575501</v>
      </c>
      <c r="M1083">
        <v>19.943796049526899</v>
      </c>
      <c r="O1083">
        <v>33.670033670033597</v>
      </c>
      <c r="P1083">
        <v>10.9243697478991</v>
      </c>
    </row>
    <row r="1084" spans="1:17" hidden="1" x14ac:dyDescent="0.3">
      <c r="A1084" t="s">
        <v>2329</v>
      </c>
      <c r="B1084" t="s">
        <v>2330</v>
      </c>
      <c r="C1084" t="s">
        <v>3112</v>
      </c>
      <c r="D1084" t="s">
        <v>676</v>
      </c>
      <c r="E1084">
        <v>2163.6334168650001</v>
      </c>
      <c r="F1084">
        <v>406.65</v>
      </c>
      <c r="G1084">
        <v>-38.7481558066129</v>
      </c>
      <c r="H1084">
        <v>-6.09961077673647</v>
      </c>
      <c r="I1084">
        <v>-19.049033521021201</v>
      </c>
      <c r="J1084">
        <v>-0.63296420388340402</v>
      </c>
      <c r="K1084">
        <v>440.932068472617</v>
      </c>
      <c r="L1084">
        <v>469.32136362096099</v>
      </c>
      <c r="M1084">
        <v>35.208123602258198</v>
      </c>
      <c r="N1084">
        <v>0.63368206019444795</v>
      </c>
      <c r="O1084">
        <v>41.251690643059099</v>
      </c>
      <c r="P1084">
        <v>4.5104086353122401</v>
      </c>
      <c r="Q1084">
        <v>-0.11097016402474</v>
      </c>
    </row>
    <row r="1085" spans="1:17" hidden="1" x14ac:dyDescent="0.3">
      <c r="A1085" t="s">
        <v>2331</v>
      </c>
      <c r="B1085" t="s">
        <v>2332</v>
      </c>
      <c r="C1085" t="s">
        <v>3112</v>
      </c>
      <c r="D1085" t="s">
        <v>465</v>
      </c>
      <c r="E1085">
        <v>2161.8012840000001</v>
      </c>
      <c r="F1085">
        <v>1823.4</v>
      </c>
      <c r="G1085">
        <v>-20.111997501090801</v>
      </c>
      <c r="H1085">
        <v>2.32969476751218</v>
      </c>
      <c r="I1085">
        <v>-10.666711776353299</v>
      </c>
      <c r="J1085">
        <v>-1.42862440488062</v>
      </c>
      <c r="K1085">
        <v>1947.32756939866</v>
      </c>
      <c r="L1085">
        <v>1864.30564879755</v>
      </c>
      <c r="M1085">
        <v>32.885097290009099</v>
      </c>
      <c r="N1085">
        <v>0.63487173064042202</v>
      </c>
      <c r="O1085">
        <v>33.083799495447998</v>
      </c>
      <c r="P1085">
        <v>20.3564356435643</v>
      </c>
    </row>
    <row r="1086" spans="1:17" hidden="1" x14ac:dyDescent="0.3">
      <c r="A1086" t="s">
        <v>2333</v>
      </c>
      <c r="B1086" t="s">
        <v>2334</v>
      </c>
      <c r="C1086" t="s">
        <v>3112</v>
      </c>
      <c r="D1086" t="s">
        <v>48</v>
      </c>
      <c r="E1086">
        <v>2155.9849949700001</v>
      </c>
      <c r="F1086">
        <v>320.7</v>
      </c>
      <c r="G1086">
        <v>56.907521357155197</v>
      </c>
      <c r="H1086">
        <v>-6.8345847489138603</v>
      </c>
      <c r="I1086">
        <v>-16.478002203412899</v>
      </c>
      <c r="J1086">
        <v>-11.4224502528744</v>
      </c>
      <c r="K1086">
        <v>397.24149024240103</v>
      </c>
      <c r="L1086">
        <v>360.09742309002701</v>
      </c>
      <c r="M1086">
        <v>17.677704759853999</v>
      </c>
      <c r="N1086">
        <v>1.26992524460661</v>
      </c>
      <c r="O1086">
        <v>101.434362332397</v>
      </c>
      <c r="P1086">
        <v>100.562851782363</v>
      </c>
      <c r="Q1086">
        <v>2.0790761399123E-2</v>
      </c>
    </row>
    <row r="1087" spans="1:17" hidden="1" x14ac:dyDescent="0.3">
      <c r="A1087" t="s">
        <v>2335</v>
      </c>
      <c r="B1087" t="s">
        <v>2336</v>
      </c>
      <c r="C1087" t="s">
        <v>3112</v>
      </c>
      <c r="D1087" t="s">
        <v>133</v>
      </c>
      <c r="E1087">
        <v>2152.9929605799998</v>
      </c>
      <c r="F1087">
        <v>1669.4</v>
      </c>
      <c r="G1087">
        <v>-1.8258069821229399</v>
      </c>
      <c r="H1087">
        <v>1.7305472645028901</v>
      </c>
      <c r="I1087">
        <v>-23.3447473623029</v>
      </c>
      <c r="J1087">
        <v>-1.7992940516464799</v>
      </c>
      <c r="K1087">
        <v>1761.8492523208699</v>
      </c>
      <c r="L1087">
        <v>1659.6996244386501</v>
      </c>
      <c r="M1087">
        <v>27.271908418843498</v>
      </c>
      <c r="N1087">
        <v>0.54727784547227698</v>
      </c>
      <c r="O1087">
        <v>25.733796573619198</v>
      </c>
      <c r="P1087">
        <v>31.139041633935499</v>
      </c>
      <c r="Q1087">
        <v>0.111531231543274</v>
      </c>
    </row>
    <row r="1088" spans="1:17" hidden="1" x14ac:dyDescent="0.3">
      <c r="A1088" t="s">
        <v>2337</v>
      </c>
      <c r="B1088" t="s">
        <v>2338</v>
      </c>
      <c r="C1088" t="s">
        <v>3112</v>
      </c>
      <c r="D1088" t="s">
        <v>276</v>
      </c>
      <c r="E1088">
        <v>2150.7268917749998</v>
      </c>
      <c r="F1088">
        <v>1235.8499999999999</v>
      </c>
      <c r="G1088">
        <v>-22.5403326423218</v>
      </c>
      <c r="H1088">
        <v>1.3602215661883399</v>
      </c>
      <c r="I1088">
        <v>-21.968820549334499</v>
      </c>
      <c r="J1088">
        <v>-2.5449172868219598</v>
      </c>
      <c r="K1088">
        <v>1342.6340054192201</v>
      </c>
      <c r="L1088">
        <v>1349.9759402934801</v>
      </c>
      <c r="M1088">
        <v>17.3224014166126</v>
      </c>
      <c r="N1088">
        <v>0.43465976804020201</v>
      </c>
      <c r="O1088">
        <v>43.221264716591797</v>
      </c>
      <c r="P1088">
        <v>11.6345241858994</v>
      </c>
      <c r="Q1088">
        <v>6.4396633095142999E-2</v>
      </c>
    </row>
    <row r="1089" spans="1:17" hidden="1" x14ac:dyDescent="0.3">
      <c r="A1089" t="s">
        <v>2339</v>
      </c>
      <c r="B1089" t="s">
        <v>2340</v>
      </c>
      <c r="C1089" t="s">
        <v>3112</v>
      </c>
      <c r="D1089" t="s">
        <v>539</v>
      </c>
      <c r="E1089">
        <v>2150.0259271199998</v>
      </c>
      <c r="F1089">
        <v>231.2</v>
      </c>
      <c r="G1089">
        <v>-46.689003846186701</v>
      </c>
      <c r="H1089">
        <v>-2.17526020934049</v>
      </c>
      <c r="I1089">
        <v>-16.910855775764901</v>
      </c>
      <c r="J1089">
        <v>-3.0513740313126601</v>
      </c>
      <c r="K1089">
        <v>249.05901340981501</v>
      </c>
      <c r="L1089">
        <v>255.29388757525001</v>
      </c>
      <c r="M1089">
        <v>30.332046708605102</v>
      </c>
      <c r="N1089">
        <v>1.14775145639188</v>
      </c>
      <c r="O1089">
        <v>37.110726643598603</v>
      </c>
      <c r="P1089">
        <v>8.5446009389671396</v>
      </c>
      <c r="Q1089">
        <v>2.7167298007483999E-2</v>
      </c>
    </row>
    <row r="1090" spans="1:17" hidden="1" x14ac:dyDescent="0.3">
      <c r="A1090" t="s">
        <v>2341</v>
      </c>
      <c r="B1090" t="s">
        <v>2342</v>
      </c>
      <c r="C1090" t="s">
        <v>3112</v>
      </c>
      <c r="D1090" t="s">
        <v>117</v>
      </c>
      <c r="E1090">
        <v>2147.01640335</v>
      </c>
      <c r="F1090">
        <v>263.25</v>
      </c>
      <c r="G1090">
        <v>1.8663411806621799</v>
      </c>
      <c r="H1090">
        <v>-4.3972951965004397</v>
      </c>
      <c r="I1090">
        <v>-17.058257140283299</v>
      </c>
      <c r="J1090">
        <v>-2.71437228777735</v>
      </c>
      <c r="K1090">
        <v>283.19457223781501</v>
      </c>
      <c r="L1090">
        <v>265.74201199791202</v>
      </c>
      <c r="M1090">
        <v>23.104991584347299</v>
      </c>
      <c r="N1090">
        <v>0.59550737344303595</v>
      </c>
      <c r="O1090">
        <v>29.230769230769202</v>
      </c>
      <c r="P1090">
        <v>41.990291262135898</v>
      </c>
      <c r="Q1090">
        <v>6.9523262458991E-2</v>
      </c>
    </row>
    <row r="1091" spans="1:17" hidden="1" x14ac:dyDescent="0.3">
      <c r="A1091" t="s">
        <v>2343</v>
      </c>
      <c r="B1091" t="s">
        <v>2344</v>
      </c>
      <c r="C1091" t="s">
        <v>3112</v>
      </c>
      <c r="D1091" t="s">
        <v>18</v>
      </c>
      <c r="E1091">
        <v>2143.3491018</v>
      </c>
      <c r="F1091">
        <v>219</v>
      </c>
      <c r="G1091">
        <v>-53.793484014005699</v>
      </c>
      <c r="H1091">
        <v>15.7261125703535</v>
      </c>
      <c r="I1091">
        <v>-8.0626380124292201</v>
      </c>
      <c r="J1091">
        <v>-3.3010992025222601</v>
      </c>
      <c r="K1091">
        <v>220.74113290931399</v>
      </c>
      <c r="L1091">
        <v>228.83697787638701</v>
      </c>
      <c r="M1091">
        <v>38.381554577815699</v>
      </c>
      <c r="N1091">
        <v>2.1401947091411402</v>
      </c>
      <c r="O1091">
        <v>57.100456621004497</v>
      </c>
      <c r="P1091">
        <v>20.032885722115601</v>
      </c>
    </row>
    <row r="1092" spans="1:17" hidden="1" x14ac:dyDescent="0.3">
      <c r="A1092" t="s">
        <v>2345</v>
      </c>
      <c r="B1092" t="s">
        <v>2346</v>
      </c>
      <c r="C1092" t="s">
        <v>3112</v>
      </c>
      <c r="D1092" t="s">
        <v>603</v>
      </c>
      <c r="E1092">
        <v>2143.1064000000001</v>
      </c>
      <c r="F1092">
        <v>381.2</v>
      </c>
      <c r="G1092">
        <v>15.3083373363653</v>
      </c>
      <c r="H1092">
        <v>4.9117654297487201</v>
      </c>
      <c r="I1092">
        <v>-0.416321047662918</v>
      </c>
      <c r="J1092">
        <v>-0.89733978969221695</v>
      </c>
      <c r="K1092">
        <v>399.95976880945102</v>
      </c>
      <c r="L1092">
        <v>370.97039061178901</v>
      </c>
      <c r="M1092">
        <v>30.403045638059002</v>
      </c>
      <c r="N1092">
        <v>0.47507019583993898</v>
      </c>
      <c r="O1092">
        <v>24.344176285414399</v>
      </c>
      <c r="P1092">
        <v>46.333973128598799</v>
      </c>
      <c r="Q1092">
        <v>5.1621028460471001E-2</v>
      </c>
    </row>
    <row r="1093" spans="1:17" hidden="1" x14ac:dyDescent="0.3">
      <c r="A1093" t="s">
        <v>2347</v>
      </c>
      <c r="B1093" t="s">
        <v>2348</v>
      </c>
      <c r="C1093" t="s">
        <v>3112</v>
      </c>
      <c r="D1093" t="s">
        <v>465</v>
      </c>
      <c r="E1093">
        <v>2140.256072225</v>
      </c>
      <c r="F1093">
        <v>914.95</v>
      </c>
      <c r="G1093">
        <v>-63.681253021805901</v>
      </c>
      <c r="H1093">
        <v>-4.1254415785654297</v>
      </c>
      <c r="I1093">
        <v>-33.627573488133599</v>
      </c>
      <c r="J1093">
        <v>-0.40498293216891801</v>
      </c>
      <c r="K1093">
        <v>998.30242804511897</v>
      </c>
      <c r="L1093">
        <v>1153.0107287620301</v>
      </c>
      <c r="M1093">
        <v>27.7241424736619</v>
      </c>
      <c r="N1093">
        <v>0.46985643306221903</v>
      </c>
      <c r="O1093">
        <v>80.430624624296399</v>
      </c>
      <c r="P1093">
        <v>0.80982811811369704</v>
      </c>
      <c r="Q1093">
        <v>-0.193578362341295</v>
      </c>
    </row>
    <row r="1094" spans="1:17" hidden="1" x14ac:dyDescent="0.3">
      <c r="A1094" t="s">
        <v>2349</v>
      </c>
      <c r="B1094" t="s">
        <v>2350</v>
      </c>
      <c r="C1094" t="s">
        <v>3112</v>
      </c>
      <c r="D1094" t="s">
        <v>1239</v>
      </c>
      <c r="E1094">
        <v>2132.16499621</v>
      </c>
      <c r="F1094">
        <v>750.35</v>
      </c>
      <c r="G1094">
        <v>-3.8281536219680801</v>
      </c>
      <c r="H1094">
        <v>1.69507846263544</v>
      </c>
      <c r="I1094">
        <v>-28.630328672942099</v>
      </c>
      <c r="J1094">
        <v>1.1013208598285</v>
      </c>
      <c r="K1094">
        <v>812.60844246865702</v>
      </c>
      <c r="L1094">
        <v>830.55904450644698</v>
      </c>
      <c r="M1094">
        <v>26.487751380265902</v>
      </c>
      <c r="N1094">
        <v>0.59506540359583804</v>
      </c>
      <c r="O1094">
        <v>53.388418737922301</v>
      </c>
      <c r="P1094">
        <v>26.5239018632493</v>
      </c>
      <c r="Q1094">
        <v>-9.7221967613429997E-3</v>
      </c>
    </row>
    <row r="1095" spans="1:17" hidden="1" x14ac:dyDescent="0.3">
      <c r="A1095" t="s">
        <v>2351</v>
      </c>
      <c r="B1095" t="s">
        <v>2352</v>
      </c>
      <c r="C1095" t="s">
        <v>3112</v>
      </c>
      <c r="D1095" t="s">
        <v>381</v>
      </c>
      <c r="E1095">
        <v>2131.4576757599998</v>
      </c>
      <c r="F1095">
        <v>874.65</v>
      </c>
      <c r="G1095">
        <v>-16.102393684596699</v>
      </c>
      <c r="H1095">
        <v>23.5117960989507</v>
      </c>
      <c r="I1095">
        <v>12.2953541032246</v>
      </c>
      <c r="J1095">
        <v>2.6719719511984601</v>
      </c>
      <c r="K1095">
        <v>870.85337872925095</v>
      </c>
      <c r="L1095">
        <v>823.78901743052995</v>
      </c>
      <c r="M1095">
        <v>40.019166391337698</v>
      </c>
      <c r="N1095">
        <v>1.8315091264407499</v>
      </c>
      <c r="O1095">
        <v>24.6212770822614</v>
      </c>
      <c r="P1095">
        <v>35.7203817208472</v>
      </c>
      <c r="Q1095">
        <v>-4.9310228267992001E-2</v>
      </c>
    </row>
    <row r="1096" spans="1:17" hidden="1" x14ac:dyDescent="0.3">
      <c r="A1096" t="s">
        <v>2353</v>
      </c>
      <c r="B1096" t="s">
        <v>2354</v>
      </c>
      <c r="C1096" t="s">
        <v>3112</v>
      </c>
      <c r="D1096" t="s">
        <v>513</v>
      </c>
      <c r="E1096">
        <v>2123.2236682799999</v>
      </c>
      <c r="F1096">
        <v>543.4</v>
      </c>
      <c r="G1096">
        <v>-43.776575472832498</v>
      </c>
      <c r="H1096">
        <v>-8.1780105345287506</v>
      </c>
      <c r="I1096">
        <v>-10.0301709660576</v>
      </c>
      <c r="J1096">
        <v>-11.3562456205802</v>
      </c>
      <c r="K1096">
        <v>620.95296916202699</v>
      </c>
      <c r="L1096">
        <v>608.27970950547603</v>
      </c>
      <c r="M1096">
        <v>13.165868498395501</v>
      </c>
      <c r="N1096">
        <v>1.02965581270767</v>
      </c>
      <c r="O1096">
        <v>32.499079867500903</v>
      </c>
      <c r="P1096">
        <v>17.861403318512</v>
      </c>
      <c r="Q1096">
        <v>-0.114716085324988</v>
      </c>
    </row>
    <row r="1097" spans="1:17" hidden="1" x14ac:dyDescent="0.3">
      <c r="A1097" t="s">
        <v>2355</v>
      </c>
      <c r="B1097" t="s">
        <v>2356</v>
      </c>
      <c r="C1097" t="s">
        <v>3112</v>
      </c>
      <c r="D1097" t="s">
        <v>192</v>
      </c>
      <c r="E1097">
        <v>2105.3659607200002</v>
      </c>
      <c r="F1097">
        <v>668.9</v>
      </c>
      <c r="G1097">
        <v>-13.569411132058599</v>
      </c>
      <c r="H1097">
        <v>13.555096993930899</v>
      </c>
      <c r="I1097">
        <v>20.0320543605607</v>
      </c>
      <c r="J1097">
        <v>1.7223428050523699</v>
      </c>
      <c r="K1097">
        <v>658.20372178551099</v>
      </c>
      <c r="L1097">
        <v>579.09080366780995</v>
      </c>
      <c r="M1097">
        <v>45.700872274377502</v>
      </c>
      <c r="N1097">
        <v>0.74282500600350498</v>
      </c>
      <c r="O1097">
        <v>18.4257736582448</v>
      </c>
      <c r="P1097">
        <v>66.3930348258706</v>
      </c>
      <c r="Q1097">
        <v>2.4409694351722001E-2</v>
      </c>
    </row>
    <row r="1098" spans="1:17" hidden="1" x14ac:dyDescent="0.3">
      <c r="A1098" t="s">
        <v>2357</v>
      </c>
      <c r="B1098" t="s">
        <v>2358</v>
      </c>
      <c r="C1098" t="s">
        <v>3112</v>
      </c>
      <c r="D1098" t="s">
        <v>250</v>
      </c>
      <c r="E1098">
        <v>2093.1616988999999</v>
      </c>
      <c r="F1098">
        <v>343.5</v>
      </c>
      <c r="G1098">
        <v>24.967244517705499</v>
      </c>
      <c r="H1098">
        <v>-4.20423258292052</v>
      </c>
      <c r="I1098">
        <v>-15.2841864568624</v>
      </c>
      <c r="J1098">
        <v>-4.7005123684088401</v>
      </c>
      <c r="K1098">
        <v>396.78911587117199</v>
      </c>
      <c r="L1098">
        <v>378.28430163132498</v>
      </c>
      <c r="M1098">
        <v>17.5910589976884</v>
      </c>
      <c r="N1098">
        <v>0.379466220727397</v>
      </c>
      <c r="O1098">
        <v>58.355167394468701</v>
      </c>
      <c r="P1098">
        <v>66.022232962783903</v>
      </c>
      <c r="Q1098">
        <v>5.7530776773559E-2</v>
      </c>
    </row>
    <row r="1099" spans="1:17" hidden="1" x14ac:dyDescent="0.3">
      <c r="A1099" t="s">
        <v>2359</v>
      </c>
      <c r="B1099" t="s">
        <v>2360</v>
      </c>
      <c r="C1099" t="s">
        <v>3112</v>
      </c>
      <c r="D1099" t="s">
        <v>446</v>
      </c>
      <c r="E1099">
        <v>2092.71190914</v>
      </c>
      <c r="F1099">
        <v>508.15</v>
      </c>
      <c r="G1099">
        <v>-50.628092197527501</v>
      </c>
      <c r="H1099">
        <v>-10.5578047991332</v>
      </c>
      <c r="I1099">
        <v>-30.218573046080699</v>
      </c>
      <c r="J1099">
        <v>-5.91580947187642</v>
      </c>
      <c r="K1099">
        <v>575.05407664992197</v>
      </c>
      <c r="L1099">
        <v>621.58165824883599</v>
      </c>
      <c r="M1099">
        <v>22.445898466928998</v>
      </c>
      <c r="N1099">
        <v>0.56712125646642797</v>
      </c>
      <c r="O1099">
        <v>57.168159008166803</v>
      </c>
      <c r="P1099">
        <v>7.5791256483539602</v>
      </c>
      <c r="Q1099">
        <v>-4.1984365425221E-2</v>
      </c>
    </row>
    <row r="1100" spans="1:17" hidden="1" x14ac:dyDescent="0.3">
      <c r="A1100" t="s">
        <v>1862</v>
      </c>
      <c r="B1100" t="s">
        <v>2361</v>
      </c>
      <c r="C1100" t="s">
        <v>3112</v>
      </c>
      <c r="D1100" t="s">
        <v>1864</v>
      </c>
      <c r="E1100">
        <v>2091.9342556299998</v>
      </c>
      <c r="F1100">
        <v>29.43</v>
      </c>
      <c r="G1100">
        <v>-27.363490649705799</v>
      </c>
      <c r="H1100">
        <v>-11.330435634378899</v>
      </c>
      <c r="I1100">
        <v>-19.805869165068</v>
      </c>
      <c r="J1100">
        <v>-7.0125481726405301</v>
      </c>
      <c r="K1100">
        <v>34.798341232839199</v>
      </c>
      <c r="L1100">
        <v>35.092137764562999</v>
      </c>
      <c r="M1100">
        <v>49.333103027404697</v>
      </c>
      <c r="N1100">
        <v>0.87665930261188496</v>
      </c>
      <c r="O1100">
        <v>56.133197417600996</v>
      </c>
      <c r="P1100">
        <v>8.3977900552486293</v>
      </c>
      <c r="Q1100">
        <v>7.0291434656782004E-2</v>
      </c>
    </row>
    <row r="1101" spans="1:17" hidden="1" x14ac:dyDescent="0.3">
      <c r="A1101" t="s">
        <v>2362</v>
      </c>
      <c r="B1101" t="s">
        <v>2363</v>
      </c>
      <c r="C1101" t="s">
        <v>3112</v>
      </c>
      <c r="D1101" t="s">
        <v>21</v>
      </c>
      <c r="E1101">
        <v>2091.274401745</v>
      </c>
      <c r="F1101">
        <v>453.85</v>
      </c>
      <c r="G1101">
        <v>52.932952038041201</v>
      </c>
      <c r="H1101">
        <v>23.912134433438698</v>
      </c>
      <c r="I1101">
        <v>-0.39724037526475597</v>
      </c>
      <c r="J1101">
        <v>-1.86949919655042</v>
      </c>
      <c r="K1101">
        <v>417.45385688270397</v>
      </c>
      <c r="L1101">
        <v>386.04563122159601</v>
      </c>
      <c r="M1101">
        <v>47.633573359323599</v>
      </c>
      <c r="N1101">
        <v>2.2625419129662201</v>
      </c>
      <c r="O1101">
        <v>52.197862729976798</v>
      </c>
      <c r="P1101">
        <v>88.828791345953803</v>
      </c>
      <c r="Q1101">
        <v>0.135798745680243</v>
      </c>
    </row>
    <row r="1102" spans="1:17" hidden="1" x14ac:dyDescent="0.3">
      <c r="A1102" t="s">
        <v>2364</v>
      </c>
      <c r="B1102" t="s">
        <v>2365</v>
      </c>
      <c r="C1102" t="s">
        <v>3112</v>
      </c>
      <c r="D1102" t="s">
        <v>273</v>
      </c>
      <c r="E1102">
        <v>2086.9986543</v>
      </c>
      <c r="F1102">
        <v>3274.35</v>
      </c>
      <c r="G1102">
        <v>1286.1210963767201</v>
      </c>
      <c r="H1102">
        <v>-0.92026961293862097</v>
      </c>
      <c r="I1102">
        <v>269.07547380569002</v>
      </c>
      <c r="J1102">
        <v>9.5016943153613003</v>
      </c>
      <c r="K1102">
        <v>3346.7856489754899</v>
      </c>
      <c r="L1102">
        <v>2320.8777135401101</v>
      </c>
      <c r="M1102">
        <v>55.443824536402303</v>
      </c>
      <c r="N1102">
        <v>1.8518109540636001</v>
      </c>
      <c r="O1102">
        <v>27.5062226090674</v>
      </c>
      <c r="P1102">
        <v>1422.9534883720901</v>
      </c>
    </row>
    <row r="1103" spans="1:17" hidden="1" x14ac:dyDescent="0.3">
      <c r="A1103" t="s">
        <v>2366</v>
      </c>
      <c r="B1103" t="s">
        <v>2367</v>
      </c>
      <c r="C1103" t="s">
        <v>3112</v>
      </c>
      <c r="D1103" t="s">
        <v>51</v>
      </c>
      <c r="E1103">
        <v>2086.0095650549902</v>
      </c>
      <c r="F1103">
        <v>721.85</v>
      </c>
      <c r="G1103">
        <v>-3.9720038807693299</v>
      </c>
      <c r="H1103">
        <v>0.31404416574268701</v>
      </c>
      <c r="I1103">
        <v>-2.4434403633947301</v>
      </c>
      <c r="J1103">
        <v>-1.5356461799877601</v>
      </c>
      <c r="K1103">
        <v>767.91293318055295</v>
      </c>
      <c r="L1103">
        <v>725.85336727546701</v>
      </c>
      <c r="M1103">
        <v>33.1584473141559</v>
      </c>
      <c r="N1103">
        <v>0.248527888509529</v>
      </c>
      <c r="O1103">
        <v>19.498510770935699</v>
      </c>
      <c r="P1103">
        <v>28.0102855116155</v>
      </c>
      <c r="Q1103">
        <v>-7.9137280043910005E-2</v>
      </c>
    </row>
    <row r="1104" spans="1:17" hidden="1" x14ac:dyDescent="0.3">
      <c r="A1104" t="s">
        <v>2368</v>
      </c>
      <c r="B1104" t="s">
        <v>2369</v>
      </c>
      <c r="C1104" t="s">
        <v>3112</v>
      </c>
      <c r="D1104" t="s">
        <v>1329</v>
      </c>
      <c r="E1104">
        <v>2085.16059774</v>
      </c>
      <c r="F1104">
        <v>276.10000000000002</v>
      </c>
      <c r="G1104">
        <v>-28.285510851725999</v>
      </c>
      <c r="H1104">
        <v>-19.116264402445101</v>
      </c>
      <c r="I1104">
        <v>-17.998845696826301</v>
      </c>
      <c r="J1104">
        <v>-21.098878251230602</v>
      </c>
      <c r="K1104">
        <v>381.05225160644801</v>
      </c>
      <c r="L1104">
        <v>354.25569873997102</v>
      </c>
      <c r="M1104">
        <v>7.8789259835659902</v>
      </c>
      <c r="N1104">
        <v>0.65251331797617496</v>
      </c>
      <c r="O1104">
        <v>63.654473017022802</v>
      </c>
      <c r="P1104">
        <v>5.52264475444297</v>
      </c>
      <c r="Q1104">
        <v>5.4257576644770001E-3</v>
      </c>
    </row>
    <row r="1105" spans="1:17" hidden="1" x14ac:dyDescent="0.3">
      <c r="A1105" t="s">
        <v>2370</v>
      </c>
      <c r="B1105" t="s">
        <v>2371</v>
      </c>
      <c r="C1105" t="s">
        <v>3112</v>
      </c>
      <c r="D1105" t="s">
        <v>432</v>
      </c>
      <c r="E1105">
        <v>2080.57034939</v>
      </c>
      <c r="F1105">
        <v>1060.9000000000001</v>
      </c>
      <c r="G1105">
        <v>-38.3214817759212</v>
      </c>
      <c r="H1105">
        <v>-8.5816017765217101</v>
      </c>
      <c r="I1105">
        <v>-21.836753557355799</v>
      </c>
      <c r="J1105">
        <v>0.62081661505805796</v>
      </c>
      <c r="K1105">
        <v>1157.5036571339799</v>
      </c>
      <c r="L1105">
        <v>1196.8367355090299</v>
      </c>
      <c r="M1105">
        <v>21.0729910113199</v>
      </c>
      <c r="N1105">
        <v>0.88670604039047596</v>
      </c>
      <c r="O1105">
        <v>38.976340842680699</v>
      </c>
      <c r="P1105">
        <v>28.586146294163999</v>
      </c>
      <c r="Q1105">
        <v>-4.3771805166900997E-2</v>
      </c>
    </row>
    <row r="1106" spans="1:17" hidden="1" x14ac:dyDescent="0.3">
      <c r="A1106" t="s">
        <v>2372</v>
      </c>
      <c r="B1106" t="s">
        <v>2373</v>
      </c>
      <c r="C1106" t="s">
        <v>3112</v>
      </c>
      <c r="D1106" t="s">
        <v>111</v>
      </c>
      <c r="E1106">
        <v>2073.9199907919901</v>
      </c>
      <c r="F1106">
        <v>17.68</v>
      </c>
      <c r="G1106">
        <v>24.553326406140599</v>
      </c>
      <c r="H1106">
        <v>-2.2402030741882801</v>
      </c>
      <c r="I1106">
        <v>-14.852746707761201</v>
      </c>
      <c r="J1106">
        <v>-2.9206639373971099</v>
      </c>
      <c r="K1106">
        <v>20.016411275470102</v>
      </c>
      <c r="L1106">
        <v>19.292113331112201</v>
      </c>
      <c r="M1106">
        <v>27.002620280680901</v>
      </c>
      <c r="N1106">
        <v>0.72161353698271002</v>
      </c>
      <c r="O1106">
        <v>80.343100819631601</v>
      </c>
      <c r="P1106">
        <v>58.526783050328397</v>
      </c>
      <c r="Q1106">
        <v>0.131463845800734</v>
      </c>
    </row>
    <row r="1107" spans="1:17" hidden="1" x14ac:dyDescent="0.3">
      <c r="A1107" t="s">
        <v>2374</v>
      </c>
      <c r="B1107" t="s">
        <v>2375</v>
      </c>
      <c r="C1107" t="s">
        <v>3112</v>
      </c>
      <c r="D1107" t="s">
        <v>539</v>
      </c>
      <c r="E1107">
        <v>2073.1767132780001</v>
      </c>
      <c r="F1107">
        <v>115.17</v>
      </c>
      <c r="G1107">
        <v>8.4840888358349993</v>
      </c>
      <c r="H1107">
        <v>2.2836330420418598</v>
      </c>
      <c r="I1107">
        <v>-3.0032387863943302</v>
      </c>
      <c r="J1107">
        <v>2.5977029453505098</v>
      </c>
      <c r="K1107">
        <v>120.87275383298601</v>
      </c>
      <c r="L1107">
        <v>113.47255951542201</v>
      </c>
      <c r="M1107">
        <v>39.727397608978599</v>
      </c>
      <c r="N1107">
        <v>1.2990020891225</v>
      </c>
      <c r="O1107">
        <v>29.373968915516201</v>
      </c>
      <c r="P1107">
        <v>44.685929648241199</v>
      </c>
      <c r="Q1107">
        <v>5.967859104829E-2</v>
      </c>
    </row>
    <row r="1108" spans="1:17" hidden="1" x14ac:dyDescent="0.3">
      <c r="A1108" t="s">
        <v>2376</v>
      </c>
      <c r="B1108" t="s">
        <v>2377</v>
      </c>
      <c r="C1108" t="s">
        <v>3112</v>
      </c>
      <c r="D1108" t="s">
        <v>2378</v>
      </c>
      <c r="E1108">
        <v>2072</v>
      </c>
      <c r="F1108">
        <v>740</v>
      </c>
      <c r="G1108">
        <v>282.49834963766602</v>
      </c>
      <c r="H1108">
        <v>55.469023902181597</v>
      </c>
      <c r="I1108">
        <v>68.782975779928407</v>
      </c>
      <c r="J1108">
        <v>11.0993894313046</v>
      </c>
      <c r="K1108">
        <v>530.082828380602</v>
      </c>
      <c r="L1108">
        <v>417.69377773479403</v>
      </c>
      <c r="M1108">
        <v>99.878575577743803</v>
      </c>
      <c r="N1108">
        <v>2.5449096666301099</v>
      </c>
      <c r="O1108">
        <v>27.581081081080999</v>
      </c>
      <c r="P1108">
        <v>355.38461538461502</v>
      </c>
    </row>
    <row r="1109" spans="1:17" hidden="1" x14ac:dyDescent="0.3">
      <c r="A1109" t="s">
        <v>2379</v>
      </c>
      <c r="B1109" t="s">
        <v>2380</v>
      </c>
      <c r="C1109" t="s">
        <v>3112</v>
      </c>
      <c r="D1109" t="s">
        <v>554</v>
      </c>
      <c r="E1109">
        <v>2067.7633534699999</v>
      </c>
      <c r="F1109">
        <v>67.81</v>
      </c>
      <c r="G1109">
        <v>-1.3436986336038601</v>
      </c>
      <c r="H1109">
        <v>-15.2878476161329</v>
      </c>
      <c r="I1109">
        <v>-19.525426898220299</v>
      </c>
      <c r="J1109">
        <v>-4.9511517824557298</v>
      </c>
      <c r="K1109">
        <v>80.5747841918337</v>
      </c>
      <c r="L1109">
        <v>77.420263509493395</v>
      </c>
      <c r="M1109">
        <v>17.087805224537899</v>
      </c>
      <c r="N1109">
        <v>0.38139985957008599</v>
      </c>
      <c r="O1109">
        <v>72.319716855920902</v>
      </c>
      <c r="P1109">
        <v>31.6699029126213</v>
      </c>
      <c r="Q1109">
        <v>0.14218855013992901</v>
      </c>
    </row>
    <row r="1110" spans="1:17" hidden="1" x14ac:dyDescent="0.3">
      <c r="A1110" t="s">
        <v>2381</v>
      </c>
      <c r="B1110" t="s">
        <v>2382</v>
      </c>
      <c r="C1110" t="s">
        <v>3112</v>
      </c>
      <c r="D1110" t="s">
        <v>146</v>
      </c>
      <c r="E1110">
        <v>2067.3386525999999</v>
      </c>
      <c r="F1110">
        <v>1137</v>
      </c>
      <c r="G1110">
        <v>306.68845740224202</v>
      </c>
      <c r="H1110">
        <v>-6.0035854474442498</v>
      </c>
      <c r="I1110">
        <v>46.027008981342902</v>
      </c>
      <c r="J1110">
        <v>-0.38972014549277001</v>
      </c>
      <c r="K1110">
        <v>1293.40305239087</v>
      </c>
      <c r="M1110">
        <v>29.3369218191642</v>
      </c>
      <c r="N1110">
        <v>0.67954292648397197</v>
      </c>
      <c r="O1110">
        <v>37.9947229551451</v>
      </c>
      <c r="P1110">
        <v>391.463151069807</v>
      </c>
    </row>
    <row r="1111" spans="1:17" hidden="1" x14ac:dyDescent="0.3">
      <c r="A1111" t="s">
        <v>2383</v>
      </c>
      <c r="B1111" t="s">
        <v>2384</v>
      </c>
      <c r="C1111" t="s">
        <v>3112</v>
      </c>
      <c r="D1111" t="s">
        <v>48</v>
      </c>
      <c r="E1111">
        <v>2060.888297775</v>
      </c>
      <c r="F1111">
        <v>487.95</v>
      </c>
      <c r="G1111">
        <v>-28.146753926169399</v>
      </c>
      <c r="H1111">
        <v>-8.9916651019837008</v>
      </c>
      <c r="I1111">
        <v>-29.206634664560699</v>
      </c>
      <c r="J1111">
        <v>-2.4064736784734699</v>
      </c>
      <c r="K1111">
        <v>543.75520472365201</v>
      </c>
      <c r="L1111">
        <v>562.92807430549396</v>
      </c>
      <c r="M1111">
        <v>27.188305665483998</v>
      </c>
      <c r="N1111">
        <v>0.42471172631616699</v>
      </c>
      <c r="O1111">
        <v>74.198176042627296</v>
      </c>
      <c r="P1111">
        <v>12.807767888105399</v>
      </c>
      <c r="Q1111">
        <v>0.164993919059782</v>
      </c>
    </row>
    <row r="1112" spans="1:17" x14ac:dyDescent="0.3">
      <c r="A1112" t="s">
        <v>2385</v>
      </c>
      <c r="B1112" t="s">
        <v>2386</v>
      </c>
      <c r="C1112" t="s">
        <v>3111</v>
      </c>
      <c r="D1112" t="s">
        <v>432</v>
      </c>
      <c r="E1112">
        <v>2053.0198571159999</v>
      </c>
      <c r="F1112">
        <v>178.27</v>
      </c>
      <c r="G1112">
        <v>-60.010120948218301</v>
      </c>
      <c r="H1112">
        <v>-2.63239818847542</v>
      </c>
      <c r="I1112">
        <v>-31.081491753455701</v>
      </c>
      <c r="J1112">
        <v>-1.3325582946988099</v>
      </c>
      <c r="K1112">
        <v>206.55080448841201</v>
      </c>
      <c r="L1112">
        <v>237.70569665461699</v>
      </c>
      <c r="M1112">
        <v>13.9299798732191</v>
      </c>
      <c r="N1112">
        <v>0.50928776122360697</v>
      </c>
      <c r="O1112">
        <v>142.18881471924601</v>
      </c>
      <c r="P1112">
        <v>2.7492795389049101</v>
      </c>
      <c r="Q1112">
        <v>-6.1439220836946001E-2</v>
      </c>
    </row>
    <row r="1113" spans="1:17" hidden="1" x14ac:dyDescent="0.3">
      <c r="A1113" t="s">
        <v>2387</v>
      </c>
      <c r="B1113" t="s">
        <v>2388</v>
      </c>
      <c r="C1113" t="s">
        <v>3112</v>
      </c>
      <c r="D1113" t="s">
        <v>954</v>
      </c>
      <c r="E1113">
        <v>2051.6763350799902</v>
      </c>
      <c r="F1113">
        <v>308.05</v>
      </c>
      <c r="G1113">
        <v>211.30898409776799</v>
      </c>
      <c r="H1113">
        <v>-3.4171889938437601</v>
      </c>
      <c r="I1113">
        <v>27.708264595346801</v>
      </c>
      <c r="J1113">
        <v>-8.6704962883659498</v>
      </c>
      <c r="K1113">
        <v>343.33367516065499</v>
      </c>
      <c r="L1113">
        <v>267.60885056072101</v>
      </c>
      <c r="M1113">
        <v>29.597002863953101</v>
      </c>
      <c r="N1113">
        <v>0.48329289854173402</v>
      </c>
      <c r="O1113">
        <v>41.259535789644502</v>
      </c>
      <c r="Q1113">
        <v>0.15994740509644301</v>
      </c>
    </row>
    <row r="1114" spans="1:17" hidden="1" x14ac:dyDescent="0.3">
      <c r="A1114" t="s">
        <v>2389</v>
      </c>
      <c r="B1114" t="s">
        <v>2390</v>
      </c>
      <c r="C1114" t="s">
        <v>3112</v>
      </c>
      <c r="D1114" t="s">
        <v>1570</v>
      </c>
      <c r="E1114">
        <v>2050.0577411549998</v>
      </c>
      <c r="F1114">
        <v>151.35</v>
      </c>
      <c r="G1114">
        <v>8.3185299121010097</v>
      </c>
      <c r="H1114">
        <v>0.13820356769195999</v>
      </c>
      <c r="I1114">
        <v>33.3287911033024</v>
      </c>
      <c r="J1114">
        <v>-1.9195847350791599</v>
      </c>
      <c r="K1114">
        <v>159.83861235652199</v>
      </c>
      <c r="L1114">
        <v>132.023220459188</v>
      </c>
      <c r="M1114">
        <v>27.199987242495801</v>
      </c>
      <c r="N1114">
        <v>0.53496794224934996</v>
      </c>
      <c r="O1114">
        <v>34.720845721836803</v>
      </c>
      <c r="P1114">
        <v>67.145223633351705</v>
      </c>
      <c r="Q1114">
        <v>7.9410783275980001E-2</v>
      </c>
    </row>
    <row r="1115" spans="1:17" x14ac:dyDescent="0.3">
      <c r="A1115" t="s">
        <v>2391</v>
      </c>
      <c r="B1115" t="s">
        <v>2392</v>
      </c>
      <c r="C1115" t="s">
        <v>3114</v>
      </c>
      <c r="D1115" t="s">
        <v>1992</v>
      </c>
      <c r="E1115">
        <v>2044.3722392319901</v>
      </c>
      <c r="F1115">
        <v>42.88</v>
      </c>
      <c r="G1115">
        <v>-29.768943145349901</v>
      </c>
      <c r="H1115">
        <v>-10.296287883560799</v>
      </c>
      <c r="I1115">
        <v>-26.457917703580801</v>
      </c>
      <c r="J1115">
        <v>-7.8495615780561403</v>
      </c>
      <c r="K1115">
        <v>50.882702157710099</v>
      </c>
      <c r="L1115">
        <v>51.605198854339598</v>
      </c>
      <c r="M1115">
        <v>10.6695839359693</v>
      </c>
      <c r="N1115">
        <v>0.68301315767927495</v>
      </c>
      <c r="O1115">
        <v>61.847014925373102</v>
      </c>
      <c r="P1115">
        <v>1.2275731822474201</v>
      </c>
      <c r="Q1115">
        <v>-2.2381061462662E-2</v>
      </c>
    </row>
    <row r="1116" spans="1:17" hidden="1" x14ac:dyDescent="0.3">
      <c r="A1116" t="s">
        <v>2393</v>
      </c>
      <c r="B1116" t="s">
        <v>2394</v>
      </c>
      <c r="C1116" t="s">
        <v>3112</v>
      </c>
      <c r="D1116" t="s">
        <v>141</v>
      </c>
      <c r="E1116">
        <v>2040.4384242399999</v>
      </c>
      <c r="F1116">
        <v>111.56</v>
      </c>
      <c r="G1116">
        <v>18.7115078716167</v>
      </c>
      <c r="H1116">
        <v>8.7805920497136896</v>
      </c>
      <c r="I1116">
        <v>7.1680326688572</v>
      </c>
      <c r="J1116">
        <v>-5.0530907054431298</v>
      </c>
      <c r="K1116">
        <v>119.297729860845</v>
      </c>
      <c r="L1116">
        <v>107.7073252917</v>
      </c>
      <c r="M1116">
        <v>32.409672019283803</v>
      </c>
      <c r="N1116">
        <v>0.86374056670013499</v>
      </c>
      <c r="O1116">
        <v>45.6167084976694</v>
      </c>
      <c r="P1116">
        <v>53.663911845729999</v>
      </c>
      <c r="Q1116">
        <v>4.5256498792883001E-2</v>
      </c>
    </row>
    <row r="1117" spans="1:17" hidden="1" x14ac:dyDescent="0.3">
      <c r="A1117" t="s">
        <v>2395</v>
      </c>
      <c r="B1117" t="s">
        <v>2396</v>
      </c>
      <c r="C1117" t="s">
        <v>3112</v>
      </c>
      <c r="D1117" t="s">
        <v>141</v>
      </c>
      <c r="E1117">
        <v>2040.2444166</v>
      </c>
      <c r="F1117">
        <v>117.65</v>
      </c>
      <c r="G1117">
        <v>223.38205580502799</v>
      </c>
      <c r="H1117">
        <v>22.122752705684402</v>
      </c>
      <c r="I1117">
        <v>17.428014964980498</v>
      </c>
      <c r="J1117">
        <v>-4.2221764068559304</v>
      </c>
      <c r="K1117">
        <v>121.862487116897</v>
      </c>
      <c r="L1117">
        <v>103.767111848875</v>
      </c>
      <c r="M1117">
        <v>33.611527535357197</v>
      </c>
      <c r="N1117">
        <v>2.1996236886110698</v>
      </c>
      <c r="O1117">
        <v>21.070973225669299</v>
      </c>
      <c r="P1117">
        <v>273.49206349206298</v>
      </c>
    </row>
    <row r="1118" spans="1:17" hidden="1" x14ac:dyDescent="0.3">
      <c r="A1118" t="s">
        <v>2397</v>
      </c>
      <c r="B1118" t="s">
        <v>2398</v>
      </c>
      <c r="C1118" t="s">
        <v>3112</v>
      </c>
      <c r="D1118" t="s">
        <v>465</v>
      </c>
      <c r="E1118">
        <v>2035.1739047999999</v>
      </c>
      <c r="F1118">
        <v>392.55</v>
      </c>
      <c r="G1118">
        <v>-46.464588227624603</v>
      </c>
      <c r="H1118">
        <v>-5.7318802521191203E-2</v>
      </c>
      <c r="I1118">
        <v>-19.688153125927101</v>
      </c>
      <c r="J1118">
        <v>-1.45686641691116</v>
      </c>
      <c r="K1118">
        <v>426.89828111265399</v>
      </c>
      <c r="L1118">
        <v>446.42763903298697</v>
      </c>
      <c r="M1118">
        <v>15.463075867397199</v>
      </c>
      <c r="N1118">
        <v>0.94146518935030499</v>
      </c>
      <c r="O1118">
        <v>43.510380843204601</v>
      </c>
      <c r="P1118">
        <v>2.4934725848563901</v>
      </c>
      <c r="Q1118">
        <v>-1.8604847573533999E-2</v>
      </c>
    </row>
    <row r="1119" spans="1:17" hidden="1" x14ac:dyDescent="0.3">
      <c r="A1119" t="s">
        <v>2399</v>
      </c>
      <c r="B1119" t="s">
        <v>2400</v>
      </c>
      <c r="C1119" t="s">
        <v>3112</v>
      </c>
      <c r="D1119" t="s">
        <v>74</v>
      </c>
      <c r="E1119">
        <v>2034.2329142399999</v>
      </c>
      <c r="F1119">
        <v>2697.6</v>
      </c>
      <c r="G1119">
        <v>-30.706547110530401</v>
      </c>
      <c r="H1119">
        <v>-2.4610407097240801</v>
      </c>
      <c r="I1119">
        <v>-7.1037265981414901</v>
      </c>
      <c r="J1119">
        <v>2.4551375858733802</v>
      </c>
      <c r="K1119">
        <v>2848.63333372031</v>
      </c>
      <c r="L1119">
        <v>2829.2742516298799</v>
      </c>
      <c r="M1119">
        <v>36.498778142293098</v>
      </c>
      <c r="N1119">
        <v>0.63802015824910296</v>
      </c>
      <c r="O1119">
        <v>17.554492882562201</v>
      </c>
      <c r="P1119">
        <v>15.0043697908895</v>
      </c>
      <c r="Q1119">
        <v>-0.12232173752410801</v>
      </c>
    </row>
    <row r="1120" spans="1:17" hidden="1" x14ac:dyDescent="0.3">
      <c r="A1120" t="s">
        <v>2401</v>
      </c>
      <c r="B1120" t="s">
        <v>2402</v>
      </c>
      <c r="C1120" t="s">
        <v>3112</v>
      </c>
      <c r="D1120" t="s">
        <v>74</v>
      </c>
      <c r="E1120">
        <v>2032.8077580199999</v>
      </c>
      <c r="F1120">
        <v>234.17</v>
      </c>
      <c r="G1120">
        <v>-13.7100569384964</v>
      </c>
      <c r="H1120">
        <v>7.9911447429434803</v>
      </c>
      <c r="I1120">
        <v>-5.6970827101590604</v>
      </c>
      <c r="J1120">
        <v>4.2673527705632797</v>
      </c>
      <c r="K1120">
        <v>241.03422505342499</v>
      </c>
      <c r="L1120">
        <v>231.67850509807101</v>
      </c>
      <c r="M1120">
        <v>38.195343614288603</v>
      </c>
      <c r="N1120">
        <v>1.50126750848913</v>
      </c>
      <c r="O1120">
        <v>17.222530640133201</v>
      </c>
      <c r="P1120">
        <v>21.3316062176165</v>
      </c>
      <c r="Q1120">
        <v>-5.8667538447388E-2</v>
      </c>
    </row>
    <row r="1121" spans="1:17" hidden="1" x14ac:dyDescent="0.3">
      <c r="A1121" t="s">
        <v>2403</v>
      </c>
      <c r="B1121" t="s">
        <v>2404</v>
      </c>
      <c r="C1121" t="s">
        <v>3112</v>
      </c>
      <c r="D1121" t="s">
        <v>238</v>
      </c>
      <c r="E1121">
        <v>2021.66313815999</v>
      </c>
      <c r="F1121">
        <v>261.60000000000002</v>
      </c>
      <c r="G1121">
        <v>-47.2056872292547</v>
      </c>
      <c r="H1121">
        <v>-4.41440906689557</v>
      </c>
      <c r="I1121">
        <v>-20.167160913284398</v>
      </c>
      <c r="J1121">
        <v>-4.3183081696743297</v>
      </c>
      <c r="K1121">
        <v>287.01580880809701</v>
      </c>
      <c r="L1121">
        <v>306.58934130417202</v>
      </c>
      <c r="M1121">
        <v>17.4379813606208</v>
      </c>
      <c r="N1121">
        <v>0.46519981338813898</v>
      </c>
      <c r="O1121">
        <v>43.348623853210903</v>
      </c>
      <c r="P1121">
        <v>6.5797514768792098</v>
      </c>
    </row>
    <row r="1122" spans="1:17" hidden="1" x14ac:dyDescent="0.3">
      <c r="A1122" t="s">
        <v>2405</v>
      </c>
      <c r="B1122" t="s">
        <v>2406</v>
      </c>
      <c r="C1122" t="s">
        <v>3112</v>
      </c>
      <c r="D1122" t="s">
        <v>449</v>
      </c>
      <c r="E1122">
        <v>2013.5618592000001</v>
      </c>
      <c r="F1122">
        <v>253.2</v>
      </c>
      <c r="G1122">
        <v>-21.435735286031701</v>
      </c>
      <c r="H1122">
        <v>-6.9143812832832401</v>
      </c>
      <c r="I1122">
        <v>-12.798435289414</v>
      </c>
      <c r="J1122">
        <v>-4.4200049537224197</v>
      </c>
      <c r="K1122">
        <v>290.79549251622598</v>
      </c>
      <c r="L1122">
        <v>284.32964191863101</v>
      </c>
      <c r="M1122">
        <v>16.7547086680724</v>
      </c>
      <c r="N1122">
        <v>0.19713475846749201</v>
      </c>
      <c r="O1122">
        <v>42.969984202211698</v>
      </c>
      <c r="P1122">
        <v>11.615605025347101</v>
      </c>
      <c r="Q1122">
        <v>-8.4599265803617998E-2</v>
      </c>
    </row>
    <row r="1123" spans="1:17" hidden="1" x14ac:dyDescent="0.3">
      <c r="A1123" t="s">
        <v>2407</v>
      </c>
      <c r="B1123" t="s">
        <v>2408</v>
      </c>
      <c r="C1123" t="s">
        <v>3112</v>
      </c>
      <c r="D1123" t="s">
        <v>51</v>
      </c>
      <c r="E1123">
        <v>2013.5359617399999</v>
      </c>
      <c r="F1123">
        <v>963.4</v>
      </c>
      <c r="G1123">
        <v>173.436650843042</v>
      </c>
      <c r="H1123">
        <v>24.607003524986801</v>
      </c>
      <c r="I1123">
        <v>68.251609978876203</v>
      </c>
      <c r="J1123">
        <v>1.5728484857264899</v>
      </c>
      <c r="K1123">
        <v>889.06532326387799</v>
      </c>
      <c r="L1123">
        <v>699.32568456767206</v>
      </c>
      <c r="M1123">
        <v>51.719952907477399</v>
      </c>
      <c r="N1123">
        <v>0.81346909739203399</v>
      </c>
      <c r="O1123">
        <v>10.1463566535187</v>
      </c>
      <c r="P1123">
        <v>209.17843388960199</v>
      </c>
      <c r="Q1123">
        <v>0.12558498175973901</v>
      </c>
    </row>
    <row r="1124" spans="1:17" hidden="1" x14ac:dyDescent="0.3">
      <c r="A1124" t="s">
        <v>2409</v>
      </c>
      <c r="B1124" t="s">
        <v>2410</v>
      </c>
      <c r="C1124" t="s">
        <v>3112</v>
      </c>
      <c r="D1124" t="s">
        <v>1360</v>
      </c>
      <c r="E1124">
        <v>2002.5647432549999</v>
      </c>
      <c r="F1124">
        <v>706.05</v>
      </c>
      <c r="G1124">
        <v>65.120691834476602</v>
      </c>
      <c r="H1124">
        <v>3.3346592391775198</v>
      </c>
      <c r="I1124">
        <v>32.2213117618385</v>
      </c>
      <c r="J1124">
        <v>-6.92312605582784</v>
      </c>
      <c r="K1124">
        <v>730.11313654366097</v>
      </c>
      <c r="L1124">
        <v>604.32169502153704</v>
      </c>
      <c r="M1124">
        <v>35.874284325550903</v>
      </c>
      <c r="N1124">
        <v>0.79422502792155503</v>
      </c>
      <c r="O1124">
        <v>27.752991997733801</v>
      </c>
      <c r="P1124">
        <v>98.915340188758904</v>
      </c>
      <c r="Q1124">
        <v>8.5555439119227999E-2</v>
      </c>
    </row>
    <row r="1125" spans="1:17" hidden="1" x14ac:dyDescent="0.3">
      <c r="A1125" t="s">
        <v>2411</v>
      </c>
      <c r="B1125" t="s">
        <v>2412</v>
      </c>
      <c r="C1125" t="s">
        <v>3112</v>
      </c>
      <c r="D1125" t="s">
        <v>381</v>
      </c>
      <c r="E1125">
        <v>2001.0760009200001</v>
      </c>
      <c r="F1125">
        <v>39.96</v>
      </c>
      <c r="G1125">
        <v>-67.874908426387805</v>
      </c>
      <c r="H1125">
        <v>-6.1203716012463802</v>
      </c>
      <c r="I1125">
        <v>-42.579510963124498</v>
      </c>
      <c r="J1125">
        <v>-3.1059106837550301</v>
      </c>
      <c r="K1125">
        <v>47.691858845687896</v>
      </c>
      <c r="L1125">
        <v>55.381262827412897</v>
      </c>
      <c r="M1125">
        <v>9.7648594515466307</v>
      </c>
      <c r="N1125">
        <v>0.57506699285684204</v>
      </c>
      <c r="O1125">
        <v>110.335335335335</v>
      </c>
      <c r="P1125">
        <v>1.88679245283018</v>
      </c>
    </row>
    <row r="1126" spans="1:17" hidden="1" x14ac:dyDescent="0.3">
      <c r="A1126" t="s">
        <v>2413</v>
      </c>
      <c r="B1126" t="s">
        <v>2414</v>
      </c>
      <c r="C1126" t="s">
        <v>3112</v>
      </c>
      <c r="D1126" t="s">
        <v>273</v>
      </c>
      <c r="E1126">
        <v>1999.6150510079999</v>
      </c>
      <c r="F1126">
        <v>195.21</v>
      </c>
      <c r="G1126">
        <v>-33.532655643128201</v>
      </c>
      <c r="H1126">
        <v>-0.465221231908232</v>
      </c>
      <c r="I1126">
        <v>-14.213501922180701</v>
      </c>
      <c r="J1126">
        <v>-3.2128669368525999</v>
      </c>
      <c r="K1126">
        <v>212.776773164167</v>
      </c>
      <c r="M1126">
        <v>31.364165893020399</v>
      </c>
      <c r="O1126">
        <v>35.233850724860403</v>
      </c>
      <c r="P1126">
        <v>4.3345804382682998</v>
      </c>
    </row>
    <row r="1127" spans="1:17" hidden="1" x14ac:dyDescent="0.3">
      <c r="A1127" t="s">
        <v>2415</v>
      </c>
      <c r="B1127" t="s">
        <v>2416</v>
      </c>
      <c r="C1127" t="s">
        <v>3112</v>
      </c>
      <c r="D1127" t="s">
        <v>117</v>
      </c>
      <c r="E1127">
        <v>1987.3919735019999</v>
      </c>
      <c r="F1127">
        <v>137.54</v>
      </c>
      <c r="G1127">
        <v>-37.747530988599401</v>
      </c>
      <c r="H1127">
        <v>-9.7518793974361895</v>
      </c>
      <c r="I1127">
        <v>-31.543050361519501</v>
      </c>
      <c r="J1127">
        <v>-4.1050742895744499</v>
      </c>
      <c r="K1127">
        <v>157.26841314821399</v>
      </c>
      <c r="L1127">
        <v>161.755160627279</v>
      </c>
      <c r="M1127">
        <v>8.2701578902109691</v>
      </c>
      <c r="N1127">
        <v>0.33328031175828399</v>
      </c>
      <c r="O1127">
        <v>54.7186273084193</v>
      </c>
      <c r="P1127">
        <v>1.88148148148148</v>
      </c>
      <c r="Q1127">
        <v>-1.3698267589989999E-3</v>
      </c>
    </row>
    <row r="1128" spans="1:17" hidden="1" x14ac:dyDescent="0.3">
      <c r="A1128" t="s">
        <v>2417</v>
      </c>
      <c r="B1128" t="s">
        <v>2418</v>
      </c>
      <c r="C1128" t="s">
        <v>3112</v>
      </c>
      <c r="D1128" t="s">
        <v>1650</v>
      </c>
      <c r="E1128">
        <v>1984.1380216</v>
      </c>
      <c r="F1128">
        <v>65.81</v>
      </c>
      <c r="G1128">
        <v>1.1833039056224599</v>
      </c>
      <c r="H1128">
        <v>10.6111394516579</v>
      </c>
      <c r="I1128">
        <v>0.60869635099403496</v>
      </c>
      <c r="J1128">
        <v>3.77751634653796</v>
      </c>
      <c r="K1128">
        <v>63.315329353133301</v>
      </c>
      <c r="L1128">
        <v>59.674787063285898</v>
      </c>
      <c r="M1128">
        <v>58.880462682991599</v>
      </c>
      <c r="N1128">
        <v>0.72809698765130204</v>
      </c>
      <c r="O1128">
        <v>3.3277617383376401</v>
      </c>
      <c r="P1128">
        <v>30.4459861248761</v>
      </c>
      <c r="Q1128">
        <v>-2.8254867209200001E-2</v>
      </c>
    </row>
    <row r="1129" spans="1:17" hidden="1" x14ac:dyDescent="0.3">
      <c r="A1129" t="s">
        <v>2419</v>
      </c>
      <c r="B1129" t="s">
        <v>2420</v>
      </c>
      <c r="C1129" t="s">
        <v>3112</v>
      </c>
      <c r="D1129" t="s">
        <v>276</v>
      </c>
      <c r="E1129">
        <v>1983.60373248</v>
      </c>
      <c r="F1129">
        <v>550.4</v>
      </c>
      <c r="G1129">
        <v>-6.2928453251581002</v>
      </c>
      <c r="H1129">
        <v>-0.62370255054684498</v>
      </c>
      <c r="I1129">
        <v>-23.3477593398074</v>
      </c>
      <c r="J1129">
        <v>-4.0385334236444796</v>
      </c>
      <c r="K1129">
        <v>603.23475160899704</v>
      </c>
      <c r="L1129">
        <v>607.75667328071495</v>
      </c>
      <c r="M1129">
        <v>35.754976387966501</v>
      </c>
      <c r="N1129">
        <v>0.97198207234446299</v>
      </c>
      <c r="O1129">
        <v>69.876453488372107</v>
      </c>
      <c r="P1129">
        <v>26.630622339813598</v>
      </c>
      <c r="Q1129">
        <v>6.4246019498032006E-2</v>
      </c>
    </row>
    <row r="1130" spans="1:17" hidden="1" x14ac:dyDescent="0.3">
      <c r="A1130" t="s">
        <v>2421</v>
      </c>
      <c r="B1130" t="s">
        <v>2422</v>
      </c>
      <c r="C1130" t="s">
        <v>3112</v>
      </c>
      <c r="D1130" t="s">
        <v>238</v>
      </c>
      <c r="E1130">
        <v>1981.3560347599901</v>
      </c>
      <c r="F1130">
        <v>82.21</v>
      </c>
      <c r="G1130">
        <v>67.666025288900897</v>
      </c>
      <c r="H1130">
        <v>-12.9412862134437</v>
      </c>
      <c r="I1130">
        <v>53.431160230332502</v>
      </c>
      <c r="J1130">
        <v>-6.3190378270086498</v>
      </c>
      <c r="K1130">
        <v>90.219478672637393</v>
      </c>
      <c r="L1130">
        <v>68.503400040907493</v>
      </c>
      <c r="M1130">
        <v>22.070963111575001</v>
      </c>
      <c r="N1130">
        <v>0.701380531881312</v>
      </c>
      <c r="O1130">
        <v>39.6302153022746</v>
      </c>
      <c r="P1130">
        <v>157.30829420970201</v>
      </c>
      <c r="Q1130">
        <v>0.132619915267189</v>
      </c>
    </row>
    <row r="1131" spans="1:17" hidden="1" x14ac:dyDescent="0.3">
      <c r="A1131" t="s">
        <v>2423</v>
      </c>
      <c r="B1131" t="s">
        <v>2424</v>
      </c>
      <c r="C1131" t="s">
        <v>3112</v>
      </c>
      <c r="D1131" t="s">
        <v>197</v>
      </c>
      <c r="E1131">
        <v>1980.1913974199999</v>
      </c>
      <c r="F1131">
        <v>73.790000000000006</v>
      </c>
      <c r="G1131">
        <v>155.56356318696001</v>
      </c>
      <c r="H1131">
        <v>-7.0134639280494397</v>
      </c>
      <c r="I1131">
        <v>-40.083905719803603</v>
      </c>
      <c r="J1131">
        <v>-2.2721745366942701</v>
      </c>
      <c r="K1131">
        <v>82.763658260213901</v>
      </c>
      <c r="L1131">
        <v>82.775188158881605</v>
      </c>
      <c r="M1131">
        <v>26.255098357733399</v>
      </c>
      <c r="N1131">
        <v>0.50933362903971402</v>
      </c>
      <c r="O1131">
        <v>89.727605366580804</v>
      </c>
      <c r="P1131">
        <v>192.09302325581299</v>
      </c>
      <c r="Q1131">
        <v>0.17598534800420501</v>
      </c>
    </row>
    <row r="1132" spans="1:17" hidden="1" x14ac:dyDescent="0.3">
      <c r="A1132" t="s">
        <v>2425</v>
      </c>
      <c r="B1132" t="s">
        <v>2426</v>
      </c>
      <c r="C1132" t="s">
        <v>3112</v>
      </c>
      <c r="D1132" t="s">
        <v>309</v>
      </c>
      <c r="E1132">
        <v>1979.700184</v>
      </c>
      <c r="F1132">
        <v>1477.3</v>
      </c>
      <c r="G1132">
        <v>428.92154010900902</v>
      </c>
      <c r="H1132">
        <v>4.8241086309529297</v>
      </c>
      <c r="I1132">
        <v>16.768134002139099</v>
      </c>
      <c r="J1132">
        <v>0.19181178949269301</v>
      </c>
      <c r="K1132">
        <v>1419.5317821721701</v>
      </c>
      <c r="L1132">
        <v>1052.6566086605901</v>
      </c>
      <c r="M1132">
        <v>49.323308673868503</v>
      </c>
      <c r="N1132">
        <v>0.49054598683876999</v>
      </c>
      <c r="O1132">
        <v>9.6527448724023692</v>
      </c>
      <c r="P1132">
        <v>463.74737645487397</v>
      </c>
      <c r="Q1132">
        <v>0.20010807065091299</v>
      </c>
    </row>
    <row r="1133" spans="1:17" hidden="1" x14ac:dyDescent="0.3">
      <c r="A1133" t="s">
        <v>2427</v>
      </c>
      <c r="B1133" t="s">
        <v>2428</v>
      </c>
      <c r="C1133" t="s">
        <v>3112</v>
      </c>
      <c r="D1133" t="s">
        <v>432</v>
      </c>
      <c r="E1133">
        <v>1978.35342438</v>
      </c>
      <c r="F1133">
        <v>225.77</v>
      </c>
      <c r="G1133">
        <v>-53.484134711526302</v>
      </c>
      <c r="H1133">
        <v>13.905912610261</v>
      </c>
      <c r="I1133">
        <v>-15.209350254195</v>
      </c>
      <c r="J1133">
        <v>2.7088140564616201</v>
      </c>
      <c r="K1133">
        <v>221.65739637363799</v>
      </c>
      <c r="L1133">
        <v>237.03849353568299</v>
      </c>
      <c r="M1133">
        <v>51.639685627667703</v>
      </c>
      <c r="N1133">
        <v>1.30323805430188</v>
      </c>
      <c r="O1133">
        <v>52.367453603224497</v>
      </c>
      <c r="P1133">
        <v>14.604060913705499</v>
      </c>
      <c r="Q1133">
        <v>0.15607162716771</v>
      </c>
    </row>
    <row r="1134" spans="1:17" x14ac:dyDescent="0.3">
      <c r="A1134" t="s">
        <v>2429</v>
      </c>
      <c r="B1134" t="s">
        <v>2430</v>
      </c>
      <c r="C1134" t="s">
        <v>3104</v>
      </c>
      <c r="D1134" t="s">
        <v>74</v>
      </c>
      <c r="E1134">
        <v>1975.4189220000001</v>
      </c>
      <c r="F1134">
        <v>76.47</v>
      </c>
      <c r="G1134">
        <v>-59.316559529903699</v>
      </c>
      <c r="H1134">
        <v>-2.71954298146622</v>
      </c>
      <c r="I1134">
        <v>-25.1298840893724</v>
      </c>
      <c r="J1134">
        <v>-2.0724551980054202</v>
      </c>
      <c r="K1134">
        <v>84.970784803921504</v>
      </c>
      <c r="L1134">
        <v>93.768594224984</v>
      </c>
      <c r="M1134">
        <v>18.537894489830599</v>
      </c>
      <c r="N1134">
        <v>0.64940327106479701</v>
      </c>
      <c r="O1134">
        <v>104.00156924284001</v>
      </c>
      <c r="P1134">
        <v>3.3378378378378302</v>
      </c>
      <c r="Q1134">
        <v>1.9664629431041001E-2</v>
      </c>
    </row>
    <row r="1135" spans="1:17" hidden="1" x14ac:dyDescent="0.3">
      <c r="A1135" t="s">
        <v>2431</v>
      </c>
      <c r="B1135" t="s">
        <v>2432</v>
      </c>
      <c r="C1135" t="s">
        <v>3112</v>
      </c>
      <c r="D1135" t="s">
        <v>1979</v>
      </c>
      <c r="E1135">
        <v>1975.0261146</v>
      </c>
      <c r="F1135">
        <v>493.7</v>
      </c>
      <c r="G1135">
        <v>809.82475823397203</v>
      </c>
      <c r="H1135">
        <v>-0.60985619187289097</v>
      </c>
      <c r="I1135">
        <v>18.010508099470702</v>
      </c>
      <c r="J1135">
        <v>-4.0730041253565501</v>
      </c>
      <c r="K1135">
        <v>578.45038272443503</v>
      </c>
      <c r="L1135">
        <v>472.64393850871301</v>
      </c>
      <c r="M1135">
        <v>31.501656594801702</v>
      </c>
      <c r="N1135">
        <v>0.71174882938626405</v>
      </c>
      <c r="O1135">
        <v>92.161231517115596</v>
      </c>
    </row>
    <row r="1136" spans="1:17" hidden="1" x14ac:dyDescent="0.3">
      <c r="A1136" t="s">
        <v>2433</v>
      </c>
      <c r="B1136" t="s">
        <v>2434</v>
      </c>
      <c r="C1136" t="s">
        <v>3112</v>
      </c>
      <c r="D1136" t="s">
        <v>1025</v>
      </c>
      <c r="E1136">
        <v>1965.1206079999999</v>
      </c>
      <c r="F1136">
        <v>861.2</v>
      </c>
      <c r="G1136">
        <v>-3.3906672456163398</v>
      </c>
      <c r="H1136">
        <v>-11.289371459058</v>
      </c>
      <c r="I1136">
        <v>6.2700739697979699</v>
      </c>
      <c r="J1136">
        <v>-5.7190543714068003</v>
      </c>
      <c r="K1136">
        <v>1003.62250316782</v>
      </c>
      <c r="L1136">
        <v>893.12466974041502</v>
      </c>
      <c r="M1136">
        <v>19.324787095250901</v>
      </c>
      <c r="N1136">
        <v>0.369102338483771</v>
      </c>
      <c r="O1136">
        <v>55.016256386437497</v>
      </c>
      <c r="P1136">
        <v>34.028480273908599</v>
      </c>
      <c r="Q1136">
        <v>1.9052862231514998E-2</v>
      </c>
    </row>
    <row r="1137" spans="1:17" hidden="1" x14ac:dyDescent="0.3">
      <c r="A1137" t="s">
        <v>2435</v>
      </c>
      <c r="B1137" t="s">
        <v>2436</v>
      </c>
      <c r="C1137" t="s">
        <v>3112</v>
      </c>
      <c r="D1137" t="s">
        <v>276</v>
      </c>
      <c r="E1137">
        <v>1954.6859006549901</v>
      </c>
      <c r="F1137">
        <v>434.55</v>
      </c>
      <c r="G1137">
        <v>-47.552901783284</v>
      </c>
      <c r="H1137">
        <v>-2.5233096576818501</v>
      </c>
      <c r="I1137">
        <v>-28.696617860822599</v>
      </c>
      <c r="J1137">
        <v>-1.9937539357368701</v>
      </c>
      <c r="K1137">
        <v>472.73623001884198</v>
      </c>
      <c r="L1137">
        <v>511.537676430011</v>
      </c>
      <c r="M1137">
        <v>14.9042607330768</v>
      </c>
      <c r="N1137">
        <v>0.50843036837640099</v>
      </c>
      <c r="O1137">
        <v>46.853066390518897</v>
      </c>
      <c r="P1137">
        <v>0.68350324374419902</v>
      </c>
    </row>
    <row r="1138" spans="1:17" hidden="1" x14ac:dyDescent="0.3">
      <c r="A1138" t="s">
        <v>2437</v>
      </c>
      <c r="B1138" t="s">
        <v>2438</v>
      </c>
      <c r="C1138" t="s">
        <v>3112</v>
      </c>
      <c r="D1138" t="s">
        <v>163</v>
      </c>
      <c r="E1138">
        <v>1954.6511250000001</v>
      </c>
      <c r="F1138">
        <v>1959.55</v>
      </c>
      <c r="G1138">
        <v>-21.6319968305903</v>
      </c>
      <c r="H1138">
        <v>5.6474797154629996</v>
      </c>
      <c r="I1138">
        <v>-22.295223505921001</v>
      </c>
      <c r="J1138">
        <v>8.6033464048167207</v>
      </c>
      <c r="K1138">
        <v>2054.41149903921</v>
      </c>
      <c r="L1138">
        <v>2073.6631704913698</v>
      </c>
      <c r="M1138">
        <v>44.335357263468502</v>
      </c>
      <c r="N1138">
        <v>2.2449893798004799</v>
      </c>
      <c r="O1138">
        <v>41.802964966446297</v>
      </c>
      <c r="P1138">
        <v>15.9497041420118</v>
      </c>
      <c r="Q1138">
        <v>0.121947579033474</v>
      </c>
    </row>
    <row r="1139" spans="1:17" hidden="1" x14ac:dyDescent="0.3">
      <c r="A1139" t="s">
        <v>2439</v>
      </c>
      <c r="B1139" t="s">
        <v>2440</v>
      </c>
      <c r="C1139" t="s">
        <v>3112</v>
      </c>
      <c r="D1139" t="s">
        <v>603</v>
      </c>
      <c r="E1139">
        <v>1953.8475245699999</v>
      </c>
      <c r="F1139">
        <v>392.65</v>
      </c>
      <c r="G1139">
        <v>7.4644269988120699</v>
      </c>
      <c r="H1139">
        <v>-2.8536555467833602</v>
      </c>
      <c r="I1139">
        <v>-16.891623863841101</v>
      </c>
      <c r="J1139">
        <v>-1.80397020181575</v>
      </c>
      <c r="K1139">
        <v>421.56602282406197</v>
      </c>
      <c r="L1139">
        <v>409.63811581299501</v>
      </c>
      <c r="M1139">
        <v>36.210908342231498</v>
      </c>
      <c r="N1139">
        <v>0.40239471932604398</v>
      </c>
      <c r="O1139">
        <v>60.435502355787598</v>
      </c>
      <c r="P1139">
        <v>43.433789954337797</v>
      </c>
      <c r="Q1139">
        <v>3.7420289271236001E-2</v>
      </c>
    </row>
    <row r="1140" spans="1:17" hidden="1" x14ac:dyDescent="0.3">
      <c r="A1140" t="s">
        <v>2441</v>
      </c>
      <c r="B1140" t="s">
        <v>2442</v>
      </c>
      <c r="C1140" t="s">
        <v>3112</v>
      </c>
      <c r="D1140" t="s">
        <v>283</v>
      </c>
      <c r="E1140">
        <v>1944.166896</v>
      </c>
      <c r="F1140">
        <v>794.4</v>
      </c>
      <c r="G1140">
        <v>103.506520797813</v>
      </c>
      <c r="H1140">
        <v>10.056319885194201</v>
      </c>
      <c r="I1140">
        <v>51.586032701611302</v>
      </c>
      <c r="J1140">
        <v>-8.9094652280773996</v>
      </c>
      <c r="K1140">
        <v>856.68357404533799</v>
      </c>
      <c r="M1140">
        <v>29.383186481934199</v>
      </c>
      <c r="N1140">
        <v>1.3949573251898799</v>
      </c>
      <c r="O1140">
        <v>42.459718026183197</v>
      </c>
      <c r="P1140">
        <v>238.04255319148899</v>
      </c>
    </row>
    <row r="1141" spans="1:17" hidden="1" x14ac:dyDescent="0.3">
      <c r="A1141" t="s">
        <v>2443</v>
      </c>
      <c r="B1141" t="s">
        <v>2444</v>
      </c>
      <c r="C1141" t="s">
        <v>3112</v>
      </c>
      <c r="D1141" t="s">
        <v>465</v>
      </c>
      <c r="E1141">
        <v>1943.523741445</v>
      </c>
      <c r="F1141">
        <v>374.95</v>
      </c>
      <c r="G1141">
        <v>12.9322173597568</v>
      </c>
      <c r="H1141">
        <v>16.203254791450799</v>
      </c>
      <c r="I1141">
        <v>-7.95524337451464</v>
      </c>
      <c r="J1141">
        <v>3.1917797267396399</v>
      </c>
      <c r="K1141">
        <v>363.039973344835</v>
      </c>
      <c r="L1141">
        <v>350.97085963366197</v>
      </c>
      <c r="M1141">
        <v>53.344151021499897</v>
      </c>
      <c r="N1141">
        <v>1.39343472165806</v>
      </c>
      <c r="O1141">
        <v>20.682757701026802</v>
      </c>
      <c r="P1141">
        <v>42.485274558236704</v>
      </c>
      <c r="Q1141">
        <v>-3.2792296536148999E-2</v>
      </c>
    </row>
    <row r="1142" spans="1:17" hidden="1" x14ac:dyDescent="0.3">
      <c r="A1142" t="s">
        <v>2445</v>
      </c>
      <c r="B1142" t="s">
        <v>2446</v>
      </c>
      <c r="C1142" t="s">
        <v>3112</v>
      </c>
      <c r="D1142" t="s">
        <v>192</v>
      </c>
      <c r="E1142">
        <v>1941.2571499999999</v>
      </c>
      <c r="F1142">
        <v>1193.75</v>
      </c>
      <c r="G1142">
        <v>20.107908423903101</v>
      </c>
      <c r="H1142">
        <v>-10.5547874712751</v>
      </c>
      <c r="I1142">
        <v>19.200874204694902</v>
      </c>
      <c r="J1142">
        <v>-5.0971253282242301</v>
      </c>
      <c r="K1142">
        <v>1320.0021829283901</v>
      </c>
      <c r="L1142">
        <v>1163.1474090394199</v>
      </c>
      <c r="M1142">
        <v>20.7628048969984</v>
      </c>
      <c r="N1142">
        <v>0.43119093999226099</v>
      </c>
      <c r="O1142">
        <v>29.164397905759099</v>
      </c>
      <c r="P1142">
        <v>53.923022371220398</v>
      </c>
      <c r="Q1142">
        <v>4.1657941013272998E-2</v>
      </c>
    </row>
    <row r="1143" spans="1:17" hidden="1" x14ac:dyDescent="0.3">
      <c r="A1143" t="s">
        <v>2447</v>
      </c>
      <c r="B1143" t="s">
        <v>2448</v>
      </c>
      <c r="C1143" t="s">
        <v>3112</v>
      </c>
      <c r="D1143" t="s">
        <v>185</v>
      </c>
      <c r="E1143">
        <v>1937.7144604580001</v>
      </c>
      <c r="F1143">
        <v>172.69</v>
      </c>
      <c r="G1143">
        <v>27.116076026392602</v>
      </c>
      <c r="H1143">
        <v>-0.873392222135422</v>
      </c>
      <c r="I1143">
        <v>6.9268411665941496</v>
      </c>
      <c r="J1143">
        <v>-4.6777838816827098</v>
      </c>
      <c r="K1143">
        <v>187.14086736652899</v>
      </c>
      <c r="L1143">
        <v>160.263707864509</v>
      </c>
      <c r="M1143">
        <v>27.931605263521099</v>
      </c>
      <c r="N1143">
        <v>0.47045433298761702</v>
      </c>
      <c r="O1143">
        <v>25.907695871214301</v>
      </c>
      <c r="P1143">
        <v>59.381633594831499</v>
      </c>
      <c r="Q1143">
        <v>5.0043679153402999E-2</v>
      </c>
    </row>
    <row r="1144" spans="1:17" hidden="1" x14ac:dyDescent="0.3">
      <c r="A1144" t="s">
        <v>2449</v>
      </c>
      <c r="B1144" t="s">
        <v>2450</v>
      </c>
      <c r="C1144" t="s">
        <v>3112</v>
      </c>
      <c r="D1144" t="s">
        <v>276</v>
      </c>
      <c r="E1144">
        <v>1932.257738</v>
      </c>
      <c r="F1144">
        <v>1418.15</v>
      </c>
      <c r="G1144">
        <v>-7.1015971821230899</v>
      </c>
      <c r="H1144">
        <v>-2.7632276255925001</v>
      </c>
      <c r="I1144">
        <v>-7.4585635385568603</v>
      </c>
      <c r="J1144">
        <v>-2.6984279588767</v>
      </c>
      <c r="K1144">
        <v>1517.11154955405</v>
      </c>
      <c r="L1144">
        <v>1410.9774800457501</v>
      </c>
      <c r="M1144">
        <v>28.523218350718601</v>
      </c>
      <c r="N1144">
        <v>0.48576238193842403</v>
      </c>
      <c r="O1144">
        <v>22.053379402743001</v>
      </c>
      <c r="P1144">
        <v>37.932208335359597</v>
      </c>
      <c r="Q1144">
        <v>1.9763411776146E-2</v>
      </c>
    </row>
    <row r="1145" spans="1:17" hidden="1" x14ac:dyDescent="0.3">
      <c r="A1145" t="s">
        <v>2451</v>
      </c>
      <c r="B1145" t="s">
        <v>2452</v>
      </c>
      <c r="C1145" t="s">
        <v>3112</v>
      </c>
      <c r="D1145" t="s">
        <v>1570</v>
      </c>
      <c r="E1145">
        <v>1919.834892525</v>
      </c>
      <c r="F1145">
        <v>268.95</v>
      </c>
      <c r="G1145">
        <v>28.203449598085399</v>
      </c>
      <c r="H1145">
        <v>0.42036579501520999</v>
      </c>
      <c r="I1145">
        <v>42.406038384002301</v>
      </c>
      <c r="J1145">
        <v>11.1513738097384</v>
      </c>
      <c r="K1145">
        <v>287.76963780928401</v>
      </c>
      <c r="L1145">
        <v>256.06571025841498</v>
      </c>
      <c r="M1145">
        <v>40.871214292326101</v>
      </c>
      <c r="N1145">
        <v>1.2925815496728399</v>
      </c>
      <c r="O1145">
        <v>33.946830265848597</v>
      </c>
      <c r="P1145">
        <v>99.2222222222222</v>
      </c>
      <c r="Q1145">
        <v>6.6809502486266006E-2</v>
      </c>
    </row>
    <row r="1146" spans="1:17" hidden="1" x14ac:dyDescent="0.3">
      <c r="A1146" t="s">
        <v>2453</v>
      </c>
      <c r="B1146" t="s">
        <v>2454</v>
      </c>
      <c r="C1146" t="s">
        <v>3112</v>
      </c>
      <c r="D1146" t="s">
        <v>539</v>
      </c>
      <c r="E1146">
        <v>1918.47394035</v>
      </c>
      <c r="F1146">
        <v>379.5</v>
      </c>
      <c r="G1146">
        <v>-2.1911384439548001</v>
      </c>
      <c r="H1146">
        <v>13.9840672444574</v>
      </c>
      <c r="I1146">
        <v>-17.323389434647801</v>
      </c>
      <c r="J1146">
        <v>11.537242707211201</v>
      </c>
      <c r="K1146">
        <v>425.78803309482203</v>
      </c>
      <c r="L1146">
        <v>420.26855631643701</v>
      </c>
      <c r="M1146">
        <v>49.9434497111016</v>
      </c>
      <c r="N1146">
        <v>0.90552240271955398</v>
      </c>
      <c r="O1146">
        <v>64.690382081686394</v>
      </c>
      <c r="P1146">
        <v>45.961538461538403</v>
      </c>
    </row>
    <row r="1147" spans="1:17" x14ac:dyDescent="0.3">
      <c r="A1147" t="s">
        <v>2455</v>
      </c>
      <c r="B1147" t="s">
        <v>2456</v>
      </c>
      <c r="C1147" t="s">
        <v>3097</v>
      </c>
      <c r="D1147" t="s">
        <v>54</v>
      </c>
      <c r="E1147">
        <v>1917.3524265450001</v>
      </c>
      <c r="F1147">
        <v>190.49</v>
      </c>
      <c r="G1147">
        <v>-92.227465952096296</v>
      </c>
      <c r="H1147">
        <v>-12.780234570251199</v>
      </c>
      <c r="I1147">
        <v>-69.959211671501805</v>
      </c>
      <c r="J1147">
        <v>-4.7235559924719901</v>
      </c>
      <c r="K1147">
        <v>270.48342675083597</v>
      </c>
      <c r="L1147">
        <v>397.126929992648</v>
      </c>
      <c r="M1147">
        <v>9.0271454877069903</v>
      </c>
      <c r="N1147">
        <v>0.54747363349536704</v>
      </c>
      <c r="O1147">
        <v>254.27056538400899</v>
      </c>
      <c r="P1147">
        <v>0</v>
      </c>
    </row>
    <row r="1148" spans="1:17" hidden="1" x14ac:dyDescent="0.3">
      <c r="A1148" t="s">
        <v>2457</v>
      </c>
      <c r="B1148" t="s">
        <v>2458</v>
      </c>
      <c r="C1148" t="s">
        <v>3112</v>
      </c>
      <c r="D1148" t="s">
        <v>21</v>
      </c>
      <c r="E1148">
        <v>1917.2179740500001</v>
      </c>
      <c r="F1148">
        <v>1099.25</v>
      </c>
      <c r="G1148">
        <v>177.709961078422</v>
      </c>
      <c r="H1148">
        <v>71.164054036621593</v>
      </c>
      <c r="I1148">
        <v>69.649893896704398</v>
      </c>
      <c r="J1148">
        <v>-1.4457109622711899</v>
      </c>
      <c r="K1148">
        <v>839.043401470248</v>
      </c>
      <c r="L1148">
        <v>617.45661288489396</v>
      </c>
      <c r="M1148">
        <v>59.057621054449299</v>
      </c>
      <c r="N1148">
        <v>1.7952289314494001</v>
      </c>
      <c r="O1148">
        <v>10.880145553786599</v>
      </c>
      <c r="P1148">
        <v>266.29456847717398</v>
      </c>
      <c r="Q1148">
        <v>0.156184732599947</v>
      </c>
    </row>
    <row r="1149" spans="1:17" hidden="1" x14ac:dyDescent="0.3">
      <c r="A1149" t="s">
        <v>2459</v>
      </c>
      <c r="B1149" t="s">
        <v>2460</v>
      </c>
      <c r="C1149" t="s">
        <v>3112</v>
      </c>
      <c r="D1149" t="s">
        <v>1650</v>
      </c>
      <c r="E1149">
        <v>1906.0882018</v>
      </c>
      <c r="F1149">
        <v>67.459999999999994</v>
      </c>
      <c r="G1149">
        <v>1.04512775891256</v>
      </c>
      <c r="H1149">
        <v>10.5022736967419</v>
      </c>
      <c r="I1149">
        <v>0.40500585343956202</v>
      </c>
      <c r="J1149">
        <v>3.7400500451030698</v>
      </c>
      <c r="K1149">
        <v>64.866466426835203</v>
      </c>
      <c r="L1149">
        <v>61.174738221405804</v>
      </c>
      <c r="M1149">
        <v>59.453032016997597</v>
      </c>
      <c r="N1149">
        <v>0.98025188181365897</v>
      </c>
      <c r="O1149">
        <v>5.3809664986658801</v>
      </c>
      <c r="P1149">
        <v>30.4835589941972</v>
      </c>
      <c r="Q1149">
        <v>-2.8326200589973E-2</v>
      </c>
    </row>
    <row r="1150" spans="1:17" hidden="1" x14ac:dyDescent="0.3">
      <c r="A1150" t="s">
        <v>2461</v>
      </c>
      <c r="B1150" t="s">
        <v>2462</v>
      </c>
      <c r="C1150" t="s">
        <v>3112</v>
      </c>
      <c r="D1150" t="s">
        <v>1329</v>
      </c>
      <c r="E1150">
        <v>1905.7604373500001</v>
      </c>
      <c r="F1150">
        <v>733.7</v>
      </c>
      <c r="G1150">
        <v>-8.7705437778272106</v>
      </c>
      <c r="H1150">
        <v>8.5074919254752199</v>
      </c>
      <c r="I1150">
        <v>11.740321057455001</v>
      </c>
      <c r="J1150">
        <v>4.0556603026277802</v>
      </c>
      <c r="K1150">
        <v>778.48268653874595</v>
      </c>
      <c r="L1150">
        <v>726.367050581905</v>
      </c>
      <c r="M1150">
        <v>32.958336126684401</v>
      </c>
      <c r="N1150">
        <v>0.27533976353367801</v>
      </c>
      <c r="O1150">
        <v>36.091045386397603</v>
      </c>
      <c r="P1150">
        <v>62.502768549280098</v>
      </c>
      <c r="Q1150">
        <v>-4.3147216972853002E-2</v>
      </c>
    </row>
    <row r="1151" spans="1:17" hidden="1" x14ac:dyDescent="0.3">
      <c r="A1151" t="s">
        <v>2463</v>
      </c>
      <c r="B1151" t="s">
        <v>2464</v>
      </c>
      <c r="C1151" t="s">
        <v>3112</v>
      </c>
      <c r="D1151" t="s">
        <v>1650</v>
      </c>
      <c r="E1151">
        <v>1905.052968</v>
      </c>
      <c r="F1151">
        <v>67.48</v>
      </c>
      <c r="G1151">
        <v>1.5182913270884799</v>
      </c>
      <c r="H1151">
        <v>10.3430612732695</v>
      </c>
      <c r="I1151">
        <v>0.26567710622788299</v>
      </c>
      <c r="J1151">
        <v>3.7095608824511701</v>
      </c>
      <c r="K1151">
        <v>64.886126177238097</v>
      </c>
      <c r="L1151">
        <v>61.1627436284761</v>
      </c>
      <c r="M1151">
        <v>55.931821315525497</v>
      </c>
      <c r="N1151">
        <v>0.83798424582739495</v>
      </c>
      <c r="O1151">
        <v>3.31950207468878</v>
      </c>
      <c r="P1151">
        <v>31.411879259980498</v>
      </c>
      <c r="Q1151">
        <v>-2.9924776916618E-2</v>
      </c>
    </row>
    <row r="1152" spans="1:17" hidden="1" x14ac:dyDescent="0.3">
      <c r="A1152" t="s">
        <v>2465</v>
      </c>
      <c r="B1152" t="s">
        <v>2466</v>
      </c>
      <c r="C1152" t="s">
        <v>3112</v>
      </c>
      <c r="D1152" t="s">
        <v>270</v>
      </c>
      <c r="E1152">
        <v>1903.5836159999999</v>
      </c>
      <c r="F1152">
        <v>384</v>
      </c>
      <c r="G1152">
        <v>-58.2665279480197</v>
      </c>
      <c r="H1152">
        <v>-1.8590172188627001</v>
      </c>
      <c r="I1152">
        <v>-18.040118409458501</v>
      </c>
      <c r="J1152">
        <v>-2.33722205498163</v>
      </c>
      <c r="K1152">
        <v>428.06467653363899</v>
      </c>
      <c r="L1152">
        <v>439.647311623588</v>
      </c>
      <c r="M1152">
        <v>27.745942823112401</v>
      </c>
      <c r="N1152">
        <v>0.376354412467164</v>
      </c>
      <c r="O1152">
        <v>66.8880208333333</v>
      </c>
      <c r="P1152">
        <v>16.363636363636299</v>
      </c>
      <c r="Q1152">
        <v>2.0131933673353999E-2</v>
      </c>
    </row>
    <row r="1153" spans="1:17" hidden="1" x14ac:dyDescent="0.3">
      <c r="A1153" t="s">
        <v>2467</v>
      </c>
      <c r="B1153" t="s">
        <v>2468</v>
      </c>
      <c r="C1153" t="s">
        <v>3112</v>
      </c>
      <c r="D1153" t="s">
        <v>721</v>
      </c>
      <c r="E1153">
        <v>1901.11000107</v>
      </c>
      <c r="F1153">
        <v>744.49</v>
      </c>
      <c r="G1153">
        <v>35.229568465092399</v>
      </c>
      <c r="H1153">
        <v>-0.26757163281171698</v>
      </c>
      <c r="I1153">
        <v>2.7428459574268902</v>
      </c>
      <c r="J1153">
        <v>-0.78207650284529195</v>
      </c>
      <c r="K1153">
        <v>789.58847701447405</v>
      </c>
      <c r="L1153">
        <v>715.33363746400903</v>
      </c>
      <c r="M1153">
        <v>43.078312623575101</v>
      </c>
      <c r="N1153">
        <v>1.2529464826797301</v>
      </c>
      <c r="O1153">
        <v>11.4857150532579</v>
      </c>
      <c r="P1153">
        <v>67.848044188930203</v>
      </c>
      <c r="Q1153">
        <v>-3.6227040049000002E-5</v>
      </c>
    </row>
    <row r="1154" spans="1:17" hidden="1" x14ac:dyDescent="0.3">
      <c r="A1154" t="s">
        <v>2469</v>
      </c>
      <c r="B1154" t="s">
        <v>2470</v>
      </c>
      <c r="C1154" t="s">
        <v>3112</v>
      </c>
      <c r="D1154" t="s">
        <v>530</v>
      </c>
      <c r="E1154">
        <v>1893.0326684500001</v>
      </c>
      <c r="F1154">
        <v>2225.3000000000002</v>
      </c>
      <c r="G1154">
        <v>10.884364685725799</v>
      </c>
      <c r="H1154">
        <v>-2.0416907540398701</v>
      </c>
      <c r="I1154">
        <v>26.862465788606201</v>
      </c>
      <c r="J1154">
        <v>-1.1259498920362201</v>
      </c>
      <c r="K1154">
        <v>2393.9870591985</v>
      </c>
      <c r="L1154">
        <v>2143.5904311196</v>
      </c>
      <c r="M1154">
        <v>29.317369653814399</v>
      </c>
      <c r="N1154">
        <v>0.202762630122715</v>
      </c>
      <c r="O1154">
        <v>51.844695097290199</v>
      </c>
      <c r="P1154">
        <v>72.123602892833603</v>
      </c>
      <c r="Q1154">
        <v>-2.8387942264024E-2</v>
      </c>
    </row>
    <row r="1155" spans="1:17" hidden="1" x14ac:dyDescent="0.3">
      <c r="A1155" t="s">
        <v>2471</v>
      </c>
      <c r="B1155" t="s">
        <v>2472</v>
      </c>
      <c r="C1155" t="s">
        <v>3112</v>
      </c>
      <c r="D1155" t="s">
        <v>114</v>
      </c>
      <c r="E1155">
        <v>1892.4932384399999</v>
      </c>
      <c r="F1155">
        <v>7.71</v>
      </c>
      <c r="G1155">
        <v>-61.664483774228302</v>
      </c>
      <c r="H1155">
        <v>27.480515429748699</v>
      </c>
      <c r="I1155">
        <v>-68.195852080273397</v>
      </c>
      <c r="J1155">
        <v>2.7088140564616201</v>
      </c>
      <c r="K1155">
        <v>9.0873378003616505</v>
      </c>
      <c r="L1155">
        <v>13.3028408205224</v>
      </c>
      <c r="M1155">
        <v>41.309630056126899</v>
      </c>
      <c r="N1155">
        <v>1.2509682519521901</v>
      </c>
      <c r="O1155">
        <v>252.140077821011</v>
      </c>
      <c r="P1155">
        <v>26.809210526315699</v>
      </c>
      <c r="Q1155">
        <v>2.0586433257596001E-2</v>
      </c>
    </row>
    <row r="1156" spans="1:17" hidden="1" x14ac:dyDescent="0.3">
      <c r="A1156" t="s">
        <v>2473</v>
      </c>
      <c r="B1156" t="s">
        <v>2474</v>
      </c>
      <c r="C1156" t="s">
        <v>3112</v>
      </c>
      <c r="D1156" t="s">
        <v>233</v>
      </c>
      <c r="E1156">
        <v>1890.4128482399999</v>
      </c>
      <c r="F1156">
        <v>96.95</v>
      </c>
      <c r="G1156">
        <v>-44.487879618869897</v>
      </c>
      <c r="H1156">
        <v>-7.7034109303161804</v>
      </c>
      <c r="I1156">
        <v>-35.490256365514199</v>
      </c>
      <c r="J1156">
        <v>-3.9640831398000498</v>
      </c>
      <c r="K1156">
        <v>110.614936107224</v>
      </c>
      <c r="L1156">
        <v>112.707388385317</v>
      </c>
      <c r="M1156">
        <v>16.200680179665799</v>
      </c>
      <c r="N1156">
        <v>0.48407580844236198</v>
      </c>
      <c r="O1156">
        <v>53.584321815368703</v>
      </c>
      <c r="P1156">
        <v>12.1327781633125</v>
      </c>
      <c r="Q1156">
        <v>0.1724498956562</v>
      </c>
    </row>
    <row r="1157" spans="1:17" hidden="1" x14ac:dyDescent="0.3">
      <c r="A1157" t="s">
        <v>2475</v>
      </c>
      <c r="B1157" t="s">
        <v>2476</v>
      </c>
      <c r="C1157" t="s">
        <v>3112</v>
      </c>
      <c r="D1157" t="s">
        <v>1389</v>
      </c>
      <c r="E1157">
        <v>1887.3140894999999</v>
      </c>
      <c r="F1157">
        <v>299.25</v>
      </c>
      <c r="G1157">
        <v>-38.361965239584599</v>
      </c>
      <c r="H1157">
        <v>-5.7141926324349299</v>
      </c>
      <c r="I1157">
        <v>-16.039355608708401</v>
      </c>
      <c r="J1157">
        <v>-4.14409534313707</v>
      </c>
      <c r="K1157">
        <v>333.342948855109</v>
      </c>
      <c r="L1157">
        <v>334.73271084994798</v>
      </c>
      <c r="M1157">
        <v>27.499520307101601</v>
      </c>
      <c r="N1157">
        <v>0.80356613561816503</v>
      </c>
      <c r="O1157">
        <v>28.086883876357501</v>
      </c>
      <c r="P1157">
        <v>6.875</v>
      </c>
      <c r="Q1157">
        <v>5.7224619579280003E-2</v>
      </c>
    </row>
    <row r="1158" spans="1:17" hidden="1" x14ac:dyDescent="0.3">
      <c r="A1158" t="s">
        <v>2477</v>
      </c>
      <c r="B1158" t="s">
        <v>2478</v>
      </c>
      <c r="C1158" t="s">
        <v>3112</v>
      </c>
      <c r="D1158" t="s">
        <v>446</v>
      </c>
      <c r="E1158">
        <v>1878.9388317</v>
      </c>
      <c r="F1158">
        <v>290.25</v>
      </c>
      <c r="G1158">
        <v>15.650863417279799</v>
      </c>
      <c r="H1158">
        <v>-13.373162735065501</v>
      </c>
      <c r="I1158">
        <v>-38.241346185819701</v>
      </c>
      <c r="J1158">
        <v>-5.9239437596839597</v>
      </c>
      <c r="K1158">
        <v>362.54046961613199</v>
      </c>
      <c r="L1158">
        <v>363.27600964039601</v>
      </c>
      <c r="M1158">
        <v>24.802956568538701</v>
      </c>
      <c r="N1158">
        <v>1.3726015721495699</v>
      </c>
      <c r="O1158">
        <v>76.9853574504737</v>
      </c>
      <c r="P1158">
        <v>50.232919254658398</v>
      </c>
      <c r="Q1158">
        <v>0.11078600293114001</v>
      </c>
    </row>
    <row r="1159" spans="1:17" hidden="1" x14ac:dyDescent="0.3">
      <c r="A1159" t="s">
        <v>2479</v>
      </c>
      <c r="B1159" t="s">
        <v>2480</v>
      </c>
      <c r="C1159" t="s">
        <v>3112</v>
      </c>
      <c r="D1159" t="s">
        <v>419</v>
      </c>
      <c r="E1159">
        <v>1878.5469780000001</v>
      </c>
      <c r="F1159">
        <v>836.65</v>
      </c>
      <c r="G1159">
        <v>146.47988783257901</v>
      </c>
      <c r="H1159">
        <v>2.1925545274517599</v>
      </c>
      <c r="I1159">
        <v>6.0173101069217196</v>
      </c>
      <c r="J1159">
        <v>-7.0729454101772697</v>
      </c>
      <c r="K1159">
        <v>881.11742031987205</v>
      </c>
      <c r="L1159">
        <v>745.18362959712101</v>
      </c>
      <c r="M1159">
        <v>32.170287237646001</v>
      </c>
      <c r="N1159">
        <v>0.63694080954093102</v>
      </c>
      <c r="O1159">
        <v>23.707643578557299</v>
      </c>
      <c r="P1159">
        <v>178.88333333333301</v>
      </c>
      <c r="Q1159">
        <v>0.15723412699102801</v>
      </c>
    </row>
    <row r="1160" spans="1:17" hidden="1" x14ac:dyDescent="0.3">
      <c r="A1160" t="s">
        <v>2481</v>
      </c>
      <c r="B1160" t="s">
        <v>2482</v>
      </c>
      <c r="C1160" t="s">
        <v>3112</v>
      </c>
      <c r="D1160" t="s">
        <v>125</v>
      </c>
      <c r="E1160">
        <v>1871.903917975</v>
      </c>
      <c r="F1160">
        <v>1457.75</v>
      </c>
      <c r="G1160">
        <v>396.22397960682099</v>
      </c>
      <c r="H1160">
        <v>7.5053152442420599</v>
      </c>
      <c r="I1160">
        <v>272.09212130603402</v>
      </c>
      <c r="J1160">
        <v>6.3017965126019702</v>
      </c>
      <c r="K1160">
        <v>1563.5804413281501</v>
      </c>
      <c r="L1160">
        <v>1004.62995349039</v>
      </c>
      <c r="M1160">
        <v>35.639104818060098</v>
      </c>
      <c r="N1160">
        <v>0.690128147310199</v>
      </c>
      <c r="O1160">
        <v>78.950437317784207</v>
      </c>
      <c r="P1160">
        <v>584.389671361502</v>
      </c>
      <c r="Q1160">
        <v>0.21897586277289699</v>
      </c>
    </row>
    <row r="1161" spans="1:17" hidden="1" x14ac:dyDescent="0.3">
      <c r="A1161" t="s">
        <v>2483</v>
      </c>
      <c r="B1161" t="s">
        <v>2484</v>
      </c>
      <c r="C1161" t="s">
        <v>3112</v>
      </c>
      <c r="D1161" t="s">
        <v>1389</v>
      </c>
      <c r="E1161">
        <v>1868.9929828049901</v>
      </c>
      <c r="F1161">
        <v>93.99</v>
      </c>
      <c r="G1161">
        <v>-42.029716366861201</v>
      </c>
      <c r="H1161">
        <v>-3.0499922899662399</v>
      </c>
      <c r="I1161">
        <v>-12.834052079665399</v>
      </c>
      <c r="J1161">
        <v>-4.0851993346372399</v>
      </c>
      <c r="K1161">
        <v>104.713377742115</v>
      </c>
      <c r="L1161">
        <v>106.815065059654</v>
      </c>
      <c r="M1161">
        <v>18.450821470019601</v>
      </c>
      <c r="N1161">
        <v>0.43295500206577198</v>
      </c>
      <c r="O1161">
        <v>38.238110437280497</v>
      </c>
      <c r="P1161">
        <v>2.1075502444323599</v>
      </c>
      <c r="Q1161">
        <v>8.2861131338873004E-2</v>
      </c>
    </row>
    <row r="1162" spans="1:17" hidden="1" x14ac:dyDescent="0.3">
      <c r="A1162" t="s">
        <v>2485</v>
      </c>
      <c r="B1162" t="s">
        <v>2486</v>
      </c>
      <c r="C1162" t="s">
        <v>3112</v>
      </c>
      <c r="D1162" t="s">
        <v>261</v>
      </c>
      <c r="E1162">
        <v>1859.4805693339999</v>
      </c>
      <c r="F1162">
        <v>38.03</v>
      </c>
      <c r="G1162">
        <v>-5.1465847485894098</v>
      </c>
      <c r="H1162">
        <v>-8.8385019499304107</v>
      </c>
      <c r="I1162">
        <v>-19.8504170088801</v>
      </c>
      <c r="J1162">
        <v>-5.8240852692765603</v>
      </c>
      <c r="K1162">
        <v>46.046724060753498</v>
      </c>
      <c r="L1162">
        <v>44.413793701019102</v>
      </c>
      <c r="M1162">
        <v>20.798297585750799</v>
      </c>
      <c r="N1162">
        <v>0.41727536276445398</v>
      </c>
      <c r="O1162">
        <v>81.120168288193497</v>
      </c>
      <c r="P1162">
        <v>30.328992460589401</v>
      </c>
      <c r="Q1162">
        <v>5.1225538825373999E-2</v>
      </c>
    </row>
    <row r="1163" spans="1:17" hidden="1" x14ac:dyDescent="0.3">
      <c r="A1163" t="s">
        <v>2487</v>
      </c>
      <c r="B1163" t="s">
        <v>2488</v>
      </c>
      <c r="C1163" t="s">
        <v>3112</v>
      </c>
      <c r="D1163" t="s">
        <v>1633</v>
      </c>
      <c r="E1163">
        <v>1858.332174336</v>
      </c>
      <c r="F1163">
        <v>85.38</v>
      </c>
      <c r="G1163">
        <v>-40.385851353518099</v>
      </c>
      <c r="H1163">
        <v>1.75486981049507</v>
      </c>
      <c r="I1163">
        <v>-25.117954953384899</v>
      </c>
      <c r="J1163">
        <v>0.79392043944035295</v>
      </c>
      <c r="K1163">
        <v>93.105649050120206</v>
      </c>
      <c r="L1163">
        <v>95.599020310610598</v>
      </c>
      <c r="M1163">
        <v>30.018709315519601</v>
      </c>
      <c r="N1163">
        <v>0.31920979841510899</v>
      </c>
      <c r="O1163">
        <v>51.674865308034597</v>
      </c>
      <c r="P1163">
        <v>2.86746987951806</v>
      </c>
      <c r="Q1163">
        <v>2.7090318083861E-2</v>
      </c>
    </row>
    <row r="1164" spans="1:17" hidden="1" x14ac:dyDescent="0.3">
      <c r="A1164" t="s">
        <v>2489</v>
      </c>
      <c r="B1164" t="s">
        <v>2490</v>
      </c>
      <c r="C1164" t="s">
        <v>3112</v>
      </c>
      <c r="D1164" t="s">
        <v>276</v>
      </c>
      <c r="E1164">
        <v>1856.2307542650001</v>
      </c>
      <c r="F1164">
        <v>606.95000000000005</v>
      </c>
      <c r="G1164">
        <v>-68.012341101165603</v>
      </c>
      <c r="H1164">
        <v>7.8926379129701898</v>
      </c>
      <c r="I1164">
        <v>-34.202056882440701</v>
      </c>
      <c r="J1164">
        <v>2.0889793457178198</v>
      </c>
      <c r="K1164">
        <v>622.41959473095005</v>
      </c>
      <c r="L1164">
        <v>717.227274879162</v>
      </c>
      <c r="M1164">
        <v>45.733100757958198</v>
      </c>
      <c r="N1164">
        <v>0.84229128852052604</v>
      </c>
      <c r="O1164">
        <v>88.648158826921403</v>
      </c>
      <c r="P1164">
        <v>6.11013986013986</v>
      </c>
    </row>
    <row r="1165" spans="1:17" hidden="1" x14ac:dyDescent="0.3">
      <c r="A1165" t="s">
        <v>2491</v>
      </c>
      <c r="B1165" t="s">
        <v>2492</v>
      </c>
      <c r="C1165" t="s">
        <v>3112</v>
      </c>
      <c r="D1165" t="s">
        <v>446</v>
      </c>
      <c r="E1165">
        <v>1855.75190355</v>
      </c>
      <c r="F1165">
        <v>11.94</v>
      </c>
      <c r="G1165">
        <v>-20.9462995933395</v>
      </c>
      <c r="H1165">
        <v>-9.9144363305762599</v>
      </c>
      <c r="I1165">
        <v>-20.298882383303699</v>
      </c>
      <c r="J1165">
        <v>-7.1368876334722398</v>
      </c>
      <c r="K1165">
        <v>13.3526848913921</v>
      </c>
      <c r="L1165">
        <v>12.6521594589362</v>
      </c>
      <c r="M1165">
        <v>18.302655622477101</v>
      </c>
      <c r="N1165">
        <v>0.26628062463963997</v>
      </c>
      <c r="O1165">
        <v>46.984924623115504</v>
      </c>
      <c r="P1165">
        <v>20.606060606060598</v>
      </c>
      <c r="Q1165">
        <v>0.108708753687685</v>
      </c>
    </row>
    <row r="1166" spans="1:17" hidden="1" x14ac:dyDescent="0.3">
      <c r="A1166" t="s">
        <v>2493</v>
      </c>
      <c r="B1166" t="s">
        <v>2494</v>
      </c>
      <c r="C1166" t="s">
        <v>3112</v>
      </c>
      <c r="D1166" t="s">
        <v>465</v>
      </c>
      <c r="E1166">
        <v>1849.9370727200001</v>
      </c>
      <c r="F1166">
        <v>549.70000000000005</v>
      </c>
      <c r="G1166">
        <v>35.484030072317701</v>
      </c>
      <c r="H1166">
        <v>20.410552608495401</v>
      </c>
      <c r="I1166">
        <v>36.972762893689499</v>
      </c>
      <c r="J1166">
        <v>20.072830792863201</v>
      </c>
      <c r="K1166">
        <v>508.71456651485499</v>
      </c>
      <c r="L1166">
        <v>439.68216887140397</v>
      </c>
      <c r="M1166">
        <v>53.536089930541799</v>
      </c>
      <c r="N1166">
        <v>1.75245298027</v>
      </c>
      <c r="O1166">
        <v>10.9696197926141</v>
      </c>
      <c r="P1166">
        <v>87.6109215017065</v>
      </c>
      <c r="Q1166">
        <v>-5.4441111280859003E-2</v>
      </c>
    </row>
    <row r="1167" spans="1:17" hidden="1" x14ac:dyDescent="0.3">
      <c r="A1167" t="s">
        <v>2495</v>
      </c>
      <c r="B1167" t="s">
        <v>2496</v>
      </c>
      <c r="C1167" t="s">
        <v>3112</v>
      </c>
      <c r="D1167" t="s">
        <v>432</v>
      </c>
      <c r="E1167">
        <v>1845.8804132799901</v>
      </c>
      <c r="F1167">
        <v>1468.4</v>
      </c>
      <c r="G1167">
        <v>46.6957682919303</v>
      </c>
      <c r="H1167">
        <v>3.73456335720986</v>
      </c>
      <c r="I1167">
        <v>38.749210788240802</v>
      </c>
      <c r="J1167">
        <v>-0.87126148345507703</v>
      </c>
      <c r="K1167">
        <v>1496.7336500696299</v>
      </c>
      <c r="L1167">
        <v>1234.40483032675</v>
      </c>
      <c r="M1167">
        <v>36.486722888220598</v>
      </c>
      <c r="N1167">
        <v>0.297333047186497</v>
      </c>
      <c r="O1167">
        <v>16.0991555434486</v>
      </c>
      <c r="P1167">
        <v>109.831380394398</v>
      </c>
      <c r="Q1167">
        <v>4.0036552531065001E-2</v>
      </c>
    </row>
    <row r="1168" spans="1:17" hidden="1" x14ac:dyDescent="0.3">
      <c r="A1168" t="s">
        <v>2497</v>
      </c>
      <c r="B1168" t="s">
        <v>2498</v>
      </c>
      <c r="C1168" t="s">
        <v>3112</v>
      </c>
      <c r="D1168" t="s">
        <v>2499</v>
      </c>
      <c r="E1168">
        <v>1845.60533184</v>
      </c>
      <c r="F1168">
        <v>1708.8</v>
      </c>
      <c r="G1168">
        <v>336.13358076831798</v>
      </c>
      <c r="H1168">
        <v>-2.6219946871881801</v>
      </c>
      <c r="I1168">
        <v>-0.99860005693448095</v>
      </c>
      <c r="J1168">
        <v>-3.4104210391514198</v>
      </c>
      <c r="K1168">
        <v>1813.2251762205301</v>
      </c>
      <c r="L1168">
        <v>1547.63915340741</v>
      </c>
      <c r="M1168">
        <v>44.510247376565601</v>
      </c>
      <c r="N1168">
        <v>0.88598898020556904</v>
      </c>
      <c r="O1168">
        <v>32.256554307116097</v>
      </c>
      <c r="P1168">
        <v>385.11000709723203</v>
      </c>
      <c r="Q1168">
        <v>0.234368292143393</v>
      </c>
    </row>
    <row r="1169" spans="1:17" hidden="1" x14ac:dyDescent="0.3">
      <c r="A1169" t="s">
        <v>2500</v>
      </c>
      <c r="B1169" t="s">
        <v>2501</v>
      </c>
      <c r="C1169" t="s">
        <v>3112</v>
      </c>
      <c r="D1169" t="s">
        <v>250</v>
      </c>
      <c r="E1169">
        <v>1844.991490375</v>
      </c>
      <c r="F1169">
        <v>294.25</v>
      </c>
      <c r="G1169">
        <v>5.0539801476532196</v>
      </c>
      <c r="H1169">
        <v>1.0614568366168899</v>
      </c>
      <c r="I1169">
        <v>-28.970815152354302</v>
      </c>
      <c r="J1169">
        <v>1.1354453913407201</v>
      </c>
      <c r="K1169">
        <v>310.41309369433401</v>
      </c>
      <c r="L1169">
        <v>312.28793379570197</v>
      </c>
      <c r="M1169">
        <v>42.069232064207597</v>
      </c>
      <c r="N1169">
        <v>0.47998511522866</v>
      </c>
      <c r="O1169">
        <v>43.636363636363598</v>
      </c>
      <c r="P1169">
        <v>38.340385519511003</v>
      </c>
      <c r="Q1169">
        <v>8.3001353541164002E-2</v>
      </c>
    </row>
    <row r="1170" spans="1:17" hidden="1" x14ac:dyDescent="0.3">
      <c r="A1170" t="s">
        <v>2502</v>
      </c>
      <c r="B1170" t="s">
        <v>2503</v>
      </c>
      <c r="C1170" t="s">
        <v>3112</v>
      </c>
      <c r="D1170" t="s">
        <v>192</v>
      </c>
      <c r="E1170">
        <v>1838.2643069999999</v>
      </c>
      <c r="F1170">
        <v>297.8</v>
      </c>
      <c r="G1170">
        <v>23.881306251610798</v>
      </c>
      <c r="H1170">
        <v>-3.8581165460635898</v>
      </c>
      <c r="I1170">
        <v>-7.5365838123095301</v>
      </c>
      <c r="J1170">
        <v>1.24296354099772</v>
      </c>
      <c r="K1170">
        <v>326.04625600040299</v>
      </c>
      <c r="L1170">
        <v>305.026761375413</v>
      </c>
      <c r="M1170">
        <v>36.197583207431698</v>
      </c>
      <c r="N1170">
        <v>1.33125066065867</v>
      </c>
      <c r="O1170">
        <v>32.907991940899898</v>
      </c>
      <c r="P1170">
        <v>55.9080676404377</v>
      </c>
      <c r="Q1170">
        <v>0.15475084555016</v>
      </c>
    </row>
    <row r="1171" spans="1:17" hidden="1" x14ac:dyDescent="0.3">
      <c r="A1171" t="s">
        <v>2504</v>
      </c>
      <c r="B1171" t="s">
        <v>2505</v>
      </c>
      <c r="C1171" t="s">
        <v>3112</v>
      </c>
      <c r="D1171" t="s">
        <v>449</v>
      </c>
      <c r="E1171">
        <v>1828.3275544000001</v>
      </c>
      <c r="F1171">
        <v>218.6</v>
      </c>
      <c r="G1171">
        <v>-23.185314328672298</v>
      </c>
      <c r="H1171">
        <v>-1.6182888852784401</v>
      </c>
      <c r="I1171">
        <v>-6.5601367489059497</v>
      </c>
      <c r="J1171">
        <v>-7.1542540125996901</v>
      </c>
      <c r="K1171">
        <v>243.95225316295301</v>
      </c>
      <c r="L1171">
        <v>239.33311543160599</v>
      </c>
      <c r="M1171">
        <v>24.0344097614684</v>
      </c>
      <c r="N1171">
        <v>0.67266570385792601</v>
      </c>
      <c r="O1171">
        <v>41.5827996340347</v>
      </c>
      <c r="P1171">
        <v>21.074494599833798</v>
      </c>
      <c r="Q1171">
        <v>6.2289221659510001E-2</v>
      </c>
    </row>
    <row r="1172" spans="1:17" hidden="1" x14ac:dyDescent="0.3">
      <c r="A1172" t="s">
        <v>2506</v>
      </c>
      <c r="B1172" t="s">
        <v>2507</v>
      </c>
      <c r="C1172" t="s">
        <v>3112</v>
      </c>
      <c r="D1172" t="s">
        <v>2508</v>
      </c>
      <c r="E1172">
        <v>1828.015245</v>
      </c>
      <c r="F1172">
        <v>1692.45</v>
      </c>
      <c r="G1172">
        <v>-1.2037059385797599</v>
      </c>
      <c r="H1172">
        <v>4.9929609008501696</v>
      </c>
      <c r="I1172">
        <v>18.613323710624499</v>
      </c>
      <c r="J1172">
        <v>-8.0829597224586802</v>
      </c>
      <c r="K1172">
        <v>1631.18649415092</v>
      </c>
      <c r="L1172">
        <v>1454.0519269215499</v>
      </c>
      <c r="M1172">
        <v>43.556462445782302</v>
      </c>
      <c r="N1172">
        <v>1.0926145903151501</v>
      </c>
      <c r="O1172">
        <v>20.4644154923336</v>
      </c>
      <c r="P1172">
        <v>68.402985074626798</v>
      </c>
      <c r="Q1172">
        <v>0.23509924698446399</v>
      </c>
    </row>
    <row r="1173" spans="1:17" hidden="1" x14ac:dyDescent="0.3">
      <c r="A1173" t="s">
        <v>2509</v>
      </c>
      <c r="B1173" t="s">
        <v>2510</v>
      </c>
      <c r="C1173" t="s">
        <v>3112</v>
      </c>
      <c r="D1173" t="s">
        <v>149</v>
      </c>
      <c r="E1173">
        <v>1824.36811244</v>
      </c>
      <c r="F1173">
        <v>17713.55</v>
      </c>
      <c r="G1173">
        <v>502.72314479203601</v>
      </c>
      <c r="H1173">
        <v>-15.619744112032199</v>
      </c>
      <c r="I1173">
        <v>230.20145175218499</v>
      </c>
      <c r="J1173">
        <v>-5.0455209439875901</v>
      </c>
      <c r="K1173">
        <v>18777.650955561701</v>
      </c>
      <c r="L1173">
        <v>11362.8466081732</v>
      </c>
      <c r="M1173">
        <v>16.3995540928757</v>
      </c>
      <c r="N1173">
        <v>0.57559798533044804</v>
      </c>
      <c r="O1173">
        <v>56.800867132788099</v>
      </c>
      <c r="P1173">
        <v>556.05740740740703</v>
      </c>
      <c r="Q1173">
        <v>0.16672541598451801</v>
      </c>
    </row>
    <row r="1174" spans="1:17" hidden="1" x14ac:dyDescent="0.3">
      <c r="A1174" t="s">
        <v>2511</v>
      </c>
      <c r="B1174" t="s">
        <v>2512</v>
      </c>
      <c r="C1174" t="s">
        <v>3112</v>
      </c>
      <c r="D1174" t="s">
        <v>276</v>
      </c>
      <c r="E1174">
        <v>1822.35826129</v>
      </c>
      <c r="F1174">
        <v>402.55</v>
      </c>
      <c r="G1174">
        <v>85.698559924131004</v>
      </c>
      <c r="H1174">
        <v>4.0837018076255802</v>
      </c>
      <c r="I1174">
        <v>1.3249452776517501</v>
      </c>
      <c r="J1174">
        <v>-4.1151507827703897</v>
      </c>
      <c r="K1174">
        <v>420.41301590611602</v>
      </c>
      <c r="L1174">
        <v>374.80114789972203</v>
      </c>
      <c r="M1174">
        <v>40.644326233009302</v>
      </c>
      <c r="N1174">
        <v>2.1044147595565801</v>
      </c>
      <c r="O1174">
        <v>24.2205937150664</v>
      </c>
      <c r="P1174">
        <v>121.181318681318</v>
      </c>
      <c r="Q1174">
        <v>0.25844130922273101</v>
      </c>
    </row>
    <row r="1175" spans="1:17" hidden="1" x14ac:dyDescent="0.3">
      <c r="A1175" t="s">
        <v>2513</v>
      </c>
      <c r="B1175" t="s">
        <v>2514</v>
      </c>
      <c r="C1175" t="s">
        <v>3112</v>
      </c>
      <c r="D1175" t="s">
        <v>21</v>
      </c>
      <c r="E1175">
        <v>1815.13085733</v>
      </c>
      <c r="F1175">
        <v>199.78</v>
      </c>
      <c r="G1175">
        <v>-71.869700287062997</v>
      </c>
      <c r="H1175">
        <v>-4.8274133555378498</v>
      </c>
      <c r="I1175">
        <v>-40.430738507146501</v>
      </c>
      <c r="J1175">
        <v>-1.10826480494761</v>
      </c>
      <c r="K1175">
        <v>225.921810643301</v>
      </c>
      <c r="M1175">
        <v>26.119554474190402</v>
      </c>
      <c r="N1175">
        <v>0.415253439494423</v>
      </c>
      <c r="O1175">
        <v>112.08329162078201</v>
      </c>
      <c r="P1175">
        <v>0.99079971691438096</v>
      </c>
    </row>
    <row r="1176" spans="1:17" hidden="1" x14ac:dyDescent="0.3">
      <c r="A1176" t="s">
        <v>2515</v>
      </c>
      <c r="B1176" t="s">
        <v>2516</v>
      </c>
      <c r="C1176" t="s">
        <v>3112</v>
      </c>
      <c r="D1176" t="s">
        <v>128</v>
      </c>
      <c r="E1176">
        <v>1809.7303279499999</v>
      </c>
      <c r="F1176">
        <v>117.55</v>
      </c>
      <c r="G1176">
        <v>-27.2142140082384</v>
      </c>
      <c r="H1176">
        <v>-11.6431855672097</v>
      </c>
      <c r="I1176">
        <v>-12.206714969033399</v>
      </c>
      <c r="J1176">
        <v>-4.7854211472278401</v>
      </c>
      <c r="K1176">
        <v>135.77210658440899</v>
      </c>
      <c r="L1176">
        <v>124.774178760037</v>
      </c>
      <c r="M1176">
        <v>18.4338103384917</v>
      </c>
      <c r="N1176">
        <v>0.41550654500097001</v>
      </c>
      <c r="O1176">
        <v>52.0204168438962</v>
      </c>
      <c r="P1176">
        <v>32.824858757062103</v>
      </c>
      <c r="Q1176">
        <v>0.147764614037383</v>
      </c>
    </row>
    <row r="1177" spans="1:17" hidden="1" x14ac:dyDescent="0.3">
      <c r="A1177" t="s">
        <v>2517</v>
      </c>
      <c r="B1177" t="s">
        <v>2518</v>
      </c>
      <c r="C1177" t="s">
        <v>3112</v>
      </c>
      <c r="D1177" t="s">
        <v>320</v>
      </c>
      <c r="E1177">
        <v>1808.3842356299999</v>
      </c>
      <c r="F1177">
        <v>703.55</v>
      </c>
      <c r="G1177">
        <v>22.2405173047195</v>
      </c>
      <c r="H1177">
        <v>-13.3591084622519</v>
      </c>
      <c r="I1177">
        <v>-2.22955750852149</v>
      </c>
      <c r="J1177">
        <v>-9.6033004414125092</v>
      </c>
      <c r="K1177">
        <v>875.03213871434696</v>
      </c>
      <c r="L1177">
        <v>778.12267443607504</v>
      </c>
      <c r="M1177">
        <v>13.3244265792829</v>
      </c>
      <c r="N1177">
        <v>0.42086149140218698</v>
      </c>
      <c r="O1177">
        <v>72.695615094875905</v>
      </c>
      <c r="P1177">
        <v>60.225461170576096</v>
      </c>
      <c r="Q1177">
        <v>9.8774901708063995E-2</v>
      </c>
    </row>
    <row r="1178" spans="1:17" hidden="1" x14ac:dyDescent="0.3">
      <c r="A1178" t="s">
        <v>2519</v>
      </c>
      <c r="B1178" t="s">
        <v>2520</v>
      </c>
      <c r="C1178" t="s">
        <v>3112</v>
      </c>
      <c r="D1178" t="s">
        <v>141</v>
      </c>
      <c r="E1178">
        <v>1805.8001301500001</v>
      </c>
      <c r="F1178">
        <v>106.55</v>
      </c>
      <c r="G1178">
        <v>18.137810871408401</v>
      </c>
      <c r="H1178">
        <v>-5.7616720702512696</v>
      </c>
      <c r="I1178">
        <v>6.3727970185769696</v>
      </c>
      <c r="J1178">
        <v>-13.970290421150301</v>
      </c>
      <c r="K1178">
        <v>116.873155000187</v>
      </c>
      <c r="L1178">
        <v>101.179591781556</v>
      </c>
      <c r="M1178">
        <v>29.4882370541476</v>
      </c>
      <c r="N1178">
        <v>0.89488570413498003</v>
      </c>
      <c r="O1178">
        <v>38.620366025340203</v>
      </c>
      <c r="P1178">
        <v>52.1925439222968</v>
      </c>
      <c r="Q1178">
        <v>5.9039351731011998E-2</v>
      </c>
    </row>
    <row r="1179" spans="1:17" hidden="1" x14ac:dyDescent="0.3">
      <c r="A1179" t="s">
        <v>2521</v>
      </c>
      <c r="B1179" t="s">
        <v>2522</v>
      </c>
      <c r="C1179" t="s">
        <v>3112</v>
      </c>
      <c r="D1179" t="s">
        <v>273</v>
      </c>
      <c r="E1179">
        <v>1805.4888365649999</v>
      </c>
      <c r="F1179">
        <v>1163.3499999999999</v>
      </c>
      <c r="G1179">
        <v>-37.458836705119197</v>
      </c>
      <c r="H1179">
        <v>-0.49202244903915399</v>
      </c>
      <c r="I1179">
        <v>-18.126064688374299</v>
      </c>
      <c r="J1179">
        <v>-2.0829825748546602</v>
      </c>
      <c r="K1179">
        <v>1288.3780384397201</v>
      </c>
      <c r="L1179">
        <v>1307.8921084349099</v>
      </c>
      <c r="M1179">
        <v>9.7431970036451503</v>
      </c>
      <c r="N1179">
        <v>0.79468497449139397</v>
      </c>
      <c r="O1179">
        <v>30.970902995659099</v>
      </c>
      <c r="P1179">
        <v>1.52282049044416</v>
      </c>
      <c r="Q1179">
        <v>-1.0440538804666E-2</v>
      </c>
    </row>
    <row r="1180" spans="1:17" hidden="1" x14ac:dyDescent="0.3">
      <c r="A1180" t="s">
        <v>2523</v>
      </c>
      <c r="B1180" t="s">
        <v>2524</v>
      </c>
      <c r="C1180" t="s">
        <v>3112</v>
      </c>
      <c r="D1180" t="s">
        <v>276</v>
      </c>
      <c r="E1180">
        <v>1794.5460709649999</v>
      </c>
      <c r="F1180">
        <v>498.15</v>
      </c>
      <c r="G1180">
        <v>14.924910604212601</v>
      </c>
      <c r="H1180">
        <v>-8.2741251502595006</v>
      </c>
      <c r="I1180">
        <v>32.500353139407501</v>
      </c>
      <c r="J1180">
        <v>-3.5115866721358202</v>
      </c>
      <c r="K1180">
        <v>522.57842616189896</v>
      </c>
      <c r="L1180">
        <v>434.36454113351601</v>
      </c>
      <c r="M1180">
        <v>31.727290255306901</v>
      </c>
      <c r="N1180">
        <v>0.58716996252777498</v>
      </c>
      <c r="O1180">
        <v>28.445247415437098</v>
      </c>
      <c r="P1180">
        <v>63.676688023656901</v>
      </c>
      <c r="Q1180">
        <v>9.2896540564932004E-2</v>
      </c>
    </row>
    <row r="1181" spans="1:17" hidden="1" x14ac:dyDescent="0.3">
      <c r="A1181" t="s">
        <v>2525</v>
      </c>
      <c r="B1181" t="s">
        <v>2526</v>
      </c>
      <c r="C1181" t="s">
        <v>3112</v>
      </c>
      <c r="D1181" t="s">
        <v>443</v>
      </c>
      <c r="E1181">
        <v>1793.2614074999999</v>
      </c>
      <c r="F1181">
        <v>3005.55</v>
      </c>
      <c r="G1181">
        <v>57.618971156004299</v>
      </c>
      <c r="H1181">
        <v>10.1945240504383</v>
      </c>
      <c r="I1181">
        <v>16.715583278777</v>
      </c>
      <c r="J1181">
        <v>2.1901797933544702</v>
      </c>
      <c r="K1181">
        <v>3107.33807120028</v>
      </c>
      <c r="L1181">
        <v>2597.8634470120601</v>
      </c>
      <c r="M1181">
        <v>46.296220969689401</v>
      </c>
      <c r="N1181">
        <v>0.89624837461673001</v>
      </c>
      <c r="O1181">
        <v>35.923541448320499</v>
      </c>
      <c r="P1181">
        <v>128.55893536121599</v>
      </c>
      <c r="Q1181">
        <v>0.121227005136795</v>
      </c>
    </row>
    <row r="1182" spans="1:17" hidden="1" x14ac:dyDescent="0.3">
      <c r="A1182" t="s">
        <v>2527</v>
      </c>
      <c r="B1182" t="s">
        <v>2528</v>
      </c>
      <c r="C1182" t="s">
        <v>3112</v>
      </c>
      <c r="D1182" t="s">
        <v>1030</v>
      </c>
      <c r="E1182">
        <v>1778.2604122499999</v>
      </c>
      <c r="F1182">
        <v>500.85</v>
      </c>
      <c r="G1182">
        <v>45.010851885540397</v>
      </c>
      <c r="H1182">
        <v>-16.709900358337698</v>
      </c>
      <c r="I1182">
        <v>45.562924712039901</v>
      </c>
      <c r="J1182">
        <v>-4.52628073243846</v>
      </c>
      <c r="K1182">
        <v>579.516649068844</v>
      </c>
      <c r="L1182">
        <v>482.26577986118599</v>
      </c>
      <c r="M1182">
        <v>19.6361193988424</v>
      </c>
      <c r="N1182">
        <v>0.45197836067425401</v>
      </c>
      <c r="O1182">
        <v>45.512628531496397</v>
      </c>
      <c r="P1182">
        <v>96.334770678165398</v>
      </c>
      <c r="Q1182">
        <v>0.136552355631227</v>
      </c>
    </row>
    <row r="1183" spans="1:17" hidden="1" x14ac:dyDescent="0.3">
      <c r="A1183" t="s">
        <v>2529</v>
      </c>
      <c r="B1183" t="s">
        <v>2530</v>
      </c>
      <c r="C1183" t="s">
        <v>3112</v>
      </c>
      <c r="D1183" t="s">
        <v>432</v>
      </c>
      <c r="E1183">
        <v>1766.19443338</v>
      </c>
      <c r="F1183">
        <v>441.4</v>
      </c>
      <c r="G1183">
        <v>-0.66357614414869504</v>
      </c>
      <c r="H1183">
        <v>-0.78686249599785496</v>
      </c>
      <c r="I1183">
        <v>26.9270166986317</v>
      </c>
      <c r="J1183">
        <v>-0.88823235704048897</v>
      </c>
      <c r="K1183">
        <v>462.60031640336501</v>
      </c>
      <c r="L1183">
        <v>406.80891658174698</v>
      </c>
      <c r="M1183">
        <v>34.417816991060697</v>
      </c>
      <c r="N1183">
        <v>0.40049749544009</v>
      </c>
      <c r="O1183">
        <v>20.468962392387802</v>
      </c>
      <c r="P1183">
        <v>57.417974322396503</v>
      </c>
      <c r="Q1183">
        <v>-6.8399713753812E-2</v>
      </c>
    </row>
    <row r="1184" spans="1:17" hidden="1" x14ac:dyDescent="0.3">
      <c r="A1184" t="s">
        <v>2531</v>
      </c>
      <c r="B1184" t="s">
        <v>2532</v>
      </c>
      <c r="C1184" t="s">
        <v>3112</v>
      </c>
      <c r="D1184" t="s">
        <v>238</v>
      </c>
      <c r="E1184">
        <v>1760.4866685</v>
      </c>
      <c r="F1184">
        <v>1027.25</v>
      </c>
      <c r="G1184">
        <v>104.23277744330601</v>
      </c>
      <c r="H1184">
        <v>19.6274812532148</v>
      </c>
      <c r="I1184">
        <v>27.718708689882899</v>
      </c>
      <c r="J1184">
        <v>1.6166518908719601E-2</v>
      </c>
      <c r="K1184">
        <v>910.48802136305005</v>
      </c>
      <c r="L1184">
        <v>743.94039937003197</v>
      </c>
      <c r="M1184">
        <v>55.839781608247499</v>
      </c>
      <c r="N1184">
        <v>1.9917384448826301</v>
      </c>
      <c r="O1184">
        <v>17.551715745923499</v>
      </c>
      <c r="P1184">
        <v>153.51678183613001</v>
      </c>
      <c r="Q1184">
        <v>0.140807091417783</v>
      </c>
    </row>
    <row r="1185" spans="1:17" hidden="1" x14ac:dyDescent="0.3">
      <c r="A1185" t="s">
        <v>2533</v>
      </c>
      <c r="B1185" t="s">
        <v>2534</v>
      </c>
      <c r="C1185" t="s">
        <v>3112</v>
      </c>
      <c r="D1185" t="s">
        <v>443</v>
      </c>
      <c r="E1185">
        <v>1757.4619573560001</v>
      </c>
      <c r="F1185">
        <v>116.76</v>
      </c>
      <c r="G1185">
        <v>75.203631347467905</v>
      </c>
      <c r="H1185">
        <v>-3.9751710650032299</v>
      </c>
      <c r="I1185">
        <v>0.87585481289505396</v>
      </c>
      <c r="J1185">
        <v>-8.5394919215537293</v>
      </c>
      <c r="K1185">
        <v>132.37268357376701</v>
      </c>
      <c r="L1185">
        <v>116.80899360124801</v>
      </c>
      <c r="M1185">
        <v>26.331500814668999</v>
      </c>
      <c r="N1185">
        <v>0.88089027984776502</v>
      </c>
      <c r="O1185">
        <v>40.801644398766697</v>
      </c>
      <c r="P1185">
        <v>109.81132075471599</v>
      </c>
      <c r="Q1185">
        <v>9.8774906623845998E-2</v>
      </c>
    </row>
    <row r="1186" spans="1:17" hidden="1" x14ac:dyDescent="0.3">
      <c r="A1186" t="s">
        <v>2535</v>
      </c>
      <c r="B1186" t="s">
        <v>2536</v>
      </c>
      <c r="C1186" t="s">
        <v>3112</v>
      </c>
      <c r="D1186" t="s">
        <v>1431</v>
      </c>
      <c r="E1186">
        <v>1756.2471787500001</v>
      </c>
      <c r="F1186">
        <v>124.05</v>
      </c>
      <c r="G1186">
        <v>37.7958485215499</v>
      </c>
      <c r="H1186">
        <v>13.270390318132501</v>
      </c>
      <c r="I1186">
        <v>-2.0971427173811898</v>
      </c>
      <c r="J1186">
        <v>-2.4361134797702499</v>
      </c>
      <c r="K1186">
        <v>125.588223953143</v>
      </c>
      <c r="L1186">
        <v>115.43343283346501</v>
      </c>
      <c r="M1186">
        <v>46.528564826930101</v>
      </c>
      <c r="N1186">
        <v>2.5370575701253499</v>
      </c>
      <c r="O1186">
        <v>19.7097944377267</v>
      </c>
      <c r="P1186">
        <v>70.9855272226051</v>
      </c>
      <c r="Q1186">
        <v>0.18537059962153599</v>
      </c>
    </row>
    <row r="1187" spans="1:17" hidden="1" x14ac:dyDescent="0.3">
      <c r="A1187" t="s">
        <v>2537</v>
      </c>
      <c r="B1187" t="s">
        <v>2538</v>
      </c>
      <c r="C1187" t="s">
        <v>3112</v>
      </c>
      <c r="D1187" t="s">
        <v>446</v>
      </c>
      <c r="E1187">
        <v>1751.66470228499</v>
      </c>
      <c r="F1187">
        <v>565.65</v>
      </c>
      <c r="G1187">
        <v>-34.784356794338201</v>
      </c>
      <c r="H1187">
        <v>-19.451626251034199</v>
      </c>
      <c r="I1187">
        <v>-15.0997757951311</v>
      </c>
      <c r="J1187">
        <v>-4.9998473608612102</v>
      </c>
      <c r="K1187">
        <v>687.70230404013898</v>
      </c>
      <c r="L1187">
        <v>643.27656355087504</v>
      </c>
      <c r="M1187">
        <v>23.236047124618899</v>
      </c>
      <c r="N1187">
        <v>0.75337484856055403</v>
      </c>
      <c r="O1187">
        <v>57.1201272871917</v>
      </c>
      <c r="P1187">
        <v>28.542211112373501</v>
      </c>
      <c r="Q1187">
        <v>0.10751683113963</v>
      </c>
    </row>
    <row r="1188" spans="1:17" hidden="1" x14ac:dyDescent="0.3">
      <c r="A1188" t="s">
        <v>2539</v>
      </c>
      <c r="B1188" t="s">
        <v>2540</v>
      </c>
      <c r="C1188" t="s">
        <v>3112</v>
      </c>
      <c r="D1188" t="s">
        <v>454</v>
      </c>
      <c r="E1188">
        <v>1749.5398387499999</v>
      </c>
      <c r="F1188">
        <v>906.65</v>
      </c>
      <c r="G1188">
        <v>245.047341705809</v>
      </c>
      <c r="H1188">
        <v>-2.57898097825999</v>
      </c>
      <c r="I1188">
        <v>62.094805310243899</v>
      </c>
      <c r="J1188">
        <v>-6.8866216281856696</v>
      </c>
      <c r="K1188">
        <v>928.10875147350396</v>
      </c>
      <c r="L1188">
        <v>703.84919567664895</v>
      </c>
      <c r="M1188">
        <v>43.887691085568697</v>
      </c>
      <c r="N1188">
        <v>0.61076922435401404</v>
      </c>
      <c r="O1188">
        <v>34.020845971433197</v>
      </c>
      <c r="P1188">
        <v>279.03428093645402</v>
      </c>
      <c r="Q1188">
        <v>0.195019791828135</v>
      </c>
    </row>
    <row r="1189" spans="1:17" hidden="1" x14ac:dyDescent="0.3">
      <c r="A1189" t="s">
        <v>2541</v>
      </c>
      <c r="B1189" t="s">
        <v>2542</v>
      </c>
      <c r="C1189" t="s">
        <v>3112</v>
      </c>
      <c r="D1189" t="s">
        <v>233</v>
      </c>
      <c r="E1189">
        <v>1748.47501719</v>
      </c>
      <c r="F1189">
        <v>765.3</v>
      </c>
      <c r="G1189">
        <v>25.4270005927977</v>
      </c>
      <c r="H1189">
        <v>-11.3240799005355</v>
      </c>
      <c r="I1189">
        <v>15.990437743766501</v>
      </c>
      <c r="J1189">
        <v>-1.4802103337822801</v>
      </c>
      <c r="K1189">
        <v>839.24561315916799</v>
      </c>
      <c r="L1189">
        <v>722.46858937552997</v>
      </c>
      <c r="M1189">
        <v>30.823417770568501</v>
      </c>
      <c r="N1189">
        <v>0.350366915455461</v>
      </c>
      <c r="O1189">
        <v>37.070429896772502</v>
      </c>
      <c r="P1189">
        <v>64.921127489009507</v>
      </c>
      <c r="Q1189">
        <v>1.5613333350032E-2</v>
      </c>
    </row>
    <row r="1190" spans="1:17" hidden="1" x14ac:dyDescent="0.3">
      <c r="A1190" t="s">
        <v>2543</v>
      </c>
      <c r="B1190" t="s">
        <v>2544</v>
      </c>
      <c r="C1190" t="s">
        <v>3112</v>
      </c>
      <c r="D1190" t="s">
        <v>141</v>
      </c>
      <c r="E1190">
        <v>1739.3031804699999</v>
      </c>
      <c r="F1190">
        <v>102.1</v>
      </c>
      <c r="G1190">
        <v>-8.0089241025638902</v>
      </c>
      <c r="H1190">
        <v>-11.6823243324655</v>
      </c>
      <c r="I1190">
        <v>-23.8902399047061</v>
      </c>
      <c r="J1190">
        <v>-5.2139498191986</v>
      </c>
      <c r="K1190">
        <v>120.407834452633</v>
      </c>
      <c r="L1190">
        <v>115.266497486459</v>
      </c>
      <c r="M1190">
        <v>22.9846412153586</v>
      </c>
      <c r="N1190">
        <v>0.42617022272231397</v>
      </c>
      <c r="O1190">
        <v>44.564152791380998</v>
      </c>
      <c r="P1190">
        <v>24.209245742092399</v>
      </c>
      <c r="Q1190">
        <v>1.1366872517608E-2</v>
      </c>
    </row>
    <row r="1191" spans="1:17" hidden="1" x14ac:dyDescent="0.3">
      <c r="A1191" t="s">
        <v>2545</v>
      </c>
      <c r="B1191" t="s">
        <v>2546</v>
      </c>
      <c r="C1191" t="s">
        <v>3112</v>
      </c>
      <c r="D1191" t="s">
        <v>270</v>
      </c>
      <c r="E1191">
        <v>1736.4</v>
      </c>
      <c r="F1191">
        <v>1447</v>
      </c>
      <c r="G1191">
        <v>-30.674158138761499</v>
      </c>
      <c r="H1191">
        <v>-1.35615909855316</v>
      </c>
      <c r="I1191">
        <v>-1.52637107896748</v>
      </c>
      <c r="J1191">
        <v>0.81992516757273703</v>
      </c>
      <c r="K1191">
        <v>1470.89291425838</v>
      </c>
      <c r="L1191">
        <v>1442.0641035869301</v>
      </c>
      <c r="M1191">
        <v>35.317863528808097</v>
      </c>
      <c r="N1191">
        <v>0.96544365717547298</v>
      </c>
      <c r="O1191">
        <v>17.138908085694499</v>
      </c>
      <c r="P1191">
        <v>22.518098302357998</v>
      </c>
      <c r="Q1191">
        <v>0.15489240464524101</v>
      </c>
    </row>
    <row r="1192" spans="1:17" hidden="1" x14ac:dyDescent="0.3">
      <c r="A1192" t="s">
        <v>2547</v>
      </c>
      <c r="B1192" t="s">
        <v>2548</v>
      </c>
      <c r="C1192" t="s">
        <v>3112</v>
      </c>
      <c r="D1192" t="s">
        <v>530</v>
      </c>
      <c r="E1192">
        <v>1732.47735060999</v>
      </c>
      <c r="F1192">
        <v>282.85000000000002</v>
      </c>
      <c r="G1192">
        <v>65.048646975701899</v>
      </c>
      <c r="H1192">
        <v>3.7400255794274999</v>
      </c>
      <c r="I1192">
        <v>85.936426335281396</v>
      </c>
      <c r="J1192">
        <v>-12.599971098655701</v>
      </c>
      <c r="K1192">
        <v>276.55284003727297</v>
      </c>
      <c r="L1192">
        <v>199.13244758305601</v>
      </c>
      <c r="M1192">
        <v>31.945399904600102</v>
      </c>
      <c r="N1192">
        <v>0.21749524497696601</v>
      </c>
      <c r="O1192">
        <v>29.846208237581699</v>
      </c>
      <c r="P1192">
        <v>151.75789942144999</v>
      </c>
      <c r="Q1192">
        <v>3.0718098837354001E-2</v>
      </c>
    </row>
    <row r="1193" spans="1:17" hidden="1" x14ac:dyDescent="0.3">
      <c r="A1193" t="s">
        <v>2549</v>
      </c>
      <c r="B1193" t="s">
        <v>2550</v>
      </c>
      <c r="C1193" t="s">
        <v>3112</v>
      </c>
      <c r="D1193" t="s">
        <v>763</v>
      </c>
      <c r="E1193">
        <v>1723.9903979349999</v>
      </c>
      <c r="F1193">
        <v>667.55</v>
      </c>
      <c r="G1193">
        <v>3.2397543437830501</v>
      </c>
      <c r="H1193">
        <v>-6.3406518730502599</v>
      </c>
      <c r="I1193">
        <v>-35.351816803042801</v>
      </c>
      <c r="J1193">
        <v>-5.2574021597545899</v>
      </c>
      <c r="K1193">
        <v>776.28206024838596</v>
      </c>
      <c r="L1193">
        <v>796.060648925858</v>
      </c>
      <c r="M1193">
        <v>18.254135399480301</v>
      </c>
      <c r="N1193">
        <v>0.488240990094991</v>
      </c>
      <c r="O1193">
        <v>94.741966893865595</v>
      </c>
      <c r="P1193">
        <v>32.450396825396801</v>
      </c>
      <c r="Q1193">
        <v>0.168295832662573</v>
      </c>
    </row>
    <row r="1194" spans="1:17" hidden="1" x14ac:dyDescent="0.3">
      <c r="A1194" t="s">
        <v>2551</v>
      </c>
      <c r="B1194" t="s">
        <v>2552</v>
      </c>
      <c r="C1194" t="s">
        <v>3112</v>
      </c>
      <c r="D1194" t="s">
        <v>48</v>
      </c>
      <c r="E1194">
        <v>1721.0089599999999</v>
      </c>
      <c r="F1194">
        <v>76.34</v>
      </c>
      <c r="G1194">
        <v>-3.6225413335352701</v>
      </c>
      <c r="H1194">
        <v>-11.5139081848928</v>
      </c>
      <c r="I1194">
        <v>6.1288489358222096</v>
      </c>
      <c r="J1194">
        <v>-5.1771498474353699</v>
      </c>
      <c r="K1194">
        <v>93.848752671896904</v>
      </c>
      <c r="L1194">
        <v>85.285746548985799</v>
      </c>
      <c r="M1194">
        <v>15.127134419114901</v>
      </c>
      <c r="N1194">
        <v>0.49770472263864501</v>
      </c>
      <c r="O1194">
        <v>58.056064972491399</v>
      </c>
      <c r="P1194">
        <v>29.6095076400679</v>
      </c>
      <c r="Q1194">
        <v>0.113541638815972</v>
      </c>
    </row>
    <row r="1195" spans="1:17" hidden="1" x14ac:dyDescent="0.3">
      <c r="A1195" t="s">
        <v>2553</v>
      </c>
      <c r="B1195" t="s">
        <v>2554</v>
      </c>
      <c r="C1195" t="s">
        <v>3112</v>
      </c>
      <c r="D1195" t="s">
        <v>1979</v>
      </c>
      <c r="E1195">
        <v>1720.4632389599999</v>
      </c>
      <c r="F1195">
        <v>593.65</v>
      </c>
      <c r="G1195">
        <v>-30.160806877679001</v>
      </c>
      <c r="H1195">
        <v>3.4841457712864399</v>
      </c>
      <c r="I1195">
        <v>-34.178382310683702</v>
      </c>
      <c r="J1195">
        <v>0.23677644906982501</v>
      </c>
      <c r="K1195">
        <v>622.52111811999396</v>
      </c>
      <c r="L1195">
        <v>637.04271299803702</v>
      </c>
      <c r="M1195">
        <v>40.212349667697403</v>
      </c>
      <c r="N1195">
        <v>0.89225715104547598</v>
      </c>
      <c r="O1195">
        <v>54.131222100564301</v>
      </c>
      <c r="P1195">
        <v>14.163461538461499</v>
      </c>
      <c r="Q1195">
        <v>0.140544998179638</v>
      </c>
    </row>
    <row r="1196" spans="1:17" hidden="1" x14ac:dyDescent="0.3">
      <c r="A1196" t="s">
        <v>2555</v>
      </c>
      <c r="B1196" t="s">
        <v>2556</v>
      </c>
      <c r="C1196" t="s">
        <v>3112</v>
      </c>
      <c r="D1196" t="s">
        <v>763</v>
      </c>
      <c r="E1196">
        <v>1719.7806357959901</v>
      </c>
      <c r="F1196">
        <v>8.52</v>
      </c>
      <c r="G1196">
        <v>-70.585547281598494</v>
      </c>
      <c r="H1196">
        <v>-8.5481949270401802</v>
      </c>
      <c r="I1196">
        <v>-49.176062346198002</v>
      </c>
      <c r="J1196">
        <v>2.5915807622060498</v>
      </c>
      <c r="K1196">
        <v>10.411193843883</v>
      </c>
      <c r="L1196">
        <v>15.620822227088</v>
      </c>
      <c r="M1196">
        <v>11.1802673669399</v>
      </c>
      <c r="N1196">
        <v>0.70370743822634696</v>
      </c>
      <c r="O1196">
        <v>169.366197183098</v>
      </c>
      <c r="P1196">
        <v>25.294117647058801</v>
      </c>
      <c r="Q1196">
        <v>-4.4742048942137999E-2</v>
      </c>
    </row>
    <row r="1197" spans="1:17" hidden="1" x14ac:dyDescent="0.3">
      <c r="A1197" t="s">
        <v>2557</v>
      </c>
      <c r="B1197" t="s">
        <v>2558</v>
      </c>
      <c r="C1197" t="s">
        <v>3112</v>
      </c>
      <c r="D1197" t="s">
        <v>51</v>
      </c>
      <c r="E1197">
        <v>1719.26</v>
      </c>
      <c r="F1197">
        <v>18.29</v>
      </c>
      <c r="G1197">
        <v>102.170600259385</v>
      </c>
      <c r="H1197">
        <v>-4.9382114113814204</v>
      </c>
      <c r="I1197">
        <v>25.882935798514399</v>
      </c>
      <c r="J1197">
        <v>-3.96767097053886</v>
      </c>
      <c r="K1197">
        <v>20.231353630881699</v>
      </c>
      <c r="L1197">
        <v>16.1960065727603</v>
      </c>
      <c r="M1197">
        <v>26.246969455177101</v>
      </c>
      <c r="N1197">
        <v>0.267911494989518</v>
      </c>
      <c r="O1197">
        <v>52.542372881355902</v>
      </c>
      <c r="P1197">
        <v>152.27586206896501</v>
      </c>
    </row>
    <row r="1198" spans="1:17" hidden="1" x14ac:dyDescent="0.3">
      <c r="A1198" t="s">
        <v>2559</v>
      </c>
      <c r="B1198" t="s">
        <v>2560</v>
      </c>
      <c r="C1198" t="s">
        <v>3112</v>
      </c>
      <c r="D1198" t="s">
        <v>83</v>
      </c>
      <c r="E1198">
        <v>1716.6451995</v>
      </c>
      <c r="F1198">
        <v>257.25</v>
      </c>
      <c r="G1198">
        <v>96.949855578533999</v>
      </c>
      <c r="H1198">
        <v>-3.03773952074632</v>
      </c>
      <c r="I1198">
        <v>97.681632961224295</v>
      </c>
      <c r="J1198">
        <v>-2.8852282019380899</v>
      </c>
      <c r="K1198">
        <v>253.77003189197899</v>
      </c>
      <c r="L1198">
        <v>177.08459913194099</v>
      </c>
      <c r="M1198">
        <v>32.171674508246603</v>
      </c>
      <c r="N1198">
        <v>0.39019032687247901</v>
      </c>
      <c r="O1198">
        <v>40.081632653061199</v>
      </c>
      <c r="P1198">
        <v>176.46426652337399</v>
      </c>
      <c r="Q1198">
        <v>9.5723550202308993E-2</v>
      </c>
    </row>
    <row r="1199" spans="1:17" hidden="1" x14ac:dyDescent="0.3">
      <c r="A1199" t="s">
        <v>2561</v>
      </c>
      <c r="B1199" t="s">
        <v>2562</v>
      </c>
      <c r="C1199" t="s">
        <v>3112</v>
      </c>
      <c r="D1199" t="s">
        <v>192</v>
      </c>
      <c r="E1199">
        <v>1716.4664631600001</v>
      </c>
      <c r="F1199">
        <v>721.65</v>
      </c>
      <c r="G1199">
        <v>122.368977554445</v>
      </c>
      <c r="H1199">
        <v>-19.002082245819999</v>
      </c>
      <c r="I1199">
        <v>63.457508545665597</v>
      </c>
      <c r="J1199">
        <v>-2.7273427071287601</v>
      </c>
      <c r="K1199">
        <v>774.77397688391704</v>
      </c>
      <c r="L1199">
        <v>567.46984789189798</v>
      </c>
      <c r="M1199">
        <v>29.485589187445399</v>
      </c>
      <c r="N1199">
        <v>0.31013597777973001</v>
      </c>
      <c r="O1199">
        <v>44.107254209104099</v>
      </c>
      <c r="P1199">
        <v>155.65494641750001</v>
      </c>
      <c r="Q1199">
        <v>0.20308325175115899</v>
      </c>
    </row>
    <row r="1200" spans="1:17" hidden="1" x14ac:dyDescent="0.3">
      <c r="A1200" t="s">
        <v>2563</v>
      </c>
      <c r="B1200" t="s">
        <v>2564</v>
      </c>
      <c r="C1200" t="s">
        <v>3112</v>
      </c>
      <c r="D1200" t="s">
        <v>238</v>
      </c>
      <c r="E1200">
        <v>1707.53349840499</v>
      </c>
      <c r="F1200">
        <v>965.65</v>
      </c>
      <c r="G1200">
        <v>131.63727472149901</v>
      </c>
      <c r="H1200">
        <v>15.486522039845999</v>
      </c>
      <c r="I1200">
        <v>11.1462336471625</v>
      </c>
      <c r="J1200">
        <v>-4.6220044682850103</v>
      </c>
      <c r="K1200">
        <v>1005.54355001268</v>
      </c>
      <c r="L1200">
        <v>825.00551893907095</v>
      </c>
      <c r="M1200">
        <v>33.054515487725801</v>
      </c>
      <c r="N1200">
        <v>0.81854996574883299</v>
      </c>
      <c r="O1200">
        <v>24.1650701599958</v>
      </c>
      <c r="P1200">
        <v>167.38197424892701</v>
      </c>
      <c r="Q1200">
        <v>0.173477582487301</v>
      </c>
    </row>
    <row r="1201" spans="1:17" hidden="1" x14ac:dyDescent="0.3">
      <c r="A1201" t="s">
        <v>2565</v>
      </c>
      <c r="B1201" t="s">
        <v>2566</v>
      </c>
      <c r="C1201" t="s">
        <v>3112</v>
      </c>
      <c r="D1201" t="s">
        <v>54</v>
      </c>
      <c r="E1201">
        <v>1707.01405488</v>
      </c>
      <c r="F1201">
        <v>155.19999999999999</v>
      </c>
      <c r="G1201">
        <v>-55.065255306392302</v>
      </c>
      <c r="H1201">
        <v>-14.1063378923645</v>
      </c>
      <c r="I1201">
        <v>-46.344020011049999</v>
      </c>
      <c r="J1201">
        <v>-12.1904017742841</v>
      </c>
      <c r="K1201">
        <v>194.18889717478899</v>
      </c>
      <c r="L1201">
        <v>213.947067951219</v>
      </c>
      <c r="M1201">
        <v>16.895275308172899</v>
      </c>
      <c r="N1201">
        <v>0.95768216327880096</v>
      </c>
      <c r="O1201">
        <v>82.699742268041206</v>
      </c>
      <c r="P1201">
        <v>0.43357276904161202</v>
      </c>
      <c r="Q1201">
        <v>7.4988565718359004E-2</v>
      </c>
    </row>
    <row r="1202" spans="1:17" hidden="1" x14ac:dyDescent="0.3">
      <c r="A1202" t="s">
        <v>2567</v>
      </c>
      <c r="B1202" t="s">
        <v>2568</v>
      </c>
      <c r="C1202" t="s">
        <v>3112</v>
      </c>
      <c r="D1202" t="s">
        <v>122</v>
      </c>
      <c r="E1202">
        <v>1705.484769405</v>
      </c>
      <c r="F1202">
        <v>766.05</v>
      </c>
      <c r="G1202">
        <v>9.90195483396678</v>
      </c>
      <c r="H1202">
        <v>11.367166126612799</v>
      </c>
      <c r="I1202">
        <v>26.032941724791499</v>
      </c>
      <c r="J1202">
        <v>-0.26676936185981898</v>
      </c>
      <c r="K1202">
        <v>761.21141325279905</v>
      </c>
      <c r="L1202">
        <v>659.92026587587895</v>
      </c>
      <c r="M1202">
        <v>32.821469672535997</v>
      </c>
      <c r="N1202">
        <v>0.54053535471925296</v>
      </c>
      <c r="O1202">
        <v>10.945760720579599</v>
      </c>
      <c r="P1202">
        <v>53.440160240360498</v>
      </c>
      <c r="Q1202">
        <v>-5.8762094001827997E-2</v>
      </c>
    </row>
    <row r="1203" spans="1:17" hidden="1" x14ac:dyDescent="0.3">
      <c r="A1203" t="s">
        <v>2569</v>
      </c>
      <c r="B1203" t="s">
        <v>2570</v>
      </c>
      <c r="C1203" t="s">
        <v>3112</v>
      </c>
      <c r="D1203" t="s">
        <v>133</v>
      </c>
      <c r="E1203">
        <v>1704.7563642299999</v>
      </c>
      <c r="F1203">
        <v>682.1</v>
      </c>
      <c r="G1203">
        <v>-5.6325061970846697</v>
      </c>
      <c r="H1203">
        <v>34.192706001885803</v>
      </c>
      <c r="I1203">
        <v>13.686647523862799</v>
      </c>
      <c r="J1203">
        <v>-11.814995467347901</v>
      </c>
      <c r="M1203">
        <v>43.221440429092098</v>
      </c>
      <c r="O1203">
        <v>29.585104823339599</v>
      </c>
      <c r="P1203">
        <v>26.855123674911599</v>
      </c>
    </row>
    <row r="1204" spans="1:17" hidden="1" x14ac:dyDescent="0.3">
      <c r="A1204" t="s">
        <v>2571</v>
      </c>
      <c r="B1204" t="s">
        <v>2572</v>
      </c>
      <c r="C1204" t="s">
        <v>3112</v>
      </c>
      <c r="D1204" t="s">
        <v>603</v>
      </c>
      <c r="E1204">
        <v>1701.0937799999999</v>
      </c>
      <c r="F1204">
        <v>100.72</v>
      </c>
      <c r="G1204">
        <v>9.4975473471896006</v>
      </c>
      <c r="H1204">
        <v>1.70601830331194</v>
      </c>
      <c r="I1204">
        <v>9.7160794632492298</v>
      </c>
      <c r="J1204">
        <v>-8.4080511256547208</v>
      </c>
      <c r="K1204">
        <v>118.07332217288599</v>
      </c>
      <c r="L1204">
        <v>103.52913809026801</v>
      </c>
      <c r="M1204">
        <v>54.219977380712301</v>
      </c>
      <c r="N1204">
        <v>0.30709229165155799</v>
      </c>
      <c r="O1204">
        <v>58.399523431294597</v>
      </c>
      <c r="P1204">
        <v>42.956497054857699</v>
      </c>
    </row>
    <row r="1205" spans="1:17" hidden="1" x14ac:dyDescent="0.3">
      <c r="A1205" t="s">
        <v>2573</v>
      </c>
      <c r="B1205" t="s">
        <v>2574</v>
      </c>
      <c r="C1205" t="s">
        <v>3112</v>
      </c>
      <c r="D1205" t="s">
        <v>48</v>
      </c>
      <c r="E1205">
        <v>1700.6614506000001</v>
      </c>
      <c r="F1205">
        <v>1525.15</v>
      </c>
      <c r="G1205">
        <v>83.867602603727605</v>
      </c>
      <c r="H1205">
        <v>5.1860039350586398</v>
      </c>
      <c r="I1205">
        <v>15.4455287753816</v>
      </c>
      <c r="J1205">
        <v>-1.1702266109002</v>
      </c>
      <c r="K1205">
        <v>1569.5158294821199</v>
      </c>
      <c r="L1205">
        <v>1289.2234290153699</v>
      </c>
      <c r="M1205">
        <v>39.816866844434699</v>
      </c>
      <c r="N1205">
        <v>0.81984183359095497</v>
      </c>
      <c r="O1205">
        <v>17.126184309740001</v>
      </c>
      <c r="P1205">
        <v>123.940973496806</v>
      </c>
    </row>
    <row r="1206" spans="1:17" hidden="1" x14ac:dyDescent="0.3">
      <c r="A1206" t="s">
        <v>2575</v>
      </c>
      <c r="B1206" t="s">
        <v>2576</v>
      </c>
      <c r="C1206" t="s">
        <v>3112</v>
      </c>
      <c r="D1206" t="s">
        <v>603</v>
      </c>
      <c r="E1206">
        <v>1692.3029750000001</v>
      </c>
      <c r="F1206">
        <v>51.37</v>
      </c>
      <c r="G1206">
        <v>-17.849748577824201</v>
      </c>
      <c r="H1206">
        <v>-8.2626975774111795</v>
      </c>
      <c r="I1206">
        <v>-26.6810565130111</v>
      </c>
      <c r="J1206">
        <v>-2.84279999107296</v>
      </c>
      <c r="K1206">
        <v>59.065941397244302</v>
      </c>
      <c r="L1206">
        <v>57.767506928996902</v>
      </c>
      <c r="M1206">
        <v>29.188193916460101</v>
      </c>
      <c r="N1206">
        <v>0.32972796964580597</v>
      </c>
      <c r="O1206">
        <v>51.839595094412999</v>
      </c>
      <c r="P1206">
        <v>14.2825361512791</v>
      </c>
      <c r="Q1206">
        <v>7.1071011628524999E-2</v>
      </c>
    </row>
    <row r="1207" spans="1:17" hidden="1" x14ac:dyDescent="0.3">
      <c r="A1207" t="s">
        <v>2577</v>
      </c>
      <c r="B1207" t="s">
        <v>2578</v>
      </c>
      <c r="C1207" t="s">
        <v>3112</v>
      </c>
      <c r="D1207" t="s">
        <v>192</v>
      </c>
      <c r="E1207">
        <v>1687.95463402</v>
      </c>
      <c r="F1207">
        <v>690.85</v>
      </c>
      <c r="G1207">
        <v>-25.7400619608933</v>
      </c>
      <c r="H1207">
        <v>-1.3080549519401901</v>
      </c>
      <c r="I1207">
        <v>12.048744319330201</v>
      </c>
      <c r="J1207">
        <v>-2.41575029102773</v>
      </c>
      <c r="K1207">
        <v>768.80150712108195</v>
      </c>
      <c r="L1207">
        <v>736.67422479110405</v>
      </c>
      <c r="M1207">
        <v>28.132260632294098</v>
      </c>
      <c r="N1207">
        <v>0.78689791362582595</v>
      </c>
      <c r="O1207">
        <v>32.438300644134003</v>
      </c>
      <c r="P1207">
        <v>26.067518248175102</v>
      </c>
      <c r="Q1207">
        <v>-2.0061696729525999E-2</v>
      </c>
    </row>
    <row r="1208" spans="1:17" hidden="1" x14ac:dyDescent="0.3">
      <c r="A1208" t="s">
        <v>2579</v>
      </c>
      <c r="B1208" t="s">
        <v>2580</v>
      </c>
      <c r="C1208" t="s">
        <v>3112</v>
      </c>
      <c r="D1208" t="s">
        <v>1778</v>
      </c>
      <c r="E1208">
        <v>1678.2619190400001</v>
      </c>
      <c r="F1208">
        <v>159.93</v>
      </c>
      <c r="G1208">
        <v>-54.202310289519303</v>
      </c>
      <c r="H1208">
        <v>-2.35694965405016</v>
      </c>
      <c r="I1208">
        <v>-34.522306178577701</v>
      </c>
      <c r="J1208">
        <v>-1.72685983609257</v>
      </c>
      <c r="K1208">
        <v>179.76000021459299</v>
      </c>
      <c r="L1208">
        <v>205.526266800499</v>
      </c>
      <c r="M1208">
        <v>26.1706557110681</v>
      </c>
      <c r="N1208">
        <v>0.44708894972957602</v>
      </c>
      <c r="O1208">
        <v>88.801350590883501</v>
      </c>
      <c r="P1208">
        <v>1.22151898734177</v>
      </c>
      <c r="Q1208">
        <v>0.14353263859962001</v>
      </c>
    </row>
    <row r="1209" spans="1:17" hidden="1" x14ac:dyDescent="0.3">
      <c r="A1209" t="s">
        <v>2581</v>
      </c>
      <c r="B1209" t="s">
        <v>2582</v>
      </c>
      <c r="C1209" t="s">
        <v>3112</v>
      </c>
      <c r="D1209" t="s">
        <v>122</v>
      </c>
      <c r="E1209">
        <v>1674.9234440820001</v>
      </c>
      <c r="F1209">
        <v>106.74</v>
      </c>
      <c r="G1209">
        <v>-46.047620079597898</v>
      </c>
      <c r="H1209">
        <v>-13.1752849299635</v>
      </c>
      <c r="I1209">
        <v>-34.744605124448597</v>
      </c>
      <c r="J1209">
        <v>-5.9599930564057502</v>
      </c>
      <c r="K1209">
        <v>128.003310921398</v>
      </c>
      <c r="L1209">
        <v>138.308282724051</v>
      </c>
      <c r="M1209">
        <v>12.1074821311639</v>
      </c>
      <c r="N1209">
        <v>0.41514487542878897</v>
      </c>
      <c r="O1209">
        <v>81.750046842795498</v>
      </c>
      <c r="P1209">
        <v>3.4402558387440498</v>
      </c>
    </row>
    <row r="1210" spans="1:17" hidden="1" x14ac:dyDescent="0.3">
      <c r="A1210" t="s">
        <v>2583</v>
      </c>
      <c r="B1210" t="s">
        <v>2584</v>
      </c>
      <c r="C1210" t="s">
        <v>3112</v>
      </c>
      <c r="D1210" t="s">
        <v>77</v>
      </c>
      <c r="E1210">
        <v>1672.866405</v>
      </c>
      <c r="F1210">
        <v>119.7</v>
      </c>
      <c r="G1210">
        <v>9.3368651487781396</v>
      </c>
      <c r="H1210">
        <v>6.0544042069007702</v>
      </c>
      <c r="I1210">
        <v>10.621763326126899</v>
      </c>
      <c r="J1210">
        <v>-11.1581138103263</v>
      </c>
      <c r="K1210">
        <v>125.12923269073001</v>
      </c>
      <c r="L1210">
        <v>109.48010010709</v>
      </c>
      <c r="M1210">
        <v>72.117783711688702</v>
      </c>
      <c r="N1210">
        <v>1.0414452765216</v>
      </c>
      <c r="O1210">
        <v>26.566416040100201</v>
      </c>
      <c r="P1210">
        <v>43.525179856115102</v>
      </c>
    </row>
    <row r="1211" spans="1:17" hidden="1" x14ac:dyDescent="0.3">
      <c r="A1211" t="s">
        <v>2585</v>
      </c>
      <c r="B1211" t="s">
        <v>2586</v>
      </c>
      <c r="C1211" t="s">
        <v>3112</v>
      </c>
      <c r="D1211" t="s">
        <v>192</v>
      </c>
      <c r="E1211">
        <v>1665.9296939999999</v>
      </c>
      <c r="F1211">
        <v>388.05</v>
      </c>
      <c r="G1211">
        <v>-35.777918843313799</v>
      </c>
      <c r="H1211">
        <v>-7.5917470769037498</v>
      </c>
      <c r="I1211">
        <v>-13.887618962116001</v>
      </c>
      <c r="J1211">
        <v>-4.0004882691197698</v>
      </c>
      <c r="K1211">
        <v>427.09877500689998</v>
      </c>
      <c r="L1211">
        <v>424.23001740593099</v>
      </c>
      <c r="M1211">
        <v>20.0765289249434</v>
      </c>
      <c r="N1211">
        <v>0.73405234579716305</v>
      </c>
      <c r="O1211">
        <v>33.745651333590999</v>
      </c>
      <c r="P1211">
        <v>8.6366181410974399</v>
      </c>
      <c r="Q1211">
        <v>-3.0561504364798001E-2</v>
      </c>
    </row>
    <row r="1212" spans="1:17" hidden="1" x14ac:dyDescent="0.3">
      <c r="A1212" t="s">
        <v>2587</v>
      </c>
      <c r="B1212" t="s">
        <v>2588</v>
      </c>
      <c r="C1212" t="s">
        <v>3112</v>
      </c>
      <c r="D1212" t="s">
        <v>270</v>
      </c>
      <c r="E1212">
        <v>1658.0277000000001</v>
      </c>
      <c r="F1212">
        <v>283.60000000000002</v>
      </c>
      <c r="G1212">
        <v>92.965329466348294</v>
      </c>
      <c r="H1212">
        <v>0.101519202584305</v>
      </c>
      <c r="I1212">
        <v>30.134841105211599</v>
      </c>
      <c r="J1212">
        <v>-9.3031979555503792</v>
      </c>
      <c r="K1212">
        <v>303.22193220742798</v>
      </c>
      <c r="L1212">
        <v>251.990499399436</v>
      </c>
      <c r="M1212">
        <v>48.432226423040603</v>
      </c>
      <c r="N1212">
        <v>0.54435235702700502</v>
      </c>
      <c r="O1212">
        <v>26.9217207334273</v>
      </c>
      <c r="P1212">
        <v>134.186622625929</v>
      </c>
    </row>
    <row r="1213" spans="1:17" hidden="1" x14ac:dyDescent="0.3">
      <c r="A1213" t="s">
        <v>2589</v>
      </c>
      <c r="B1213" t="s">
        <v>2590</v>
      </c>
      <c r="C1213" t="s">
        <v>3112</v>
      </c>
      <c r="D1213" t="s">
        <v>539</v>
      </c>
      <c r="E1213">
        <v>1656.0074331000001</v>
      </c>
      <c r="F1213">
        <v>82.3</v>
      </c>
      <c r="G1213">
        <v>65.588535739492301</v>
      </c>
      <c r="H1213">
        <v>-13.3691869512036</v>
      </c>
      <c r="I1213">
        <v>2.92827788538106</v>
      </c>
      <c r="J1213">
        <v>-6.9128075651599996</v>
      </c>
      <c r="K1213">
        <v>94.251132413362399</v>
      </c>
      <c r="L1213">
        <v>81.947538119662994</v>
      </c>
      <c r="M1213">
        <v>20.241081739071898</v>
      </c>
      <c r="N1213">
        <v>0.74613833358391501</v>
      </c>
      <c r="O1213">
        <v>57.958687727825001</v>
      </c>
      <c r="P1213">
        <v>105.75</v>
      </c>
      <c r="Q1213">
        <v>0.174102560944049</v>
      </c>
    </row>
    <row r="1214" spans="1:17" hidden="1" x14ac:dyDescent="0.3">
      <c r="A1214" t="s">
        <v>2591</v>
      </c>
      <c r="B1214" t="s">
        <v>2592</v>
      </c>
      <c r="C1214" t="s">
        <v>3112</v>
      </c>
      <c r="D1214" t="s">
        <v>97</v>
      </c>
      <c r="E1214">
        <v>1652.48532</v>
      </c>
      <c r="F1214">
        <v>301.5</v>
      </c>
      <c r="G1214">
        <v>-42.2717946868664</v>
      </c>
      <c r="H1214">
        <v>-6.1057574414687297</v>
      </c>
      <c r="I1214">
        <v>-12.6211394365953</v>
      </c>
      <c r="J1214">
        <v>-3.4765962778848798</v>
      </c>
      <c r="K1214">
        <v>331.80145230674299</v>
      </c>
      <c r="L1214">
        <v>340.02762634713798</v>
      </c>
      <c r="M1214">
        <v>19.371831916665101</v>
      </c>
      <c r="N1214">
        <v>0.66917910925749902</v>
      </c>
      <c r="O1214">
        <v>47.263681592039703</v>
      </c>
      <c r="P1214">
        <v>6.8959404360928902</v>
      </c>
      <c r="Q1214">
        <v>5.1991539517420998E-2</v>
      </c>
    </row>
    <row r="1215" spans="1:17" hidden="1" x14ac:dyDescent="0.3">
      <c r="A1215" t="s">
        <v>2593</v>
      </c>
      <c r="B1215" t="s">
        <v>2594</v>
      </c>
      <c r="C1215" t="s">
        <v>3112</v>
      </c>
      <c r="D1215" t="s">
        <v>1992</v>
      </c>
      <c r="E1215">
        <v>1641.0606504959901</v>
      </c>
      <c r="F1215">
        <v>145.91999999999999</v>
      </c>
      <c r="G1215">
        <v>-33.393175250818999</v>
      </c>
      <c r="H1215">
        <v>-4.0081572583274001</v>
      </c>
      <c r="I1215">
        <v>-25.5701258407965</v>
      </c>
      <c r="J1215">
        <v>-2.5949834118927999</v>
      </c>
      <c r="K1215">
        <v>162.90248794643799</v>
      </c>
      <c r="L1215">
        <v>167.95547444139899</v>
      </c>
      <c r="M1215">
        <v>14.630548787598901</v>
      </c>
      <c r="N1215">
        <v>0.96710737963665006</v>
      </c>
      <c r="O1215">
        <v>49.259868421052602</v>
      </c>
      <c r="P1215">
        <v>0.46127366609294201</v>
      </c>
      <c r="Q1215">
        <v>-9.3166110323216006E-2</v>
      </c>
    </row>
    <row r="1216" spans="1:17" hidden="1" x14ac:dyDescent="0.3">
      <c r="A1216" t="s">
        <v>2595</v>
      </c>
      <c r="B1216" t="s">
        <v>2596</v>
      </c>
      <c r="C1216" t="s">
        <v>3112</v>
      </c>
      <c r="D1216" t="s">
        <v>419</v>
      </c>
      <c r="E1216">
        <v>1639.5914</v>
      </c>
      <c r="F1216">
        <v>1538.8</v>
      </c>
      <c r="G1216">
        <v>225.75434367893101</v>
      </c>
      <c r="H1216">
        <v>18.462314880298099</v>
      </c>
      <c r="I1216">
        <v>97.451605007388295</v>
      </c>
      <c r="J1216">
        <v>-6.4673053465234496</v>
      </c>
      <c r="K1216">
        <v>1342.27443227002</v>
      </c>
      <c r="L1216">
        <v>960.13405577894105</v>
      </c>
      <c r="M1216">
        <v>56.292197861139201</v>
      </c>
      <c r="N1216">
        <v>0.89753751057092002</v>
      </c>
      <c r="O1216">
        <v>11.463478034832301</v>
      </c>
      <c r="P1216">
        <v>303.77853581737003</v>
      </c>
      <c r="Q1216">
        <v>0.16302247396883901</v>
      </c>
    </row>
    <row r="1217" spans="1:17" hidden="1" x14ac:dyDescent="0.3">
      <c r="A1217" t="s">
        <v>2597</v>
      </c>
      <c r="B1217" t="s">
        <v>2598</v>
      </c>
      <c r="C1217" t="s">
        <v>3112</v>
      </c>
      <c r="D1217" t="s">
        <v>437</v>
      </c>
      <c r="E1217">
        <v>1629.29</v>
      </c>
      <c r="F1217">
        <v>1079</v>
      </c>
      <c r="G1217">
        <v>-19.812770960223499</v>
      </c>
      <c r="H1217">
        <v>-6.0292084191818001</v>
      </c>
      <c r="I1217">
        <v>-24.494415781854801</v>
      </c>
      <c r="J1217">
        <v>-2.54223196864297</v>
      </c>
      <c r="K1217">
        <v>1202.2156808096599</v>
      </c>
      <c r="L1217">
        <v>1223.2781561026</v>
      </c>
      <c r="M1217">
        <v>23.435177221138499</v>
      </c>
      <c r="N1217">
        <v>0.91551219492372804</v>
      </c>
      <c r="O1217">
        <v>48.748841519925797</v>
      </c>
      <c r="P1217">
        <v>9.3654976687613996</v>
      </c>
      <c r="Q1217">
        <v>5.4563878889318997E-2</v>
      </c>
    </row>
    <row r="1218" spans="1:17" hidden="1" x14ac:dyDescent="0.3">
      <c r="A1218" t="s">
        <v>2599</v>
      </c>
      <c r="B1218" t="s">
        <v>2600</v>
      </c>
      <c r="C1218" t="s">
        <v>3112</v>
      </c>
      <c r="D1218" t="s">
        <v>114</v>
      </c>
      <c r="E1218">
        <v>1628.3916538399999</v>
      </c>
      <c r="F1218">
        <v>73.36</v>
      </c>
      <c r="G1218">
        <v>60.879614559691397</v>
      </c>
      <c r="H1218">
        <v>-10.587341214584001</v>
      </c>
      <c r="I1218">
        <v>-4.5123181326981001</v>
      </c>
      <c r="J1218">
        <v>-6.3047494453879303</v>
      </c>
      <c r="K1218">
        <v>86.228014041545904</v>
      </c>
      <c r="L1218">
        <v>78.778863965079594</v>
      </c>
      <c r="M1218">
        <v>11.8958542186319</v>
      </c>
      <c r="N1218">
        <v>0.37594791021753698</v>
      </c>
      <c r="O1218">
        <v>47.082878953107901</v>
      </c>
      <c r="P1218">
        <v>90.002590002589898</v>
      </c>
      <c r="Q1218">
        <v>6.1520527671510998E-2</v>
      </c>
    </row>
    <row r="1219" spans="1:17" hidden="1" x14ac:dyDescent="0.3">
      <c r="A1219" t="s">
        <v>2601</v>
      </c>
      <c r="B1219" t="s">
        <v>2602</v>
      </c>
      <c r="C1219" t="s">
        <v>3112</v>
      </c>
      <c r="D1219" t="s">
        <v>117</v>
      </c>
      <c r="E1219">
        <v>1626.91407768</v>
      </c>
      <c r="F1219">
        <v>235.6</v>
      </c>
      <c r="G1219">
        <v>-56.193156748845801</v>
      </c>
      <c r="H1219">
        <v>-12.0656255807277</v>
      </c>
      <c r="I1219">
        <v>-36.874003027898297</v>
      </c>
      <c r="J1219">
        <v>-2.34669744234884</v>
      </c>
      <c r="K1219">
        <v>290.855648761878</v>
      </c>
      <c r="M1219">
        <v>20.774786987877899</v>
      </c>
      <c r="N1219">
        <v>0.38429104017409799</v>
      </c>
      <c r="O1219">
        <v>69.779286926994899</v>
      </c>
      <c r="P1219">
        <v>4.43262411347518</v>
      </c>
    </row>
    <row r="1220" spans="1:17" hidden="1" x14ac:dyDescent="0.3">
      <c r="A1220" t="s">
        <v>2603</v>
      </c>
      <c r="B1220" t="s">
        <v>2604</v>
      </c>
      <c r="C1220" t="s">
        <v>3112</v>
      </c>
      <c r="D1220" t="s">
        <v>57</v>
      </c>
      <c r="E1220">
        <v>1626.2286988000001</v>
      </c>
      <c r="F1220">
        <v>16.7</v>
      </c>
      <c r="G1220">
        <v>-11.677767438209401</v>
      </c>
      <c r="H1220">
        <v>-2.0247070797776798</v>
      </c>
      <c r="I1220">
        <v>-12.2488823833037</v>
      </c>
      <c r="J1220">
        <v>-6.72208025248145</v>
      </c>
      <c r="K1220">
        <v>18.7781385369208</v>
      </c>
      <c r="L1220">
        <v>18.5599648134021</v>
      </c>
      <c r="M1220">
        <v>16.2337739762329</v>
      </c>
      <c r="N1220">
        <v>0.391156778061586</v>
      </c>
      <c r="O1220">
        <v>67.964071856287404</v>
      </c>
      <c r="P1220">
        <v>19.285714285714199</v>
      </c>
      <c r="Q1220">
        <v>2.1752947176169001E-2</v>
      </c>
    </row>
    <row r="1221" spans="1:17" hidden="1" x14ac:dyDescent="0.3">
      <c r="A1221" t="s">
        <v>2605</v>
      </c>
      <c r="B1221" t="s">
        <v>2606</v>
      </c>
      <c r="C1221" t="s">
        <v>3112</v>
      </c>
      <c r="D1221" t="s">
        <v>465</v>
      </c>
      <c r="E1221">
        <v>1623.8124405000001</v>
      </c>
      <c r="F1221">
        <v>527.29999999999995</v>
      </c>
      <c r="G1221">
        <v>-15.723614356322599</v>
      </c>
      <c r="H1221">
        <v>-1.89765545789358</v>
      </c>
      <c r="I1221">
        <v>-6.0036771665795596</v>
      </c>
      <c r="J1221">
        <v>1.9716691445594201</v>
      </c>
      <c r="K1221">
        <v>594.37197102605398</v>
      </c>
      <c r="L1221">
        <v>562.47945467945897</v>
      </c>
      <c r="M1221">
        <v>28.785780627581701</v>
      </c>
      <c r="N1221">
        <v>0.62100408686823905</v>
      </c>
      <c r="O1221">
        <v>37.872179025222799</v>
      </c>
      <c r="P1221">
        <v>31.0062111801242</v>
      </c>
      <c r="Q1221">
        <v>-8.8240128787213004E-2</v>
      </c>
    </row>
    <row r="1222" spans="1:17" hidden="1" x14ac:dyDescent="0.3">
      <c r="A1222" t="s">
        <v>2607</v>
      </c>
      <c r="B1222" t="s">
        <v>2608</v>
      </c>
      <c r="C1222" t="s">
        <v>3112</v>
      </c>
      <c r="D1222" t="s">
        <v>83</v>
      </c>
      <c r="E1222">
        <v>1620.7587988600001</v>
      </c>
      <c r="F1222">
        <v>168.55</v>
      </c>
      <c r="G1222">
        <v>18.161644875429701</v>
      </c>
      <c r="H1222">
        <v>46.146507833975903</v>
      </c>
      <c r="I1222">
        <v>41.497910946822898</v>
      </c>
      <c r="J1222">
        <v>-3.0089883380779301</v>
      </c>
      <c r="K1222">
        <v>137.535386807891</v>
      </c>
      <c r="L1222">
        <v>116.763515934201</v>
      </c>
      <c r="M1222">
        <v>59.764832001521398</v>
      </c>
      <c r="N1222">
        <v>1.73695353037736</v>
      </c>
      <c r="O1222">
        <v>11.8362503708098</v>
      </c>
      <c r="P1222">
        <v>92.848970251716196</v>
      </c>
      <c r="Q1222">
        <v>-8.7720685137919995E-3</v>
      </c>
    </row>
    <row r="1223" spans="1:17" hidden="1" x14ac:dyDescent="0.3">
      <c r="A1223" t="s">
        <v>2609</v>
      </c>
      <c r="B1223" t="s">
        <v>2610</v>
      </c>
      <c r="C1223" t="s">
        <v>3112</v>
      </c>
      <c r="D1223" t="s">
        <v>51</v>
      </c>
      <c r="E1223">
        <v>1617.37596065</v>
      </c>
      <c r="F1223">
        <v>1682.35</v>
      </c>
      <c r="G1223">
        <v>57.047999910344899</v>
      </c>
      <c r="H1223">
        <v>8.6356721352880701</v>
      </c>
      <c r="I1223">
        <v>17.9465383669496</v>
      </c>
      <c r="J1223">
        <v>-6.0424948440619399</v>
      </c>
      <c r="K1223">
        <v>1665.8969323431199</v>
      </c>
      <c r="L1223">
        <v>1405.9945829268299</v>
      </c>
      <c r="M1223">
        <v>38.3566217583652</v>
      </c>
      <c r="N1223">
        <v>1.07955762378551</v>
      </c>
      <c r="O1223">
        <v>21.2589532499182</v>
      </c>
      <c r="P1223">
        <v>88.530285201994701</v>
      </c>
      <c r="Q1223">
        <v>0.1066606249868</v>
      </c>
    </row>
    <row r="1224" spans="1:17" hidden="1" x14ac:dyDescent="0.3">
      <c r="A1224" t="s">
        <v>2611</v>
      </c>
      <c r="B1224" t="s">
        <v>2612</v>
      </c>
      <c r="C1224" t="s">
        <v>3112</v>
      </c>
      <c r="D1224" t="s">
        <v>465</v>
      </c>
      <c r="E1224">
        <v>1617.3337187919999</v>
      </c>
      <c r="F1224">
        <v>96.56</v>
      </c>
      <c r="G1224">
        <v>-60.8788479579324</v>
      </c>
      <c r="H1224">
        <v>5.4652758661813499</v>
      </c>
      <c r="I1224">
        <v>-18.791238700362701</v>
      </c>
      <c r="J1224">
        <v>-2.52406265586714</v>
      </c>
      <c r="K1224">
        <v>104.571119769041</v>
      </c>
      <c r="L1224">
        <v>112.237059383082</v>
      </c>
      <c r="M1224">
        <v>31.6885099670641</v>
      </c>
      <c r="N1224">
        <v>1.1568670631651901</v>
      </c>
      <c r="O1224">
        <v>57.829328914664401</v>
      </c>
      <c r="P1224">
        <v>20.7754846779236</v>
      </c>
      <c r="Q1224">
        <v>-6.7315988732227994E-2</v>
      </c>
    </row>
    <row r="1225" spans="1:17" hidden="1" x14ac:dyDescent="0.3">
      <c r="A1225" t="s">
        <v>2613</v>
      </c>
      <c r="B1225" t="s">
        <v>2614</v>
      </c>
      <c r="C1225" t="s">
        <v>3112</v>
      </c>
      <c r="D1225" t="s">
        <v>77</v>
      </c>
      <c r="E1225">
        <v>1615.0360063999999</v>
      </c>
      <c r="F1225">
        <v>92</v>
      </c>
      <c r="G1225">
        <v>72.121037341189506</v>
      </c>
      <c r="H1225">
        <v>-0.80653758901140304</v>
      </c>
      <c r="I1225">
        <v>5.9146433880494902</v>
      </c>
      <c r="J1225">
        <v>-13.734863112291</v>
      </c>
      <c r="K1225">
        <v>100.79312736735901</v>
      </c>
      <c r="L1225">
        <v>82.914858758416102</v>
      </c>
      <c r="M1225">
        <v>18.814903911831799</v>
      </c>
      <c r="N1225">
        <v>0.435649264470095</v>
      </c>
      <c r="O1225">
        <v>56.304347826086897</v>
      </c>
      <c r="P1225">
        <v>108.995910949568</v>
      </c>
      <c r="Q1225">
        <v>0.326370625887137</v>
      </c>
    </row>
    <row r="1226" spans="1:17" hidden="1" x14ac:dyDescent="0.3">
      <c r="A1226" t="s">
        <v>2615</v>
      </c>
      <c r="B1226" t="s">
        <v>2616</v>
      </c>
      <c r="C1226" t="s">
        <v>3112</v>
      </c>
      <c r="D1226" t="s">
        <v>21</v>
      </c>
      <c r="E1226">
        <v>1608.6511680000001</v>
      </c>
      <c r="F1226">
        <v>1366.25</v>
      </c>
      <c r="G1226">
        <v>177.42682801739201</v>
      </c>
      <c r="H1226">
        <v>-5.11396556440332</v>
      </c>
      <c r="I1226">
        <v>8.3013641784653398</v>
      </c>
      <c r="J1226">
        <v>2.0838553897067902</v>
      </c>
      <c r="K1226">
        <v>1508.0904264831499</v>
      </c>
      <c r="L1226">
        <v>1208.59575143605</v>
      </c>
      <c r="M1226">
        <v>31.489831563092999</v>
      </c>
      <c r="N1226">
        <v>0.75167522657417296</v>
      </c>
      <c r="O1226">
        <v>36.431838975297303</v>
      </c>
      <c r="P1226">
        <v>227.91311652466101</v>
      </c>
      <c r="Q1226">
        <v>0.137307949530418</v>
      </c>
    </row>
    <row r="1227" spans="1:17" hidden="1" x14ac:dyDescent="0.3">
      <c r="A1227" t="s">
        <v>2617</v>
      </c>
      <c r="B1227" t="s">
        <v>2618</v>
      </c>
      <c r="C1227" t="s">
        <v>3112</v>
      </c>
      <c r="D1227" t="s">
        <v>117</v>
      </c>
      <c r="E1227">
        <v>1608.2064356000001</v>
      </c>
      <c r="F1227">
        <v>234.95</v>
      </c>
      <c r="G1227">
        <v>-29.407724812899101</v>
      </c>
      <c r="H1227">
        <v>-2.0808912407626301</v>
      </c>
      <c r="I1227">
        <v>-30.3416522952026</v>
      </c>
      <c r="J1227">
        <v>-3.64762158710273</v>
      </c>
      <c r="K1227">
        <v>260.52578976386502</v>
      </c>
      <c r="L1227">
        <v>267.704413472944</v>
      </c>
      <c r="M1227">
        <v>31.178393160507198</v>
      </c>
      <c r="N1227">
        <v>0.588006833969975</v>
      </c>
      <c r="O1227">
        <v>70.504362630346805</v>
      </c>
      <c r="P1227">
        <v>5.0525374469036297</v>
      </c>
      <c r="Q1227">
        <v>0.13035414969696901</v>
      </c>
    </row>
    <row r="1228" spans="1:17" hidden="1" x14ac:dyDescent="0.3">
      <c r="A1228" t="s">
        <v>2619</v>
      </c>
      <c r="B1228" t="s">
        <v>2620</v>
      </c>
      <c r="C1228" t="s">
        <v>3112</v>
      </c>
      <c r="D1228" t="s">
        <v>449</v>
      </c>
      <c r="E1228">
        <v>1601.6556043200001</v>
      </c>
      <c r="F1228">
        <v>772.55</v>
      </c>
      <c r="G1228">
        <v>-24.420456664606199</v>
      </c>
      <c r="H1228">
        <v>0.377538038341175</v>
      </c>
      <c r="I1228">
        <v>6.9784910556649402</v>
      </c>
      <c r="J1228">
        <v>-2.1872207597859501</v>
      </c>
      <c r="K1228">
        <v>781.55191913957901</v>
      </c>
      <c r="L1228">
        <v>716.89281286615096</v>
      </c>
      <c r="M1228">
        <v>31.1471155998595</v>
      </c>
      <c r="N1228">
        <v>0.80164850458854298</v>
      </c>
      <c r="O1228">
        <v>20.2511164325933</v>
      </c>
      <c r="P1228">
        <v>36.734513274336202</v>
      </c>
      <c r="Q1228">
        <v>7.2042524302905003E-2</v>
      </c>
    </row>
    <row r="1229" spans="1:17" hidden="1" x14ac:dyDescent="0.3">
      <c r="A1229" t="s">
        <v>2621</v>
      </c>
      <c r="B1229" t="s">
        <v>2622</v>
      </c>
      <c r="C1229" t="s">
        <v>3112</v>
      </c>
      <c r="D1229" t="s">
        <v>117</v>
      </c>
      <c r="E1229">
        <v>1601.569807332</v>
      </c>
      <c r="F1229">
        <v>40.92</v>
      </c>
      <c r="G1229">
        <v>81.261336299994198</v>
      </c>
      <c r="H1229">
        <v>-24.2801005989594</v>
      </c>
      <c r="I1229">
        <v>41.394699533871602</v>
      </c>
      <c r="J1229">
        <v>-10.348703602468699</v>
      </c>
      <c r="K1229">
        <v>46.855722853146098</v>
      </c>
      <c r="L1229">
        <v>34.606771977686599</v>
      </c>
      <c r="M1229">
        <v>14.499412296811601</v>
      </c>
      <c r="N1229">
        <v>0.29884387420124903</v>
      </c>
      <c r="O1229">
        <v>57.673509286412497</v>
      </c>
      <c r="P1229">
        <v>142.130177514792</v>
      </c>
      <c r="Q1229">
        <v>0.122748685340016</v>
      </c>
    </row>
    <row r="1230" spans="1:17" hidden="1" x14ac:dyDescent="0.3">
      <c r="A1230" t="s">
        <v>2623</v>
      </c>
      <c r="B1230" t="s">
        <v>2624</v>
      </c>
      <c r="C1230" t="s">
        <v>3112</v>
      </c>
      <c r="D1230" t="s">
        <v>276</v>
      </c>
      <c r="E1230">
        <v>1601.00291975</v>
      </c>
      <c r="F1230">
        <v>509.75</v>
      </c>
      <c r="G1230">
        <v>14.0887488670498</v>
      </c>
      <c r="H1230">
        <v>-1.9366808350540401</v>
      </c>
      <c r="I1230">
        <v>13.873656057483901</v>
      </c>
      <c r="J1230">
        <v>-1.32647122882365</v>
      </c>
      <c r="K1230">
        <v>555.978579630882</v>
      </c>
      <c r="L1230">
        <v>504.878253612707</v>
      </c>
      <c r="M1230">
        <v>31.669813169743801</v>
      </c>
      <c r="N1230">
        <v>0.47938961746030001</v>
      </c>
      <c r="O1230">
        <v>46.4639529180971</v>
      </c>
      <c r="P1230">
        <v>70.942320590207899</v>
      </c>
      <c r="Q1230">
        <v>9.7023320465978002E-2</v>
      </c>
    </row>
    <row r="1231" spans="1:17" hidden="1" x14ac:dyDescent="0.3">
      <c r="A1231" t="s">
        <v>2625</v>
      </c>
      <c r="B1231" t="s">
        <v>2626</v>
      </c>
      <c r="C1231" t="s">
        <v>3112</v>
      </c>
      <c r="D1231" t="s">
        <v>2627</v>
      </c>
      <c r="E1231">
        <v>1599.861292</v>
      </c>
      <c r="F1231">
        <v>576.5</v>
      </c>
      <c r="G1231">
        <v>-28.9985633785153</v>
      </c>
      <c r="H1231">
        <v>1.04603334252131</v>
      </c>
      <c r="I1231">
        <v>0.54125752908120395</v>
      </c>
      <c r="J1231">
        <v>-2.6673614921277098</v>
      </c>
      <c r="K1231">
        <v>641.118719696634</v>
      </c>
      <c r="L1231">
        <v>604.64488764371299</v>
      </c>
      <c r="M1231">
        <v>21.761411126430701</v>
      </c>
      <c r="N1231">
        <v>1.28762233600043</v>
      </c>
      <c r="O1231">
        <v>46.470078057241899</v>
      </c>
      <c r="P1231">
        <v>22.659574468085101</v>
      </c>
      <c r="Q1231">
        <v>8.3728404487173003E-2</v>
      </c>
    </row>
    <row r="1232" spans="1:17" hidden="1" x14ac:dyDescent="0.3">
      <c r="A1232" t="s">
        <v>2628</v>
      </c>
      <c r="B1232" t="s">
        <v>2629</v>
      </c>
      <c r="C1232" t="s">
        <v>3112</v>
      </c>
      <c r="D1232" t="s">
        <v>238</v>
      </c>
      <c r="E1232">
        <v>1599.1733862000001</v>
      </c>
      <c r="F1232">
        <v>1054.95</v>
      </c>
      <c r="G1232">
        <v>47.099931097585198</v>
      </c>
      <c r="H1232">
        <v>-7.46341159775411</v>
      </c>
      <c r="I1232">
        <v>-32.811588136054603</v>
      </c>
      <c r="J1232">
        <v>-0.38959019885752899</v>
      </c>
      <c r="K1232">
        <v>1158.5420860161601</v>
      </c>
      <c r="L1232">
        <v>1061.44996074446</v>
      </c>
      <c r="M1232">
        <v>26.461935145864398</v>
      </c>
      <c r="N1232">
        <v>0.20676832358415001</v>
      </c>
      <c r="O1232">
        <v>41.499597137305003</v>
      </c>
      <c r="P1232">
        <v>118.100062021914</v>
      </c>
      <c r="Q1232">
        <v>0.13152593951321201</v>
      </c>
    </row>
    <row r="1233" spans="1:17" hidden="1" x14ac:dyDescent="0.3">
      <c r="A1233" t="s">
        <v>2630</v>
      </c>
      <c r="B1233" t="s">
        <v>2631</v>
      </c>
      <c r="C1233" t="s">
        <v>3112</v>
      </c>
      <c r="D1233" t="s">
        <v>125</v>
      </c>
      <c r="E1233">
        <v>1595.9481793799901</v>
      </c>
      <c r="F1233">
        <v>54.07</v>
      </c>
      <c r="G1233">
        <v>-14.9928454219177</v>
      </c>
      <c r="H1233">
        <v>-2.1806605291443</v>
      </c>
      <c r="I1233">
        <v>-17.0185793530007</v>
      </c>
      <c r="J1233">
        <v>2.9052426278901899</v>
      </c>
      <c r="K1233">
        <v>57.858120144297899</v>
      </c>
      <c r="L1233">
        <v>58.071760045329398</v>
      </c>
      <c r="M1233">
        <v>33.029519215227999</v>
      </c>
      <c r="N1233">
        <v>0.40244798179249303</v>
      </c>
      <c r="O1233">
        <v>59.607915664878803</v>
      </c>
      <c r="P1233">
        <v>19.796167054392299</v>
      </c>
      <c r="Q1233">
        <v>8.1790899467880998E-2</v>
      </c>
    </row>
    <row r="1234" spans="1:17" hidden="1" x14ac:dyDescent="0.3">
      <c r="A1234" t="s">
        <v>2632</v>
      </c>
      <c r="B1234" t="s">
        <v>2633</v>
      </c>
      <c r="C1234" t="s">
        <v>3112</v>
      </c>
      <c r="D1234" t="s">
        <v>74</v>
      </c>
      <c r="E1234">
        <v>1594.7296711500001</v>
      </c>
      <c r="F1234">
        <v>28.45</v>
      </c>
      <c r="G1234">
        <v>-36.848100528016502</v>
      </c>
      <c r="H1234">
        <v>-2.6446876807433801</v>
      </c>
      <c r="I1234">
        <v>-34.092884017099998</v>
      </c>
      <c r="J1234">
        <v>-2.8557281628848599</v>
      </c>
      <c r="K1234">
        <v>32.73328025496</v>
      </c>
      <c r="L1234">
        <v>35.367050313495298</v>
      </c>
      <c r="M1234">
        <v>14.3394277407332</v>
      </c>
      <c r="N1234">
        <v>0.366402640277664</v>
      </c>
      <c r="O1234">
        <v>70.826010544815404</v>
      </c>
      <c r="P1234">
        <v>2.00788813194692</v>
      </c>
    </row>
    <row r="1235" spans="1:17" hidden="1" x14ac:dyDescent="0.3">
      <c r="A1235" t="s">
        <v>2634</v>
      </c>
      <c r="B1235" t="s">
        <v>2635</v>
      </c>
      <c r="C1235" t="s">
        <v>3112</v>
      </c>
      <c r="D1235" t="s">
        <v>554</v>
      </c>
      <c r="E1235">
        <v>1590.89708554</v>
      </c>
      <c r="F1235">
        <v>656.6</v>
      </c>
      <c r="G1235">
        <v>24.107398012194</v>
      </c>
      <c r="H1235">
        <v>21.812507675927002</v>
      </c>
      <c r="I1235">
        <v>41.956488766890203</v>
      </c>
      <c r="J1235">
        <v>20.828643131832099</v>
      </c>
      <c r="K1235">
        <v>560.47992901836199</v>
      </c>
      <c r="L1235">
        <v>513.144796465485</v>
      </c>
      <c r="M1235">
        <v>84.647387520294203</v>
      </c>
      <c r="N1235">
        <v>3.1258263986660699</v>
      </c>
      <c r="O1235">
        <v>6.4194334450197799</v>
      </c>
      <c r="P1235">
        <v>94.519330469560003</v>
      </c>
      <c r="Q1235">
        <v>0.16659058509541899</v>
      </c>
    </row>
    <row r="1236" spans="1:17" hidden="1" x14ac:dyDescent="0.3">
      <c r="A1236" t="s">
        <v>2636</v>
      </c>
      <c r="B1236" t="s">
        <v>2637</v>
      </c>
      <c r="C1236" t="s">
        <v>3112</v>
      </c>
      <c r="D1236" t="s">
        <v>394</v>
      </c>
      <c r="E1236">
        <v>1589.0662694</v>
      </c>
      <c r="F1236">
        <v>2979.5</v>
      </c>
      <c r="G1236">
        <v>193.28161281488499</v>
      </c>
      <c r="H1236">
        <v>7.9889641268171196</v>
      </c>
      <c r="I1236">
        <v>73.802386821772998</v>
      </c>
      <c r="J1236">
        <v>-7.40745489885746</v>
      </c>
      <c r="K1236">
        <v>3335.8980454163602</v>
      </c>
      <c r="L1236">
        <v>2669.57584902605</v>
      </c>
      <c r="M1236">
        <v>30.6296397811359</v>
      </c>
      <c r="N1236">
        <v>1.05465247105418</v>
      </c>
      <c r="O1236">
        <v>61.609330424567801</v>
      </c>
      <c r="P1236">
        <v>232.38509593931201</v>
      </c>
      <c r="Q1236">
        <v>0.21730158948306899</v>
      </c>
    </row>
    <row r="1237" spans="1:17" hidden="1" x14ac:dyDescent="0.3">
      <c r="A1237" t="s">
        <v>2638</v>
      </c>
      <c r="B1237" t="s">
        <v>2639</v>
      </c>
      <c r="C1237" t="s">
        <v>3112</v>
      </c>
      <c r="D1237" t="s">
        <v>21</v>
      </c>
      <c r="E1237">
        <v>1587.2568597489999</v>
      </c>
      <c r="F1237">
        <v>149.81</v>
      </c>
      <c r="G1237">
        <v>365.532463970386</v>
      </c>
      <c r="H1237">
        <v>18.3425102232538</v>
      </c>
      <c r="I1237">
        <v>118.48222385985</v>
      </c>
      <c r="J1237">
        <v>1.2713140564616101</v>
      </c>
      <c r="K1237">
        <v>140.18973284250899</v>
      </c>
      <c r="L1237">
        <v>93.210742014150995</v>
      </c>
      <c r="M1237">
        <v>35.055003342045303</v>
      </c>
      <c r="N1237">
        <v>0.25245394102129698</v>
      </c>
      <c r="O1237">
        <v>20.505974234029701</v>
      </c>
      <c r="P1237">
        <v>421.07826086956499</v>
      </c>
    </row>
    <row r="1238" spans="1:17" hidden="1" x14ac:dyDescent="0.3">
      <c r="A1238" t="s">
        <v>2640</v>
      </c>
      <c r="B1238" t="s">
        <v>2641</v>
      </c>
      <c r="C1238" t="s">
        <v>3112</v>
      </c>
      <c r="D1238" t="s">
        <v>539</v>
      </c>
      <c r="E1238">
        <v>1584.7392</v>
      </c>
      <c r="F1238">
        <v>151.36000000000001</v>
      </c>
      <c r="G1238">
        <v>60.4097977902492</v>
      </c>
      <c r="H1238">
        <v>7.6667204398484898</v>
      </c>
      <c r="I1238">
        <v>-5.3806241709278897</v>
      </c>
      <c r="J1238">
        <v>5.2339091372023203</v>
      </c>
      <c r="K1238">
        <v>155.24295891690599</v>
      </c>
      <c r="L1238">
        <v>142.31293348732399</v>
      </c>
      <c r="M1238">
        <v>38.851390886902401</v>
      </c>
      <c r="N1238">
        <v>1.7426262960374701</v>
      </c>
      <c r="O1238">
        <v>20.903805496828699</v>
      </c>
      <c r="P1238">
        <v>93.678822776711399</v>
      </c>
      <c r="Q1238">
        <v>8.4810977258275994E-2</v>
      </c>
    </row>
    <row r="1239" spans="1:17" hidden="1" x14ac:dyDescent="0.3">
      <c r="A1239" t="s">
        <v>2642</v>
      </c>
      <c r="B1239" t="s">
        <v>2643</v>
      </c>
      <c r="C1239" t="s">
        <v>3112</v>
      </c>
      <c r="D1239" t="s">
        <v>2139</v>
      </c>
      <c r="E1239">
        <v>1571.309581</v>
      </c>
      <c r="F1239">
        <v>993.25</v>
      </c>
      <c r="G1239">
        <v>-43.420626124162801</v>
      </c>
      <c r="H1239">
        <v>-4.3083019624465297</v>
      </c>
      <c r="I1239">
        <v>-28.449513626416898</v>
      </c>
      <c r="J1239">
        <v>-1.3835724302910499</v>
      </c>
      <c r="K1239">
        <v>1063.4917555741399</v>
      </c>
      <c r="L1239">
        <v>1114.69869765352</v>
      </c>
      <c r="M1239">
        <v>43.645557304932098</v>
      </c>
      <c r="N1239">
        <v>0.61765190711425599</v>
      </c>
      <c r="O1239">
        <v>46.081047067706997</v>
      </c>
      <c r="P1239">
        <v>6.8642745709828397</v>
      </c>
      <c r="Q1239">
        <v>9.0578185266371E-2</v>
      </c>
    </row>
    <row r="1240" spans="1:17" hidden="1" x14ac:dyDescent="0.3">
      <c r="A1240" t="s">
        <v>2644</v>
      </c>
      <c r="B1240" t="s">
        <v>2645</v>
      </c>
      <c r="C1240" t="s">
        <v>3112</v>
      </c>
      <c r="D1240" t="s">
        <v>521</v>
      </c>
      <c r="E1240">
        <v>1564.438462182</v>
      </c>
      <c r="F1240">
        <v>155.97</v>
      </c>
      <c r="G1240">
        <v>-16.033160802561799</v>
      </c>
      <c r="H1240">
        <v>-14.3607835898591</v>
      </c>
      <c r="I1240">
        <v>4.3116993179531802</v>
      </c>
      <c r="J1240">
        <v>-5.1072778975613602</v>
      </c>
      <c r="K1240">
        <v>183.30193694101601</v>
      </c>
      <c r="L1240">
        <v>162.85357790926199</v>
      </c>
      <c r="M1240">
        <v>12.327242446690001</v>
      </c>
      <c r="N1240">
        <v>0.28129406408804303</v>
      </c>
      <c r="O1240">
        <v>48.034878502276001</v>
      </c>
      <c r="P1240">
        <v>42.308394160583902</v>
      </c>
      <c r="Q1240">
        <v>8.9069407350240007E-2</v>
      </c>
    </row>
    <row r="1241" spans="1:17" hidden="1" x14ac:dyDescent="0.3">
      <c r="A1241" t="s">
        <v>2646</v>
      </c>
      <c r="B1241" t="s">
        <v>2647</v>
      </c>
      <c r="C1241" t="s">
        <v>3112</v>
      </c>
      <c r="D1241" t="s">
        <v>149</v>
      </c>
      <c r="E1241">
        <v>1562.9624355240001</v>
      </c>
      <c r="F1241">
        <v>93.55</v>
      </c>
      <c r="G1241">
        <v>-31.508697923909299</v>
      </c>
      <c r="H1241">
        <v>-11.192055125182501</v>
      </c>
      <c r="I1241">
        <v>-40.456700046752204</v>
      </c>
      <c r="J1241">
        <v>-7.1673764197288499</v>
      </c>
      <c r="K1241">
        <v>112.63802514560901</v>
      </c>
      <c r="L1241">
        <v>121.91856527905099</v>
      </c>
      <c r="M1241">
        <v>23.492362547297301</v>
      </c>
      <c r="N1241">
        <v>0.69521370599940502</v>
      </c>
      <c r="O1241">
        <v>193.319080705505</v>
      </c>
      <c r="P1241">
        <v>3.1991174848317701</v>
      </c>
    </row>
    <row r="1242" spans="1:17" hidden="1" x14ac:dyDescent="0.3">
      <c r="A1242" t="s">
        <v>2648</v>
      </c>
      <c r="B1242" t="s">
        <v>2649</v>
      </c>
      <c r="C1242" t="s">
        <v>3112</v>
      </c>
      <c r="D1242" t="s">
        <v>465</v>
      </c>
      <c r="E1242">
        <v>1558.6558709399901</v>
      </c>
      <c r="F1242">
        <v>5057.1000000000004</v>
      </c>
      <c r="G1242">
        <v>-43.010789477435303</v>
      </c>
      <c r="H1242">
        <v>-1.3036756151609199</v>
      </c>
      <c r="I1242">
        <v>-9.6330046885576994</v>
      </c>
      <c r="J1242">
        <v>-0.616343947500267</v>
      </c>
      <c r="K1242">
        <v>5502.8940476903599</v>
      </c>
      <c r="L1242">
        <v>5688.9057294023396</v>
      </c>
      <c r="M1242">
        <v>19.113552388548701</v>
      </c>
      <c r="N1242">
        <v>0.42184249590856399</v>
      </c>
      <c r="O1242">
        <v>26.553756105277699</v>
      </c>
      <c r="P1242">
        <v>13.2862903225806</v>
      </c>
      <c r="Q1242">
        <v>-0.140043923756067</v>
      </c>
    </row>
    <row r="1243" spans="1:17" hidden="1" x14ac:dyDescent="0.3">
      <c r="A1243" t="s">
        <v>2650</v>
      </c>
      <c r="B1243" t="s">
        <v>2651</v>
      </c>
      <c r="C1243" t="s">
        <v>3112</v>
      </c>
      <c r="D1243" t="s">
        <v>48</v>
      </c>
      <c r="E1243">
        <v>1552.0100172</v>
      </c>
      <c r="F1243">
        <v>122.82</v>
      </c>
      <c r="G1243">
        <v>96.753233153523993</v>
      </c>
      <c r="H1243">
        <v>-12.683886744164299</v>
      </c>
      <c r="I1243">
        <v>8.8420910908141703</v>
      </c>
      <c r="J1243">
        <v>-5.2042913566437896</v>
      </c>
      <c r="K1243">
        <v>150.45002146964899</v>
      </c>
      <c r="L1243">
        <v>128.35637828040001</v>
      </c>
      <c r="M1243">
        <v>20.9762408826933</v>
      </c>
      <c r="N1243">
        <v>0.70677470357273497</v>
      </c>
      <c r="O1243">
        <v>66.096726917440094</v>
      </c>
      <c r="P1243">
        <v>127.76077885952699</v>
      </c>
      <c r="Q1243">
        <v>0.17171448782760501</v>
      </c>
    </row>
    <row r="1244" spans="1:17" hidden="1" x14ac:dyDescent="0.3">
      <c r="A1244" t="s">
        <v>2652</v>
      </c>
      <c r="B1244" t="s">
        <v>2653</v>
      </c>
      <c r="C1244" t="s">
        <v>3112</v>
      </c>
      <c r="D1244" t="s">
        <v>270</v>
      </c>
      <c r="E1244">
        <v>1550.3675941899901</v>
      </c>
      <c r="F1244">
        <v>1085.95</v>
      </c>
      <c r="G1244">
        <v>163.557617885236</v>
      </c>
      <c r="H1244">
        <v>14.608126220200599</v>
      </c>
      <c r="I1244">
        <v>64.298963468058503</v>
      </c>
      <c r="J1244">
        <v>-4.3592045324695201</v>
      </c>
      <c r="K1244">
        <v>1002.43253891712</v>
      </c>
      <c r="L1244">
        <v>748.56694327758805</v>
      </c>
      <c r="M1244">
        <v>45.354869353488297</v>
      </c>
      <c r="N1244">
        <v>0.82125860903786096</v>
      </c>
      <c r="O1244">
        <v>13.264883281918999</v>
      </c>
      <c r="P1244">
        <v>221.810638613127</v>
      </c>
      <c r="Q1244">
        <v>0.16661088810170699</v>
      </c>
    </row>
    <row r="1245" spans="1:17" hidden="1" x14ac:dyDescent="0.3">
      <c r="A1245" t="s">
        <v>2654</v>
      </c>
      <c r="B1245" t="s">
        <v>2655</v>
      </c>
      <c r="C1245" t="s">
        <v>3112</v>
      </c>
      <c r="D1245" t="s">
        <v>51</v>
      </c>
      <c r="E1245">
        <v>1550.268054975</v>
      </c>
      <c r="F1245">
        <v>584.25</v>
      </c>
      <c r="G1245">
        <v>19.080536116901499</v>
      </c>
      <c r="H1245">
        <v>-2.58693305181309</v>
      </c>
      <c r="I1245">
        <v>12.981941480332599</v>
      </c>
      <c r="J1245">
        <v>-2.4212672443513701</v>
      </c>
      <c r="K1245">
        <v>620.66935729318402</v>
      </c>
      <c r="L1245">
        <v>557.438261228854</v>
      </c>
      <c r="M1245">
        <v>24.410282541606399</v>
      </c>
      <c r="N1245">
        <v>0.35308489531079501</v>
      </c>
      <c r="O1245">
        <v>24.099272571673001</v>
      </c>
      <c r="P1245">
        <v>48.061327927014602</v>
      </c>
      <c r="Q1245">
        <v>4.3100963692067999E-2</v>
      </c>
    </row>
    <row r="1246" spans="1:17" hidden="1" x14ac:dyDescent="0.3">
      <c r="A1246" t="s">
        <v>2656</v>
      </c>
      <c r="B1246" t="s">
        <v>2657</v>
      </c>
      <c r="C1246" t="s">
        <v>3112</v>
      </c>
      <c r="D1246" t="s">
        <v>419</v>
      </c>
      <c r="E1246">
        <v>1550.0211443999999</v>
      </c>
      <c r="F1246">
        <v>199.4</v>
      </c>
      <c r="G1246">
        <v>35.3305901173972</v>
      </c>
      <c r="H1246">
        <v>69.557620161957004</v>
      </c>
      <c r="I1246">
        <v>48.706879810735103</v>
      </c>
      <c r="J1246">
        <v>-6.1183464373655303</v>
      </c>
      <c r="K1246">
        <v>167.30524809201199</v>
      </c>
      <c r="L1246">
        <v>134.73776132000799</v>
      </c>
      <c r="M1246">
        <v>43.1752315450724</v>
      </c>
      <c r="N1246">
        <v>2.2562809323537198</v>
      </c>
      <c r="O1246">
        <v>39.618856569709102</v>
      </c>
      <c r="P1246">
        <v>104.40799589953799</v>
      </c>
      <c r="Q1246">
        <v>4.544698323232E-2</v>
      </c>
    </row>
    <row r="1247" spans="1:17" hidden="1" x14ac:dyDescent="0.3">
      <c r="A1247" t="s">
        <v>2658</v>
      </c>
      <c r="B1247" t="s">
        <v>2659</v>
      </c>
      <c r="C1247" t="s">
        <v>3112</v>
      </c>
      <c r="D1247" t="s">
        <v>21</v>
      </c>
      <c r="E1247">
        <v>1548.5259422199999</v>
      </c>
      <c r="F1247">
        <v>277.39999999999998</v>
      </c>
      <c r="G1247">
        <v>112.68353129386701</v>
      </c>
      <c r="H1247">
        <v>13.357778597268799</v>
      </c>
      <c r="I1247">
        <v>94.097978499737707</v>
      </c>
      <c r="J1247">
        <v>4.3696532173007796</v>
      </c>
      <c r="K1247">
        <v>268.87096412628802</v>
      </c>
      <c r="L1247">
        <v>206.43685127597601</v>
      </c>
      <c r="M1247">
        <v>43.312012659842203</v>
      </c>
      <c r="N1247">
        <v>0.54179987071207902</v>
      </c>
      <c r="O1247">
        <v>15.3208363374188</v>
      </c>
      <c r="P1247">
        <v>151.04072398189999</v>
      </c>
      <c r="Q1247">
        <v>0.10608347430382301</v>
      </c>
    </row>
    <row r="1248" spans="1:17" hidden="1" x14ac:dyDescent="0.3">
      <c r="A1248" t="s">
        <v>2660</v>
      </c>
      <c r="B1248" t="s">
        <v>2661</v>
      </c>
      <c r="C1248" t="s">
        <v>3112</v>
      </c>
      <c r="D1248" t="s">
        <v>54</v>
      </c>
      <c r="E1248">
        <v>1537.86041811</v>
      </c>
      <c r="F1248">
        <v>1465.95</v>
      </c>
      <c r="G1248">
        <v>-60.791816595780503</v>
      </c>
      <c r="H1248">
        <v>-8.9410765795917406</v>
      </c>
      <c r="I1248">
        <v>-33.576612871993099</v>
      </c>
      <c r="J1248">
        <v>0.83042714200303003</v>
      </c>
      <c r="K1248">
        <v>1656.2047705730899</v>
      </c>
      <c r="L1248">
        <v>1898.5399217905399</v>
      </c>
      <c r="M1248">
        <v>21.213158835301702</v>
      </c>
      <c r="N1248">
        <v>0.89235444903696104</v>
      </c>
      <c r="O1248">
        <v>82.816603567652294</v>
      </c>
      <c r="P1248">
        <v>2.6575630252100901</v>
      </c>
      <c r="Q1248">
        <v>4.7763231102278002E-2</v>
      </c>
    </row>
    <row r="1249" spans="1:17" hidden="1" x14ac:dyDescent="0.3">
      <c r="A1249" t="s">
        <v>2662</v>
      </c>
      <c r="B1249" t="s">
        <v>2663</v>
      </c>
      <c r="C1249" t="s">
        <v>3112</v>
      </c>
      <c r="D1249" t="s">
        <v>603</v>
      </c>
      <c r="E1249">
        <v>1536.52243896</v>
      </c>
      <c r="F1249">
        <v>156.06</v>
      </c>
      <c r="G1249">
        <v>-11.195906387586801</v>
      </c>
      <c r="H1249">
        <v>11.224002164952701</v>
      </c>
      <c r="I1249">
        <v>3.70282216215077</v>
      </c>
      <c r="J1249">
        <v>4.8339977899256104</v>
      </c>
      <c r="K1249">
        <v>149.750673678466</v>
      </c>
      <c r="L1249">
        <v>143.66243395615999</v>
      </c>
      <c r="M1249">
        <v>52.320983954414501</v>
      </c>
      <c r="N1249">
        <v>1.5551369949778799</v>
      </c>
      <c r="O1249">
        <v>20.434448289119501</v>
      </c>
      <c r="P1249">
        <v>36.296943231440999</v>
      </c>
      <c r="Q1249">
        <v>-4.9119330589194002E-2</v>
      </c>
    </row>
    <row r="1250" spans="1:17" hidden="1" x14ac:dyDescent="0.3">
      <c r="A1250" t="s">
        <v>2664</v>
      </c>
      <c r="B1250" t="s">
        <v>2665</v>
      </c>
      <c r="C1250" t="s">
        <v>3112</v>
      </c>
      <c r="D1250" t="s">
        <v>465</v>
      </c>
      <c r="E1250">
        <v>1531.1025929360001</v>
      </c>
      <c r="F1250">
        <v>46.48</v>
      </c>
      <c r="G1250">
        <v>-60.547680018340699</v>
      </c>
      <c r="H1250">
        <v>-10.095728636036201</v>
      </c>
      <c r="I1250">
        <v>-20.935081593171802</v>
      </c>
      <c r="J1250">
        <v>-8.3031990487440499</v>
      </c>
      <c r="K1250">
        <v>55.676691197316003</v>
      </c>
      <c r="L1250">
        <v>58.420367068179097</v>
      </c>
      <c r="M1250">
        <v>16.828346446445799</v>
      </c>
      <c r="N1250">
        <v>0.35359074281080699</v>
      </c>
      <c r="O1250">
        <v>81.910143122883696</v>
      </c>
      <c r="P1250">
        <v>23.155632067589799</v>
      </c>
    </row>
    <row r="1251" spans="1:17" hidden="1" x14ac:dyDescent="0.3">
      <c r="A1251" t="s">
        <v>2666</v>
      </c>
      <c r="B1251" t="s">
        <v>2667</v>
      </c>
      <c r="C1251" t="s">
        <v>3112</v>
      </c>
      <c r="D1251" t="s">
        <v>676</v>
      </c>
      <c r="E1251">
        <v>1530.6948560660001</v>
      </c>
      <c r="F1251">
        <v>172.22</v>
      </c>
      <c r="G1251">
        <v>-16.550124054590601</v>
      </c>
      <c r="H1251">
        <v>-2.2270081217994799</v>
      </c>
      <c r="I1251">
        <v>2.7690296663568499</v>
      </c>
      <c r="J1251">
        <v>-9.1068964349561004E-3</v>
      </c>
      <c r="K1251">
        <v>188.439495620668</v>
      </c>
      <c r="M1251">
        <v>34.485221940484202</v>
      </c>
      <c r="N1251">
        <v>0.35270032390443101</v>
      </c>
      <c r="O1251">
        <v>33.550110324004102</v>
      </c>
      <c r="P1251">
        <v>24.797101449275299</v>
      </c>
    </row>
    <row r="1252" spans="1:17" hidden="1" x14ac:dyDescent="0.3">
      <c r="A1252" t="s">
        <v>2668</v>
      </c>
      <c r="B1252" t="s">
        <v>2669</v>
      </c>
      <c r="C1252" t="s">
        <v>3112</v>
      </c>
      <c r="D1252" t="s">
        <v>261</v>
      </c>
      <c r="E1252">
        <v>1523.508504782</v>
      </c>
      <c r="F1252">
        <v>123.98</v>
      </c>
      <c r="G1252">
        <v>319.99860710130002</v>
      </c>
      <c r="H1252">
        <v>20.1026745206578</v>
      </c>
      <c r="I1252">
        <v>88.540259030837603</v>
      </c>
      <c r="J1252">
        <v>-3.5338330023619</v>
      </c>
      <c r="K1252">
        <v>115.090252605316</v>
      </c>
      <c r="L1252">
        <v>81.204980952935301</v>
      </c>
      <c r="N1252">
        <v>1.8018099783799699</v>
      </c>
      <c r="O1252">
        <v>15.3411840619454</v>
      </c>
      <c r="P1252">
        <v>367.84905660377302</v>
      </c>
    </row>
    <row r="1253" spans="1:17" hidden="1" x14ac:dyDescent="0.3">
      <c r="A1253" t="s">
        <v>2670</v>
      </c>
      <c r="B1253" t="s">
        <v>2671</v>
      </c>
      <c r="C1253" t="s">
        <v>3112</v>
      </c>
      <c r="D1253" t="s">
        <v>185</v>
      </c>
      <c r="E1253">
        <v>1522.08222639</v>
      </c>
      <c r="F1253">
        <v>370.7</v>
      </c>
      <c r="G1253">
        <v>-48.107152567413998</v>
      </c>
      <c r="H1253">
        <v>-9.2065366650693594</v>
      </c>
      <c r="I1253">
        <v>-42.7664319894538</v>
      </c>
      <c r="J1253">
        <v>-6.3831825938554001</v>
      </c>
      <c r="K1253">
        <v>426.22889068395602</v>
      </c>
      <c r="L1253">
        <v>469.153976790939</v>
      </c>
      <c r="M1253">
        <v>14.1179848102674</v>
      </c>
      <c r="N1253">
        <v>0.54051369813449202</v>
      </c>
      <c r="O1253">
        <v>72.916104666846493</v>
      </c>
      <c r="P1253">
        <v>2.00880572372041</v>
      </c>
    </row>
    <row r="1254" spans="1:17" hidden="1" x14ac:dyDescent="0.3">
      <c r="A1254" t="s">
        <v>2672</v>
      </c>
      <c r="B1254" t="s">
        <v>2673</v>
      </c>
      <c r="C1254" t="s">
        <v>3112</v>
      </c>
      <c r="D1254" t="s">
        <v>419</v>
      </c>
      <c r="E1254">
        <v>1520.6355019799901</v>
      </c>
      <c r="F1254">
        <v>487.1</v>
      </c>
      <c r="G1254">
        <v>-10.8635122228171</v>
      </c>
      <c r="H1254">
        <v>-3.5557316473265601</v>
      </c>
      <c r="I1254">
        <v>-16.317682861282002</v>
      </c>
      <c r="J1254">
        <v>-9.10388548238193</v>
      </c>
      <c r="K1254">
        <v>525.36243337970404</v>
      </c>
      <c r="L1254">
        <v>513.31476456573898</v>
      </c>
      <c r="M1254">
        <v>27.485022334311999</v>
      </c>
      <c r="N1254">
        <v>2.4304167438300501</v>
      </c>
      <c r="O1254">
        <v>55.707246971874298</v>
      </c>
      <c r="P1254">
        <v>20.569306930692999</v>
      </c>
      <c r="Q1254">
        <v>-1.784457477421E-3</v>
      </c>
    </row>
    <row r="1255" spans="1:17" hidden="1" x14ac:dyDescent="0.3">
      <c r="A1255" t="s">
        <v>2674</v>
      </c>
      <c r="B1255" t="s">
        <v>2675</v>
      </c>
      <c r="C1255" t="s">
        <v>3112</v>
      </c>
      <c r="D1255" t="s">
        <v>125</v>
      </c>
      <c r="E1255">
        <v>1516.201354521</v>
      </c>
      <c r="F1255">
        <v>14.07</v>
      </c>
      <c r="G1255">
        <v>-14.6177851695996</v>
      </c>
      <c r="H1255">
        <v>6.5979723263004404</v>
      </c>
      <c r="I1255">
        <v>-32.215118224140198</v>
      </c>
      <c r="J1255">
        <v>5.8516711993187602</v>
      </c>
      <c r="K1255">
        <v>14.8466562688336</v>
      </c>
      <c r="L1255">
        <v>15.9843536432174</v>
      </c>
      <c r="M1255">
        <v>48.384988426763201</v>
      </c>
      <c r="N1255">
        <v>0.65923789990858706</v>
      </c>
      <c r="O1255">
        <v>87.314473718160698</v>
      </c>
      <c r="P1255">
        <v>17.894431193611901</v>
      </c>
      <c r="Q1255">
        <v>4.3025415088185998E-2</v>
      </c>
    </row>
    <row r="1256" spans="1:17" hidden="1" x14ac:dyDescent="0.3">
      <c r="A1256" t="s">
        <v>2676</v>
      </c>
      <c r="B1256" t="s">
        <v>2677</v>
      </c>
      <c r="C1256" t="s">
        <v>3112</v>
      </c>
      <c r="D1256" t="s">
        <v>270</v>
      </c>
      <c r="E1256">
        <v>1512.414</v>
      </c>
      <c r="F1256">
        <v>517.95000000000005</v>
      </c>
      <c r="G1256">
        <v>4.9216306969247103</v>
      </c>
      <c r="H1256">
        <v>6.9929330380349697</v>
      </c>
      <c r="I1256">
        <v>22.3360700658219</v>
      </c>
      <c r="J1256">
        <v>5.6263288378903198</v>
      </c>
      <c r="K1256">
        <v>518.42843415666505</v>
      </c>
      <c r="L1256">
        <v>460.88390862989701</v>
      </c>
      <c r="M1256">
        <v>42.552201463179003</v>
      </c>
      <c r="N1256">
        <v>0.64701801826394501</v>
      </c>
      <c r="O1256">
        <v>10.792547543199101</v>
      </c>
      <c r="P1256">
        <v>57.815356489945103</v>
      </c>
      <c r="Q1256">
        <v>1.2481916609103E-2</v>
      </c>
    </row>
    <row r="1257" spans="1:17" hidden="1" x14ac:dyDescent="0.3">
      <c r="A1257" t="s">
        <v>2678</v>
      </c>
      <c r="B1257" t="s">
        <v>2679</v>
      </c>
      <c r="C1257" t="s">
        <v>3112</v>
      </c>
      <c r="D1257" t="s">
        <v>276</v>
      </c>
      <c r="E1257">
        <v>1510.9639999999999</v>
      </c>
      <c r="F1257">
        <v>2905.7</v>
      </c>
      <c r="G1257">
        <v>155.092036963033</v>
      </c>
      <c r="H1257">
        <v>18.988422056254699</v>
      </c>
      <c r="I1257">
        <v>119.837102050946</v>
      </c>
      <c r="J1257">
        <v>-4.1132483838159501</v>
      </c>
      <c r="K1257">
        <v>2719.6811507133398</v>
      </c>
      <c r="L1257">
        <v>1918.31553471967</v>
      </c>
      <c r="M1257">
        <v>31.5795348260446</v>
      </c>
      <c r="N1257">
        <v>0.49748475085757898</v>
      </c>
      <c r="O1257">
        <v>20.4442991361806</v>
      </c>
      <c r="P1257">
        <v>189.39793834968299</v>
      </c>
      <c r="Q1257">
        <v>0.10995477183918401</v>
      </c>
    </row>
    <row r="1258" spans="1:17" hidden="1" x14ac:dyDescent="0.3">
      <c r="A1258" t="s">
        <v>2680</v>
      </c>
      <c r="B1258" t="s">
        <v>2681</v>
      </c>
      <c r="C1258" t="s">
        <v>3112</v>
      </c>
      <c r="D1258" t="s">
        <v>270</v>
      </c>
      <c r="E1258">
        <v>1510.7366890000001</v>
      </c>
      <c r="F1258">
        <v>1010</v>
      </c>
      <c r="G1258">
        <v>-6.5944341558525599</v>
      </c>
      <c r="H1258">
        <v>-5.0861069106768104</v>
      </c>
      <c r="I1258">
        <v>5.6698022854646597</v>
      </c>
      <c r="J1258">
        <v>-4.3672093353512498</v>
      </c>
      <c r="K1258">
        <v>1138.7034306462899</v>
      </c>
      <c r="L1258">
        <v>1059.43698664269</v>
      </c>
      <c r="M1258">
        <v>16.3486993065132</v>
      </c>
      <c r="N1258">
        <v>0.47156274444065699</v>
      </c>
      <c r="O1258">
        <v>32.782178217821702</v>
      </c>
      <c r="P1258">
        <v>30.104341105242799</v>
      </c>
      <c r="Q1258">
        <v>0.12242233055425999</v>
      </c>
    </row>
    <row r="1259" spans="1:17" hidden="1" x14ac:dyDescent="0.3">
      <c r="A1259" t="s">
        <v>2682</v>
      </c>
      <c r="B1259" t="s">
        <v>2683</v>
      </c>
      <c r="C1259" t="s">
        <v>3112</v>
      </c>
      <c r="D1259" t="s">
        <v>432</v>
      </c>
      <c r="E1259">
        <v>1508.8163746499999</v>
      </c>
      <c r="F1259">
        <v>127.31</v>
      </c>
      <c r="G1259">
        <v>-3.3901174786526198</v>
      </c>
      <c r="H1259">
        <v>11.275053341135999</v>
      </c>
      <c r="I1259">
        <v>2.23760621400957</v>
      </c>
      <c r="J1259">
        <v>0.93704228468986195</v>
      </c>
      <c r="K1259">
        <v>131.08396821096099</v>
      </c>
      <c r="L1259">
        <v>123.72406272779899</v>
      </c>
      <c r="M1259">
        <v>38.855042486562198</v>
      </c>
      <c r="N1259">
        <v>0.76985506208064702</v>
      </c>
      <c r="O1259">
        <v>22.614091587463601</v>
      </c>
      <c r="P1259">
        <v>34.862288135593197</v>
      </c>
      <c r="Q1259">
        <v>5.7752546920135997E-2</v>
      </c>
    </row>
    <row r="1260" spans="1:17" hidden="1" x14ac:dyDescent="0.3">
      <c r="A1260" t="s">
        <v>2684</v>
      </c>
      <c r="B1260" t="s">
        <v>2685</v>
      </c>
      <c r="C1260" t="s">
        <v>3112</v>
      </c>
      <c r="D1260" t="s">
        <v>83</v>
      </c>
      <c r="E1260">
        <v>1508.69775</v>
      </c>
      <c r="F1260">
        <v>149.44999999999999</v>
      </c>
      <c r="G1260">
        <v>-42.869388554932598</v>
      </c>
      <c r="H1260">
        <v>-7.0916828461133496</v>
      </c>
      <c r="I1260">
        <v>3.0379939361010999</v>
      </c>
      <c r="J1260">
        <v>1.3501556461620901E-2</v>
      </c>
      <c r="K1260">
        <v>138.34525566054</v>
      </c>
      <c r="L1260">
        <v>145.89226932918399</v>
      </c>
      <c r="M1260">
        <v>77.109177670816607</v>
      </c>
      <c r="N1260">
        <v>1.4927432059147401</v>
      </c>
      <c r="O1260">
        <v>31.950485112077601</v>
      </c>
      <c r="P1260">
        <v>31.732040546496201</v>
      </c>
      <c r="Q1260">
        <v>8.3766673429579996E-2</v>
      </c>
    </row>
    <row r="1261" spans="1:17" hidden="1" x14ac:dyDescent="0.3">
      <c r="A1261" t="s">
        <v>2686</v>
      </c>
      <c r="B1261" t="s">
        <v>2687</v>
      </c>
      <c r="C1261" t="s">
        <v>3112</v>
      </c>
      <c r="D1261" t="s">
        <v>21</v>
      </c>
      <c r="E1261">
        <v>1504.0904103</v>
      </c>
      <c r="F1261">
        <v>1183.0999999999999</v>
      </c>
      <c r="G1261">
        <v>51.602639916244101</v>
      </c>
      <c r="H1261">
        <v>-6.5969224819479004</v>
      </c>
      <c r="I1261">
        <v>-18.890299350017202</v>
      </c>
      <c r="J1261">
        <v>-6.2070204656496397</v>
      </c>
      <c r="K1261">
        <v>1358.7064771294399</v>
      </c>
      <c r="L1261">
        <v>1167.6398085047699</v>
      </c>
      <c r="M1261">
        <v>15.336782596083999</v>
      </c>
      <c r="N1261">
        <v>0.39454483914893501</v>
      </c>
      <c r="O1261">
        <v>46.809229989011897</v>
      </c>
      <c r="P1261">
        <v>99.527784804789505</v>
      </c>
      <c r="Q1261">
        <v>0.16083398642857299</v>
      </c>
    </row>
    <row r="1262" spans="1:17" hidden="1" x14ac:dyDescent="0.3">
      <c r="A1262" t="s">
        <v>2688</v>
      </c>
      <c r="B1262" t="s">
        <v>2689</v>
      </c>
      <c r="C1262" t="s">
        <v>3112</v>
      </c>
      <c r="D1262" t="s">
        <v>721</v>
      </c>
      <c r="E1262">
        <v>1502.0466694199999</v>
      </c>
      <c r="F1262">
        <v>264.24</v>
      </c>
      <c r="G1262">
        <v>1.54405017219267</v>
      </c>
      <c r="H1262">
        <v>1.3279288400506699</v>
      </c>
      <c r="I1262">
        <v>1.56970708219206</v>
      </c>
      <c r="J1262">
        <v>1.30873235408111</v>
      </c>
      <c r="K1262">
        <v>271.026346017371</v>
      </c>
      <c r="L1262">
        <v>254.065971507234</v>
      </c>
      <c r="M1262">
        <v>57.335343564974302</v>
      </c>
      <c r="N1262">
        <v>2.0646175641625701</v>
      </c>
      <c r="O1262">
        <v>8.8707235846200394</v>
      </c>
      <c r="P1262">
        <v>30.238060032529901</v>
      </c>
      <c r="Q1262">
        <v>2.5420345253382999E-2</v>
      </c>
    </row>
    <row r="1263" spans="1:17" hidden="1" x14ac:dyDescent="0.3">
      <c r="A1263" t="s">
        <v>2690</v>
      </c>
      <c r="B1263" t="s">
        <v>2691</v>
      </c>
      <c r="C1263" t="s">
        <v>3112</v>
      </c>
      <c r="D1263" t="s">
        <v>233</v>
      </c>
      <c r="E1263">
        <v>1500.4832039999999</v>
      </c>
      <c r="F1263">
        <v>829.95</v>
      </c>
      <c r="G1263">
        <v>60.156055571358102</v>
      </c>
      <c r="H1263">
        <v>-1.7947353320593</v>
      </c>
      <c r="I1263">
        <v>44.481487630314298</v>
      </c>
      <c r="J1263">
        <v>-1.7653041538911001</v>
      </c>
      <c r="K1263">
        <v>897.47977498993703</v>
      </c>
      <c r="L1263">
        <v>716.82239844053402</v>
      </c>
      <c r="M1263">
        <v>19.684498108638099</v>
      </c>
      <c r="N1263">
        <v>0.53476546647767698</v>
      </c>
      <c r="O1263">
        <v>24.995481655521399</v>
      </c>
      <c r="P1263">
        <v>108.530150753768</v>
      </c>
      <c r="Q1263">
        <v>4.0484714725598003E-2</v>
      </c>
    </row>
    <row r="1264" spans="1:17" hidden="1" x14ac:dyDescent="0.3">
      <c r="A1264" t="s">
        <v>2692</v>
      </c>
      <c r="B1264" t="s">
        <v>2693</v>
      </c>
      <c r="C1264" t="s">
        <v>3112</v>
      </c>
      <c r="D1264" t="s">
        <v>381</v>
      </c>
      <c r="E1264">
        <v>1497.1355038500001</v>
      </c>
      <c r="F1264">
        <v>172.1</v>
      </c>
      <c r="G1264">
        <v>16.783219901498999</v>
      </c>
      <c r="H1264">
        <v>-7.5770423561393496</v>
      </c>
      <c r="I1264">
        <v>-18.079618594052899</v>
      </c>
      <c r="J1264">
        <v>-5.9268634199841603</v>
      </c>
      <c r="K1264">
        <v>196.38657027494801</v>
      </c>
      <c r="L1264">
        <v>190.92757290101</v>
      </c>
      <c r="M1264">
        <v>15.4007442828217</v>
      </c>
      <c r="N1264">
        <v>0.69394421390509498</v>
      </c>
      <c r="O1264">
        <v>40.906449738524103</v>
      </c>
      <c r="P1264">
        <v>48.043010752688097</v>
      </c>
      <c r="Q1264">
        <v>6.3707282667086002E-2</v>
      </c>
    </row>
    <row r="1265" spans="1:17" hidden="1" x14ac:dyDescent="0.3">
      <c r="A1265" t="s">
        <v>2694</v>
      </c>
      <c r="B1265" t="s">
        <v>2695</v>
      </c>
      <c r="C1265" t="s">
        <v>3112</v>
      </c>
      <c r="D1265" t="s">
        <v>309</v>
      </c>
      <c r="E1265">
        <v>1497.0548052299901</v>
      </c>
      <c r="F1265">
        <v>837.3</v>
      </c>
      <c r="G1265">
        <v>-54.136210070551002</v>
      </c>
      <c r="H1265">
        <v>-11.246831929217199</v>
      </c>
      <c r="I1265">
        <v>-8.0406250361772607</v>
      </c>
      <c r="J1265">
        <v>1.11901573052488</v>
      </c>
      <c r="K1265">
        <v>937.09150089229797</v>
      </c>
      <c r="L1265">
        <v>935.76338814341102</v>
      </c>
      <c r="M1265">
        <v>35.618654342287599</v>
      </c>
      <c r="N1265">
        <v>0.34840558736413502</v>
      </c>
      <c r="O1265">
        <v>49.289382539113802</v>
      </c>
      <c r="P1265">
        <v>24.062824122092099</v>
      </c>
      <c r="Q1265">
        <v>-3.2820899549319001E-2</v>
      </c>
    </row>
    <row r="1266" spans="1:17" hidden="1" x14ac:dyDescent="0.3">
      <c r="A1266" t="s">
        <v>2696</v>
      </c>
      <c r="B1266" t="s">
        <v>2697</v>
      </c>
      <c r="C1266" t="s">
        <v>3112</v>
      </c>
      <c r="D1266" t="s">
        <v>48</v>
      </c>
      <c r="E1266">
        <v>1495.790761388</v>
      </c>
      <c r="F1266">
        <v>155.32</v>
      </c>
      <c r="G1266">
        <v>39.574461830737199</v>
      </c>
      <c r="H1266">
        <v>2.0409369583368102</v>
      </c>
      <c r="I1266">
        <v>3.2164413693201599</v>
      </c>
      <c r="J1266">
        <v>1.2925206295157301</v>
      </c>
      <c r="K1266">
        <v>171.457755765001</v>
      </c>
      <c r="L1266">
        <v>153.379428012148</v>
      </c>
      <c r="M1266">
        <v>36.989559432732797</v>
      </c>
      <c r="N1266">
        <v>0.73684421651619303</v>
      </c>
      <c r="O1266">
        <v>46.729332989956198</v>
      </c>
      <c r="P1266">
        <v>70.681318681318601</v>
      </c>
      <c r="Q1266">
        <v>0.14491089931969001</v>
      </c>
    </row>
    <row r="1267" spans="1:17" hidden="1" x14ac:dyDescent="0.3">
      <c r="A1267" t="s">
        <v>2698</v>
      </c>
      <c r="B1267" t="s">
        <v>2699</v>
      </c>
      <c r="C1267" t="s">
        <v>3112</v>
      </c>
      <c r="D1267" t="s">
        <v>381</v>
      </c>
      <c r="E1267">
        <v>1495.4980215</v>
      </c>
      <c r="F1267">
        <v>300.75</v>
      </c>
      <c r="G1267">
        <v>21.4069571915384</v>
      </c>
      <c r="H1267">
        <v>11.935684048316</v>
      </c>
      <c r="I1267">
        <v>24.570468891652901</v>
      </c>
      <c r="J1267">
        <v>-6.5071622748993097</v>
      </c>
      <c r="K1267">
        <v>283.64566684966297</v>
      </c>
      <c r="L1267">
        <v>241.88593833599799</v>
      </c>
      <c r="M1267">
        <v>38.754009777150898</v>
      </c>
      <c r="N1267">
        <v>0.34123813879867698</v>
      </c>
      <c r="O1267">
        <v>16.043225270157901</v>
      </c>
      <c r="P1267">
        <v>64.0305426779383</v>
      </c>
      <c r="Q1267">
        <v>0.104167939040978</v>
      </c>
    </row>
    <row r="1268" spans="1:17" hidden="1" x14ac:dyDescent="0.3">
      <c r="A1268" t="s">
        <v>2700</v>
      </c>
      <c r="B1268" t="s">
        <v>2701</v>
      </c>
      <c r="C1268" t="s">
        <v>3112</v>
      </c>
      <c r="D1268" t="s">
        <v>276</v>
      </c>
      <c r="E1268">
        <v>1492.80035415</v>
      </c>
      <c r="F1268">
        <v>2587.9</v>
      </c>
      <c r="G1268">
        <v>58.224113068919003</v>
      </c>
      <c r="H1268">
        <v>2.8388755532415</v>
      </c>
      <c r="I1268">
        <v>10.275093567021299</v>
      </c>
      <c r="J1268">
        <v>-7.9382647478861896</v>
      </c>
      <c r="K1268">
        <v>2847.4840506576302</v>
      </c>
      <c r="L1268">
        <v>2328.90601681819</v>
      </c>
      <c r="M1268">
        <v>32.519846874537699</v>
      </c>
      <c r="N1268">
        <v>2.0098523345336501</v>
      </c>
      <c r="O1268">
        <v>35.206151706016399</v>
      </c>
      <c r="P1268">
        <v>104.01261332282201</v>
      </c>
      <c r="Q1268">
        <v>0.16475679472514301</v>
      </c>
    </row>
    <row r="1269" spans="1:17" hidden="1" x14ac:dyDescent="0.3">
      <c r="A1269" t="s">
        <v>2702</v>
      </c>
      <c r="B1269" t="s">
        <v>2703</v>
      </c>
      <c r="C1269" t="s">
        <v>3112</v>
      </c>
      <c r="D1269" t="s">
        <v>117</v>
      </c>
      <c r="E1269">
        <v>1492.4975999999999</v>
      </c>
      <c r="F1269">
        <v>737.4</v>
      </c>
      <c r="G1269">
        <v>-16.2466579979755</v>
      </c>
      <c r="H1269">
        <v>1.5314504691188</v>
      </c>
      <c r="I1269">
        <v>7.0840848353511801</v>
      </c>
      <c r="J1269">
        <v>-0.98181495509164995</v>
      </c>
      <c r="K1269">
        <v>742.025864006441</v>
      </c>
      <c r="L1269">
        <v>678.717406722281</v>
      </c>
      <c r="M1269">
        <v>35.451174526394198</v>
      </c>
      <c r="N1269">
        <v>0.46910036760906298</v>
      </c>
      <c r="O1269">
        <v>13.100081366965</v>
      </c>
      <c r="P1269">
        <v>28.132059079061602</v>
      </c>
      <c r="Q1269">
        <v>0.104440144812222</v>
      </c>
    </row>
    <row r="1270" spans="1:17" hidden="1" x14ac:dyDescent="0.3">
      <c r="A1270" t="s">
        <v>2704</v>
      </c>
      <c r="B1270" t="s">
        <v>2705</v>
      </c>
      <c r="C1270" t="s">
        <v>3112</v>
      </c>
      <c r="D1270" t="s">
        <v>432</v>
      </c>
      <c r="E1270">
        <v>1489.221777168</v>
      </c>
      <c r="F1270">
        <v>73.13</v>
      </c>
      <c r="G1270">
        <v>-16.484474928584799</v>
      </c>
      <c r="H1270">
        <v>-2.9011142500252398</v>
      </c>
      <c r="I1270">
        <v>-16.962619632490998</v>
      </c>
      <c r="J1270">
        <v>-3.0199034500062898</v>
      </c>
      <c r="K1270">
        <v>83.377801508814997</v>
      </c>
      <c r="L1270">
        <v>81.561674260532598</v>
      </c>
      <c r="M1270">
        <v>17.0781838597625</v>
      </c>
      <c r="N1270">
        <v>0.296970730720998</v>
      </c>
      <c r="O1270">
        <v>46.998495829345003</v>
      </c>
      <c r="P1270">
        <v>14.984276729559699</v>
      </c>
      <c r="Q1270">
        <v>4.8270600862379998E-2</v>
      </c>
    </row>
    <row r="1271" spans="1:17" hidden="1" x14ac:dyDescent="0.3">
      <c r="A1271" t="s">
        <v>2706</v>
      </c>
      <c r="B1271" t="s">
        <v>2707</v>
      </c>
      <c r="C1271" t="s">
        <v>3112</v>
      </c>
      <c r="D1271" t="s">
        <v>192</v>
      </c>
      <c r="E1271">
        <v>1487.24552088</v>
      </c>
      <c r="F1271">
        <v>657.45</v>
      </c>
      <c r="G1271">
        <v>11.4914668141479</v>
      </c>
      <c r="H1271">
        <v>-6.5315112317659603</v>
      </c>
      <c r="I1271">
        <v>-15.048965467807999</v>
      </c>
      <c r="J1271">
        <v>-4.2042354512349496</v>
      </c>
      <c r="K1271">
        <v>743.80085675847295</v>
      </c>
      <c r="L1271">
        <v>705.830376098702</v>
      </c>
      <c r="M1271">
        <v>20.5141071904543</v>
      </c>
      <c r="N1271">
        <v>0.56703289711700899</v>
      </c>
      <c r="O1271">
        <v>31.873146246862799</v>
      </c>
      <c r="P1271">
        <v>42.274399480631899</v>
      </c>
      <c r="Q1271">
        <v>5.1101781022903997E-2</v>
      </c>
    </row>
    <row r="1272" spans="1:17" hidden="1" x14ac:dyDescent="0.3">
      <c r="A1272" t="s">
        <v>2708</v>
      </c>
      <c r="B1272" t="s">
        <v>2709</v>
      </c>
      <c r="C1272" t="s">
        <v>3112</v>
      </c>
      <c r="D1272" t="s">
        <v>276</v>
      </c>
      <c r="E1272">
        <v>1481.0056190400001</v>
      </c>
      <c r="F1272">
        <v>267.2</v>
      </c>
      <c r="G1272">
        <v>38.840991536836299</v>
      </c>
      <c r="H1272">
        <v>-4.4786191856358997</v>
      </c>
      <c r="I1272">
        <v>5.1808531816776897</v>
      </c>
      <c r="J1272">
        <v>-10.3148079907824</v>
      </c>
      <c r="K1272">
        <v>311.06906781240502</v>
      </c>
      <c r="L1272">
        <v>265.80895385233299</v>
      </c>
      <c r="M1272">
        <v>21.011753260136</v>
      </c>
      <c r="N1272">
        <v>0.59884706481975902</v>
      </c>
      <c r="O1272">
        <v>64.184131736526894</v>
      </c>
      <c r="P1272">
        <v>68.633638371726093</v>
      </c>
      <c r="Q1272">
        <v>0.13960240479517799</v>
      </c>
    </row>
    <row r="1273" spans="1:17" hidden="1" x14ac:dyDescent="0.3">
      <c r="A1273" t="s">
        <v>2710</v>
      </c>
      <c r="B1273" t="s">
        <v>2711</v>
      </c>
      <c r="C1273" t="s">
        <v>3112</v>
      </c>
      <c r="D1273" t="s">
        <v>21</v>
      </c>
      <c r="E1273">
        <v>1480.5557541600001</v>
      </c>
      <c r="F1273">
        <v>971.6</v>
      </c>
      <c r="G1273">
        <v>28.172798476938901</v>
      </c>
      <c r="H1273">
        <v>-1.09889583880728</v>
      </c>
      <c r="I1273">
        <v>16.4622606588722</v>
      </c>
      <c r="J1273">
        <v>-4.1787782491268599</v>
      </c>
      <c r="K1273">
        <v>1061.0660617465701</v>
      </c>
      <c r="L1273">
        <v>956.81022298193795</v>
      </c>
      <c r="M1273">
        <v>32.414353081735896</v>
      </c>
      <c r="N1273">
        <v>0.81019061367656398</v>
      </c>
      <c r="O1273">
        <v>28.849320708110302</v>
      </c>
      <c r="P1273">
        <v>59.802631578947299</v>
      </c>
      <c r="Q1273">
        <v>5.9775359348404E-2</v>
      </c>
    </row>
    <row r="1274" spans="1:17" hidden="1" x14ac:dyDescent="0.3">
      <c r="A1274" t="s">
        <v>2712</v>
      </c>
      <c r="B1274" t="s">
        <v>2713</v>
      </c>
      <c r="C1274" t="s">
        <v>3112</v>
      </c>
      <c r="D1274" t="s">
        <v>77</v>
      </c>
      <c r="E1274">
        <v>1475.0430981750001</v>
      </c>
      <c r="F1274">
        <v>47989.95</v>
      </c>
      <c r="G1274">
        <v>143.36427787098901</v>
      </c>
      <c r="H1274">
        <v>2.76275357204121</v>
      </c>
      <c r="I1274">
        <v>77.512503114614901</v>
      </c>
      <c r="J1274">
        <v>-0.294188946541379</v>
      </c>
      <c r="K1274">
        <v>50043.957904714298</v>
      </c>
      <c r="L1274">
        <v>40881.010828919403</v>
      </c>
      <c r="M1274">
        <v>41.487912843612499</v>
      </c>
      <c r="N1274">
        <v>0.574866310160427</v>
      </c>
      <c r="O1274">
        <v>39.610480944447701</v>
      </c>
      <c r="P1274">
        <v>198.07422360248401</v>
      </c>
      <c r="Q1274">
        <v>9.2276462641392998E-2</v>
      </c>
    </row>
    <row r="1275" spans="1:17" hidden="1" x14ac:dyDescent="0.3">
      <c r="A1275" t="s">
        <v>2714</v>
      </c>
      <c r="B1275" t="s">
        <v>2715</v>
      </c>
      <c r="C1275" t="s">
        <v>3112</v>
      </c>
      <c r="D1275" t="s">
        <v>276</v>
      </c>
      <c r="E1275">
        <v>1468.8591120000001</v>
      </c>
      <c r="F1275">
        <v>420</v>
      </c>
      <c r="G1275">
        <v>-31.259476803171498</v>
      </c>
      <c r="H1275">
        <v>1.4022488958624399</v>
      </c>
      <c r="I1275">
        <v>3.9024274766974401</v>
      </c>
      <c r="J1275">
        <v>-1.44677104992135</v>
      </c>
      <c r="K1275">
        <v>428.71602814545798</v>
      </c>
      <c r="L1275">
        <v>412.03365982063798</v>
      </c>
      <c r="M1275">
        <v>41.058798049362203</v>
      </c>
      <c r="N1275">
        <v>0.92646738174682297</v>
      </c>
      <c r="O1275">
        <v>19.1428571428571</v>
      </c>
      <c r="P1275">
        <v>44.503698606571398</v>
      </c>
      <c r="Q1275">
        <v>6.0426775623420997E-2</v>
      </c>
    </row>
    <row r="1276" spans="1:17" hidden="1" x14ac:dyDescent="0.3">
      <c r="A1276" t="s">
        <v>2716</v>
      </c>
      <c r="B1276" t="s">
        <v>2717</v>
      </c>
      <c r="C1276" t="s">
        <v>3112</v>
      </c>
      <c r="D1276" t="s">
        <v>270</v>
      </c>
      <c r="E1276">
        <v>1456.8306857299999</v>
      </c>
      <c r="F1276">
        <v>43.69</v>
      </c>
      <c r="G1276">
        <v>-13.267871243205599</v>
      </c>
      <c r="H1276">
        <v>-14.4829208918145</v>
      </c>
      <c r="I1276">
        <v>-42.3132875626941</v>
      </c>
      <c r="J1276">
        <v>-7.6805422338925098</v>
      </c>
      <c r="K1276">
        <v>54.496287010535397</v>
      </c>
      <c r="L1276">
        <v>57.966609297620998</v>
      </c>
      <c r="M1276">
        <v>6.5113799716623397</v>
      </c>
      <c r="N1276">
        <v>0.59827840101056196</v>
      </c>
      <c r="O1276">
        <v>119.501029983978</v>
      </c>
      <c r="P1276">
        <v>20.027472527472501</v>
      </c>
      <c r="Q1276">
        <v>-2.2356727592432998E-2</v>
      </c>
    </row>
    <row r="1277" spans="1:17" hidden="1" x14ac:dyDescent="0.3">
      <c r="A1277" t="s">
        <v>2718</v>
      </c>
      <c r="B1277" t="s">
        <v>2719</v>
      </c>
      <c r="C1277" t="s">
        <v>3112</v>
      </c>
      <c r="D1277" t="s">
        <v>192</v>
      </c>
      <c r="E1277">
        <v>1455.6048000000001</v>
      </c>
      <c r="F1277">
        <v>1166.3499999999999</v>
      </c>
      <c r="G1277">
        <v>25.2166015597751</v>
      </c>
      <c r="H1277">
        <v>-0.60961905980440401</v>
      </c>
      <c r="I1277">
        <v>7.9348013362915397</v>
      </c>
      <c r="J1277">
        <v>-1.3492576837600001</v>
      </c>
      <c r="K1277">
        <v>1290.92452506112</v>
      </c>
      <c r="L1277">
        <v>1149.8800794414601</v>
      </c>
      <c r="M1277">
        <v>21.771356224492202</v>
      </c>
      <c r="N1277">
        <v>0.31994563268279402</v>
      </c>
      <c r="O1277">
        <v>28.606336005487201</v>
      </c>
      <c r="P1277">
        <v>55.731357233460102</v>
      </c>
      <c r="Q1277">
        <v>3.0998593457636E-2</v>
      </c>
    </row>
    <row r="1278" spans="1:17" hidden="1" x14ac:dyDescent="0.3">
      <c r="A1278" t="s">
        <v>2720</v>
      </c>
      <c r="B1278" t="s">
        <v>2721</v>
      </c>
      <c r="C1278" t="s">
        <v>3112</v>
      </c>
      <c r="D1278" t="s">
        <v>24</v>
      </c>
      <c r="E1278">
        <v>1450.27735125</v>
      </c>
      <c r="F1278">
        <v>136.5</v>
      </c>
      <c r="G1278">
        <v>-34.318051444968603</v>
      </c>
      <c r="H1278">
        <v>-9.2882667625465807</v>
      </c>
      <c r="I1278">
        <v>-41.399633209650503</v>
      </c>
      <c r="J1278">
        <v>-5.4670644531622399</v>
      </c>
      <c r="K1278">
        <v>176.21600026708799</v>
      </c>
      <c r="L1278">
        <v>179.815630016055</v>
      </c>
      <c r="M1278">
        <v>10.387896322401501</v>
      </c>
      <c r="N1278">
        <v>0.977133992545828</v>
      </c>
      <c r="O1278">
        <v>59.487179487179397</v>
      </c>
      <c r="P1278">
        <v>2.3468546149808698</v>
      </c>
      <c r="Q1278">
        <v>-2.3381036680879E-2</v>
      </c>
    </row>
    <row r="1279" spans="1:17" hidden="1" x14ac:dyDescent="0.3">
      <c r="A1279" t="s">
        <v>2722</v>
      </c>
      <c r="B1279" t="s">
        <v>2723</v>
      </c>
      <c r="C1279" t="s">
        <v>3112</v>
      </c>
      <c r="D1279" t="s">
        <v>192</v>
      </c>
      <c r="E1279">
        <v>1448.25937368</v>
      </c>
      <c r="F1279">
        <v>890.4</v>
      </c>
      <c r="G1279">
        <v>-18.185917250342499</v>
      </c>
      <c r="H1279">
        <v>-13.3876639568418</v>
      </c>
      <c r="I1279">
        <v>-1.4560578409242899</v>
      </c>
      <c r="J1279">
        <v>-9.3642266813610497</v>
      </c>
      <c r="K1279">
        <v>1088.5933685999</v>
      </c>
      <c r="L1279">
        <v>941.95754814110205</v>
      </c>
      <c r="M1279">
        <v>19.097186332500801</v>
      </c>
      <c r="N1279">
        <v>0.28644824825573501</v>
      </c>
      <c r="O1279">
        <v>71.720575022461801</v>
      </c>
      <c r="P1279">
        <v>41.109350237717898</v>
      </c>
      <c r="Q1279">
        <v>9.0893830967716999E-2</v>
      </c>
    </row>
    <row r="1280" spans="1:17" hidden="1" x14ac:dyDescent="0.3">
      <c r="A1280" t="s">
        <v>2724</v>
      </c>
      <c r="B1280" t="s">
        <v>2725</v>
      </c>
      <c r="C1280" t="s">
        <v>3112</v>
      </c>
      <c r="D1280" t="s">
        <v>141</v>
      </c>
      <c r="E1280">
        <v>1443.4254351</v>
      </c>
      <c r="F1280">
        <v>44.55</v>
      </c>
      <c r="G1280">
        <v>-10.4387747406149</v>
      </c>
      <c r="H1280">
        <v>-8.9087216762684704</v>
      </c>
      <c r="I1280">
        <v>-20.377699768450199</v>
      </c>
      <c r="J1280">
        <v>-7.6748469475467704</v>
      </c>
      <c r="K1280">
        <v>54.005563541569501</v>
      </c>
      <c r="L1280">
        <v>54.761474938761097</v>
      </c>
      <c r="M1280">
        <v>24.4960319239153</v>
      </c>
      <c r="N1280">
        <v>0.632095496155335</v>
      </c>
      <c r="O1280">
        <v>75.600448933782204</v>
      </c>
      <c r="P1280">
        <v>26.923076923076898</v>
      </c>
      <c r="Q1280">
        <v>0.12803155879219</v>
      </c>
    </row>
    <row r="1281" spans="1:17" hidden="1" x14ac:dyDescent="0.3">
      <c r="A1281" t="s">
        <v>2726</v>
      </c>
      <c r="B1281" t="s">
        <v>2727</v>
      </c>
      <c r="C1281" t="s">
        <v>3112</v>
      </c>
      <c r="D1281" t="s">
        <v>2221</v>
      </c>
      <c r="E1281">
        <v>1442.3232411199999</v>
      </c>
      <c r="F1281">
        <v>279.55</v>
      </c>
      <c r="G1281">
        <v>0.93224869866509796</v>
      </c>
      <c r="H1281">
        <v>-7.0187289488127904</v>
      </c>
      <c r="I1281">
        <v>20.251402419612599</v>
      </c>
      <c r="J1281">
        <v>-4.2578526102050303</v>
      </c>
      <c r="K1281">
        <v>313.28238915444001</v>
      </c>
      <c r="M1281">
        <v>20.823878243193899</v>
      </c>
      <c r="N1281">
        <v>0.10549097116408</v>
      </c>
      <c r="O1281">
        <v>49.078876766231403</v>
      </c>
      <c r="P1281">
        <v>33.755980861243998</v>
      </c>
    </row>
    <row r="1282" spans="1:17" hidden="1" x14ac:dyDescent="0.3">
      <c r="A1282" t="s">
        <v>2728</v>
      </c>
      <c r="B1282" t="s">
        <v>2729</v>
      </c>
      <c r="C1282" t="s">
        <v>3112</v>
      </c>
      <c r="D1282" t="s">
        <v>539</v>
      </c>
      <c r="E1282">
        <v>1438.877532432</v>
      </c>
      <c r="F1282">
        <v>123.07</v>
      </c>
      <c r="G1282">
        <v>145.30342726235199</v>
      </c>
      <c r="H1282">
        <v>44.213951222098402</v>
      </c>
      <c r="I1282">
        <v>44.786972962697398</v>
      </c>
      <c r="J1282">
        <v>-10.0379193324735</v>
      </c>
      <c r="K1282">
        <v>111.304816029972</v>
      </c>
      <c r="L1282">
        <v>87.296279984423805</v>
      </c>
      <c r="M1282">
        <v>43.126532880397399</v>
      </c>
      <c r="N1282">
        <v>1.8940917734415299</v>
      </c>
      <c r="O1282">
        <v>35.036970829609103</v>
      </c>
      <c r="P1282">
        <v>187.048915934847</v>
      </c>
      <c r="Q1282">
        <v>0.121759771863698</v>
      </c>
    </row>
    <row r="1283" spans="1:17" hidden="1" x14ac:dyDescent="0.3">
      <c r="A1283" t="s">
        <v>2730</v>
      </c>
      <c r="B1283" t="s">
        <v>2731</v>
      </c>
      <c r="C1283" t="s">
        <v>3112</v>
      </c>
      <c r="D1283" t="s">
        <v>67</v>
      </c>
      <c r="E1283">
        <v>1435.5409152</v>
      </c>
      <c r="F1283">
        <v>322</v>
      </c>
      <c r="G1283">
        <v>50.032308946696602</v>
      </c>
      <c r="H1283">
        <v>2.7068077849771601</v>
      </c>
      <c r="I1283">
        <v>5.7284062761615502</v>
      </c>
      <c r="J1283">
        <v>-0.38498428413744801</v>
      </c>
      <c r="K1283">
        <v>361.350364948579</v>
      </c>
      <c r="L1283">
        <v>311.86173112050301</v>
      </c>
      <c r="M1283">
        <v>21.049223850325301</v>
      </c>
      <c r="N1283">
        <v>0.31617139821762702</v>
      </c>
      <c r="O1283">
        <v>37.934782608695599</v>
      </c>
      <c r="P1283">
        <v>90.984578884934706</v>
      </c>
      <c r="Q1283">
        <v>7.9670117935279006E-2</v>
      </c>
    </row>
    <row r="1284" spans="1:17" hidden="1" x14ac:dyDescent="0.3">
      <c r="A1284" t="s">
        <v>2732</v>
      </c>
      <c r="B1284" t="s">
        <v>2733</v>
      </c>
      <c r="C1284" t="s">
        <v>3112</v>
      </c>
      <c r="D1284" t="s">
        <v>141</v>
      </c>
      <c r="E1284">
        <v>1435.2488861700001</v>
      </c>
      <c r="F1284">
        <v>348.7</v>
      </c>
      <c r="G1284">
        <v>84.686986877610906</v>
      </c>
      <c r="H1284">
        <v>0.78808121922241103</v>
      </c>
      <c r="I1284">
        <v>-10.8092791688386</v>
      </c>
      <c r="J1284">
        <v>-2.76863952444022</v>
      </c>
      <c r="K1284">
        <v>360.62172650640798</v>
      </c>
      <c r="L1284">
        <v>330.48978069698302</v>
      </c>
      <c r="M1284">
        <v>25.356379990531298</v>
      </c>
      <c r="N1284">
        <v>0.52451544239829195</v>
      </c>
      <c r="O1284">
        <v>24.734728993404001</v>
      </c>
      <c r="P1284">
        <v>119.930621255124</v>
      </c>
      <c r="Q1284">
        <v>7.3945911583109994E-2</v>
      </c>
    </row>
    <row r="1285" spans="1:17" hidden="1" x14ac:dyDescent="0.3">
      <c r="A1285" t="s">
        <v>2734</v>
      </c>
      <c r="B1285" t="s">
        <v>2735</v>
      </c>
      <c r="C1285" t="s">
        <v>3112</v>
      </c>
      <c r="D1285" t="s">
        <v>465</v>
      </c>
      <c r="E1285">
        <v>1434.6139238399901</v>
      </c>
      <c r="F1285">
        <v>409.6</v>
      </c>
      <c r="G1285">
        <v>17.7201866726198</v>
      </c>
      <c r="H1285">
        <v>-11.8263133738175</v>
      </c>
      <c r="I1285">
        <v>11.5377946872716</v>
      </c>
      <c r="J1285">
        <v>-5.3294218766254904</v>
      </c>
      <c r="K1285">
        <v>453.03156760679798</v>
      </c>
      <c r="L1285">
        <v>395.36121396526698</v>
      </c>
      <c r="M1285">
        <v>24.6190295195407</v>
      </c>
      <c r="N1285">
        <v>0.33844773021800001</v>
      </c>
      <c r="O1285">
        <v>36.4013671875</v>
      </c>
      <c r="P1285">
        <v>51.507305344923203</v>
      </c>
      <c r="Q1285">
        <v>4.580312044439E-2</v>
      </c>
    </row>
    <row r="1286" spans="1:17" hidden="1" x14ac:dyDescent="0.3">
      <c r="A1286" t="s">
        <v>2736</v>
      </c>
      <c r="B1286" t="s">
        <v>2737</v>
      </c>
      <c r="C1286" t="s">
        <v>3112</v>
      </c>
      <c r="D1286" t="s">
        <v>276</v>
      </c>
      <c r="E1286">
        <v>1425.2803986599999</v>
      </c>
      <c r="F1286">
        <v>1319.4</v>
      </c>
      <c r="G1286">
        <v>176.16027915846701</v>
      </c>
      <c r="H1286">
        <v>7.9211965674732703</v>
      </c>
      <c r="I1286">
        <v>39.6474168496811</v>
      </c>
      <c r="J1286">
        <v>-0.99819640745036997</v>
      </c>
      <c r="K1286">
        <v>1392.09451365212</v>
      </c>
      <c r="L1286">
        <v>1078.82016710996</v>
      </c>
      <c r="M1286">
        <v>27.830451313883302</v>
      </c>
      <c r="N1286">
        <v>0.84798132381213898</v>
      </c>
      <c r="O1286">
        <v>30.142489010156101</v>
      </c>
      <c r="P1286">
        <v>297.40963855421597</v>
      </c>
      <c r="Q1286">
        <v>0.25899599353297198</v>
      </c>
    </row>
    <row r="1287" spans="1:17" hidden="1" x14ac:dyDescent="0.3">
      <c r="A1287" t="s">
        <v>2738</v>
      </c>
      <c r="B1287" t="s">
        <v>2739</v>
      </c>
      <c r="C1287" t="s">
        <v>3112</v>
      </c>
      <c r="D1287" t="s">
        <v>200</v>
      </c>
      <c r="E1287">
        <v>1422.3629854200001</v>
      </c>
      <c r="F1287">
        <v>2336.1</v>
      </c>
      <c r="G1287">
        <v>37.591806502143399</v>
      </c>
      <c r="H1287">
        <v>-2.5559037431835998</v>
      </c>
      <c r="I1287">
        <v>8.6106787685206694</v>
      </c>
      <c r="J1287">
        <v>-6.7601558731608904</v>
      </c>
      <c r="K1287">
        <v>2625.2503334857802</v>
      </c>
      <c r="L1287">
        <v>2278.2458475420799</v>
      </c>
      <c r="M1287">
        <v>28.167320386283599</v>
      </c>
      <c r="N1287">
        <v>0.355063339712547</v>
      </c>
      <c r="O1287">
        <v>47.639227772783698</v>
      </c>
      <c r="P1287">
        <v>72.890763765541706</v>
      </c>
      <c r="Q1287">
        <v>0.11451982079357299</v>
      </c>
    </row>
    <row r="1288" spans="1:17" hidden="1" x14ac:dyDescent="0.3">
      <c r="A1288" t="s">
        <v>2740</v>
      </c>
      <c r="B1288" t="s">
        <v>2741</v>
      </c>
      <c r="C1288" t="s">
        <v>3112</v>
      </c>
      <c r="D1288" t="s">
        <v>21</v>
      </c>
      <c r="E1288">
        <v>1419.98896726</v>
      </c>
      <c r="F1288">
        <v>382.45</v>
      </c>
      <c r="G1288">
        <v>18.358171255219901</v>
      </c>
      <c r="H1288">
        <v>5.8881699241307404</v>
      </c>
      <c r="I1288">
        <v>-2.3831233135594898</v>
      </c>
      <c r="J1288">
        <v>2.4100092755851099</v>
      </c>
      <c r="K1288">
        <v>395.93710481352502</v>
      </c>
      <c r="L1288">
        <v>357.93125380576998</v>
      </c>
      <c r="M1288">
        <v>40.332133017276703</v>
      </c>
      <c r="N1288">
        <v>0.58899596461780102</v>
      </c>
      <c r="O1288">
        <v>18.969799973852702</v>
      </c>
      <c r="P1288">
        <v>53.965378421900098</v>
      </c>
      <c r="Q1288">
        <v>-5.0460956032070004E-3</v>
      </c>
    </row>
    <row r="1289" spans="1:17" hidden="1" x14ac:dyDescent="0.3">
      <c r="A1289" t="s">
        <v>2742</v>
      </c>
      <c r="B1289" t="s">
        <v>2743</v>
      </c>
      <c r="C1289" t="s">
        <v>3112</v>
      </c>
      <c r="D1289" t="s">
        <v>192</v>
      </c>
      <c r="E1289">
        <v>1419.789984</v>
      </c>
      <c r="F1289">
        <v>1564.8</v>
      </c>
      <c r="G1289">
        <v>82.729478342400895</v>
      </c>
      <c r="H1289">
        <v>4.9654966824052202</v>
      </c>
      <c r="I1289">
        <v>37.807325303044699</v>
      </c>
      <c r="J1289">
        <v>-2.95752124556748</v>
      </c>
      <c r="K1289">
        <v>1569.9213753261799</v>
      </c>
      <c r="L1289">
        <v>1225.3453276482101</v>
      </c>
      <c r="M1289">
        <v>35.287673475226498</v>
      </c>
      <c r="N1289">
        <v>0.79501536834834097</v>
      </c>
      <c r="O1289">
        <v>24.424846625766801</v>
      </c>
      <c r="P1289">
        <v>120.037966673697</v>
      </c>
      <c r="Q1289">
        <v>0.130174692935171</v>
      </c>
    </row>
    <row r="1290" spans="1:17" hidden="1" x14ac:dyDescent="0.3">
      <c r="A1290" t="s">
        <v>2744</v>
      </c>
      <c r="B1290" t="s">
        <v>2745</v>
      </c>
      <c r="C1290" t="s">
        <v>3112</v>
      </c>
      <c r="D1290" t="s">
        <v>51</v>
      </c>
      <c r="E1290">
        <v>1416.8787</v>
      </c>
      <c r="F1290">
        <v>2404.75</v>
      </c>
      <c r="G1290">
        <v>52.982795375648898</v>
      </c>
      <c r="H1290">
        <v>0.37127661344017099</v>
      </c>
      <c r="I1290">
        <v>15.6555347785556</v>
      </c>
      <c r="J1290">
        <v>2.0450108545873502</v>
      </c>
      <c r="K1290">
        <v>2500.3961168043602</v>
      </c>
      <c r="L1290">
        <v>2035.42978461538</v>
      </c>
      <c r="M1290">
        <v>25.473672933916198</v>
      </c>
      <c r="N1290">
        <v>0.45931027042577599</v>
      </c>
      <c r="O1290">
        <v>17.881276639983302</v>
      </c>
      <c r="P1290">
        <v>100.395833333333</v>
      </c>
    </row>
    <row r="1291" spans="1:17" hidden="1" x14ac:dyDescent="0.3">
      <c r="A1291" t="s">
        <v>2746</v>
      </c>
      <c r="B1291" t="s">
        <v>2747</v>
      </c>
      <c r="C1291" t="s">
        <v>3112</v>
      </c>
      <c r="D1291" t="s">
        <v>276</v>
      </c>
      <c r="E1291">
        <v>1414.595</v>
      </c>
      <c r="F1291">
        <v>1088.1500000000001</v>
      </c>
      <c r="G1291">
        <v>30.940552165076799</v>
      </c>
      <c r="H1291">
        <v>0.92394929991923902</v>
      </c>
      <c r="I1291">
        <v>-22.146766307088701</v>
      </c>
      <c r="J1291">
        <v>-1.1089459097902199</v>
      </c>
      <c r="K1291">
        <v>1205.01533771761</v>
      </c>
      <c r="L1291">
        <v>1095.32474991764</v>
      </c>
      <c r="M1291">
        <v>23.9848213596234</v>
      </c>
      <c r="N1291">
        <v>0.460442900850281</v>
      </c>
      <c r="O1291">
        <v>44.272388916969099</v>
      </c>
      <c r="P1291">
        <v>72.845683424668394</v>
      </c>
      <c r="Q1291">
        <v>5.9322476879805998E-2</v>
      </c>
    </row>
    <row r="1292" spans="1:17" hidden="1" x14ac:dyDescent="0.3">
      <c r="A1292" t="s">
        <v>2748</v>
      </c>
      <c r="B1292" t="s">
        <v>2749</v>
      </c>
      <c r="C1292" t="s">
        <v>3112</v>
      </c>
      <c r="D1292" t="s">
        <v>1153</v>
      </c>
      <c r="E1292">
        <v>1413.1001812500001</v>
      </c>
      <c r="F1292">
        <v>205.95</v>
      </c>
      <c r="G1292">
        <v>253.73758844472701</v>
      </c>
      <c r="H1292">
        <v>3.63276999595876</v>
      </c>
      <c r="I1292">
        <v>-9.0217688151511801</v>
      </c>
      <c r="J1292">
        <v>-4.3210629206912703</v>
      </c>
      <c r="K1292">
        <v>211.89353582442001</v>
      </c>
      <c r="L1292">
        <v>175.21331684962399</v>
      </c>
      <c r="M1292">
        <v>32.092101108879298</v>
      </c>
      <c r="N1292">
        <v>0.54577790600683496</v>
      </c>
      <c r="O1292">
        <v>25.7344015537752</v>
      </c>
      <c r="P1292">
        <v>330.857740585773</v>
      </c>
      <c r="Q1292">
        <v>0.196063582451629</v>
      </c>
    </row>
    <row r="1293" spans="1:17" hidden="1" x14ac:dyDescent="0.3">
      <c r="A1293" t="s">
        <v>2750</v>
      </c>
      <c r="B1293" t="s">
        <v>2751</v>
      </c>
      <c r="C1293" t="s">
        <v>3112</v>
      </c>
      <c r="D1293" t="s">
        <v>785</v>
      </c>
      <c r="E1293">
        <v>1412.635115</v>
      </c>
      <c r="F1293">
        <v>229.85</v>
      </c>
      <c r="G1293">
        <v>62.349608802181102</v>
      </c>
      <c r="H1293">
        <v>-17.874965961836999</v>
      </c>
      <c r="I1293">
        <v>-28.311514881121401</v>
      </c>
      <c r="J1293">
        <v>-3.3235746075059902</v>
      </c>
      <c r="K1293">
        <v>279.52010539562798</v>
      </c>
      <c r="L1293">
        <v>266.68535519905203</v>
      </c>
      <c r="M1293">
        <v>26.733716596443202</v>
      </c>
      <c r="N1293">
        <v>1.1247757763759401</v>
      </c>
      <c r="O1293">
        <v>93.604524690015197</v>
      </c>
      <c r="P1293">
        <v>108.197463768115</v>
      </c>
      <c r="Q1293">
        <v>7.8618777593080003E-2</v>
      </c>
    </row>
    <row r="1294" spans="1:17" hidden="1" x14ac:dyDescent="0.3">
      <c r="A1294" t="s">
        <v>2752</v>
      </c>
      <c r="B1294" t="s">
        <v>2753</v>
      </c>
      <c r="C1294" t="s">
        <v>3112</v>
      </c>
      <c r="D1294" t="s">
        <v>443</v>
      </c>
      <c r="E1294">
        <v>1408.2888417029999</v>
      </c>
      <c r="F1294">
        <v>95.79</v>
      </c>
      <c r="G1294">
        <v>-57.639744568201102</v>
      </c>
      <c r="H1294">
        <v>-9.9052651379368708</v>
      </c>
      <c r="I1294">
        <v>-18.9714172115679</v>
      </c>
      <c r="J1294">
        <v>-8.3846438874636107</v>
      </c>
      <c r="K1294">
        <v>104.282030171209</v>
      </c>
      <c r="L1294">
        <v>109.53852450452899</v>
      </c>
      <c r="M1294">
        <v>24.960734120163099</v>
      </c>
      <c r="N1294">
        <v>0.56919385820369695</v>
      </c>
      <c r="O1294">
        <v>55.913978494623599</v>
      </c>
      <c r="P1294">
        <v>6.43333333333333</v>
      </c>
      <c r="Q1294">
        <v>-4.9320628239108003E-2</v>
      </c>
    </row>
    <row r="1295" spans="1:17" hidden="1" x14ac:dyDescent="0.3">
      <c r="A1295" t="s">
        <v>2754</v>
      </c>
      <c r="B1295" t="s">
        <v>2755</v>
      </c>
      <c r="C1295" t="s">
        <v>3112</v>
      </c>
      <c r="D1295" t="s">
        <v>432</v>
      </c>
      <c r="E1295">
        <v>1407.5420581000001</v>
      </c>
      <c r="F1295">
        <v>87.37</v>
      </c>
      <c r="G1295">
        <v>-10.7325454359791</v>
      </c>
      <c r="H1295">
        <v>-7.3348254793421797</v>
      </c>
      <c r="I1295">
        <v>-12.527774444139499</v>
      </c>
      <c r="J1295">
        <v>-6.2035726504870103</v>
      </c>
      <c r="K1295">
        <v>101.839253761295</v>
      </c>
      <c r="L1295">
        <v>99.757827678009406</v>
      </c>
      <c r="M1295">
        <v>17.020884528853401</v>
      </c>
      <c r="N1295">
        <v>0.292332270302949</v>
      </c>
      <c r="O1295">
        <v>53.370722215863502</v>
      </c>
      <c r="P1295">
        <v>20.927335640138399</v>
      </c>
      <c r="Q1295">
        <v>0.105918739661018</v>
      </c>
    </row>
    <row r="1296" spans="1:17" hidden="1" x14ac:dyDescent="0.3">
      <c r="A1296" t="s">
        <v>2756</v>
      </c>
      <c r="B1296" t="s">
        <v>2757</v>
      </c>
      <c r="C1296" t="s">
        <v>3112</v>
      </c>
      <c r="D1296" t="s">
        <v>77</v>
      </c>
      <c r="E1296">
        <v>1402.1105875200001</v>
      </c>
      <c r="F1296">
        <v>253.8</v>
      </c>
      <c r="G1296">
        <v>47.084061797846601</v>
      </c>
      <c r="H1296">
        <v>-10.821747418381699</v>
      </c>
      <c r="I1296">
        <v>60.666406872894498</v>
      </c>
      <c r="J1296">
        <v>-1.93404308639552</v>
      </c>
      <c r="K1296">
        <v>278.77427673502899</v>
      </c>
      <c r="L1296">
        <v>217.50720398625299</v>
      </c>
      <c r="M1296">
        <v>21.461121738253301</v>
      </c>
      <c r="N1296">
        <v>0.113662352858693</v>
      </c>
      <c r="O1296">
        <v>46.414499605988901</v>
      </c>
      <c r="P1296">
        <v>79.363957597173098</v>
      </c>
      <c r="Q1296">
        <v>5.0280416133918003E-2</v>
      </c>
    </row>
    <row r="1297" spans="1:17" hidden="1" x14ac:dyDescent="0.3">
      <c r="A1297" t="s">
        <v>2758</v>
      </c>
      <c r="B1297" t="s">
        <v>2759</v>
      </c>
      <c r="C1297" t="s">
        <v>3112</v>
      </c>
      <c r="D1297" t="s">
        <v>465</v>
      </c>
      <c r="E1297">
        <v>1399.35633794</v>
      </c>
      <c r="F1297">
        <v>1074.7</v>
      </c>
      <c r="G1297">
        <v>-28.205096819739101</v>
      </c>
      <c r="H1297">
        <v>-4.6267208826506296</v>
      </c>
      <c r="I1297">
        <v>-30.291372007297401</v>
      </c>
      <c r="J1297">
        <v>-7.3399544366329099</v>
      </c>
      <c r="K1297">
        <v>1221.41792342742</v>
      </c>
      <c r="L1297">
        <v>1282.1508589564201</v>
      </c>
      <c r="M1297">
        <v>28.412895248890901</v>
      </c>
      <c r="N1297">
        <v>0.54913230764133802</v>
      </c>
      <c r="O1297">
        <v>44.5054433795477</v>
      </c>
      <c r="P1297">
        <v>5.3782418983183904</v>
      </c>
      <c r="Q1297">
        <v>-7.0948284781571003E-2</v>
      </c>
    </row>
    <row r="1298" spans="1:17" hidden="1" x14ac:dyDescent="0.3">
      <c r="A1298" t="s">
        <v>2760</v>
      </c>
      <c r="B1298" t="s">
        <v>2761</v>
      </c>
      <c r="C1298" t="s">
        <v>3112</v>
      </c>
      <c r="D1298" t="s">
        <v>141</v>
      </c>
      <c r="E1298">
        <v>1396.7228529899901</v>
      </c>
      <c r="F1298">
        <v>109.61</v>
      </c>
      <c r="G1298">
        <v>13.4434943244776</v>
      </c>
      <c r="H1298">
        <v>-9.4352970411860202</v>
      </c>
      <c r="I1298">
        <v>4.0874835592265599</v>
      </c>
      <c r="J1298">
        <v>-2.4385682576606902</v>
      </c>
      <c r="K1298">
        <v>121.596248102562</v>
      </c>
      <c r="L1298">
        <v>116.02053478010799</v>
      </c>
      <c r="M1298">
        <v>39.669949963609902</v>
      </c>
      <c r="N1298">
        <v>0.60908637333931603</v>
      </c>
      <c r="O1298">
        <v>37.715536903567099</v>
      </c>
      <c r="P1298">
        <v>49.740437158469902</v>
      </c>
      <c r="Q1298">
        <v>6.7993412522214997E-2</v>
      </c>
    </row>
    <row r="1299" spans="1:17" hidden="1" x14ac:dyDescent="0.3">
      <c r="A1299" t="s">
        <v>2762</v>
      </c>
      <c r="B1299" t="s">
        <v>2763</v>
      </c>
      <c r="C1299" t="s">
        <v>3112</v>
      </c>
      <c r="D1299" t="s">
        <v>48</v>
      </c>
      <c r="E1299">
        <v>1379.9991030000001</v>
      </c>
      <c r="F1299">
        <v>241.5</v>
      </c>
      <c r="G1299">
        <v>233.188191473085</v>
      </c>
      <c r="H1299">
        <v>1.6619711910655901</v>
      </c>
      <c r="I1299">
        <v>62.160232424076</v>
      </c>
      <c r="J1299">
        <v>-5.6577198080802003</v>
      </c>
      <c r="K1299">
        <v>209.81606175687301</v>
      </c>
      <c r="L1299">
        <v>150.21712024900199</v>
      </c>
      <c r="M1299">
        <v>54.831024783671303</v>
      </c>
      <c r="N1299">
        <v>0.50338042121667304</v>
      </c>
      <c r="O1299">
        <v>12.4596273291925</v>
      </c>
      <c r="P1299">
        <v>275.291375291375</v>
      </c>
      <c r="Q1299">
        <v>0.14299874009448599</v>
      </c>
    </row>
    <row r="1300" spans="1:17" hidden="1" x14ac:dyDescent="0.3">
      <c r="A1300" t="s">
        <v>2764</v>
      </c>
      <c r="B1300" t="s">
        <v>2765</v>
      </c>
      <c r="C1300" t="s">
        <v>3112</v>
      </c>
      <c r="D1300" t="s">
        <v>192</v>
      </c>
      <c r="E1300">
        <v>1375.40823357</v>
      </c>
      <c r="F1300">
        <v>732.45</v>
      </c>
      <c r="G1300">
        <v>69.126374625206097</v>
      </c>
      <c r="H1300">
        <v>-7.1496899426219302</v>
      </c>
      <c r="I1300">
        <v>-43.8648274993892</v>
      </c>
      <c r="J1300">
        <v>-2.5731632347998898</v>
      </c>
      <c r="K1300">
        <v>869.93097120809</v>
      </c>
      <c r="L1300">
        <v>814.35848902739701</v>
      </c>
      <c r="M1300">
        <v>16.477262371457002</v>
      </c>
      <c r="N1300">
        <v>0.79629293751220598</v>
      </c>
      <c r="O1300">
        <v>74.817393678749397</v>
      </c>
      <c r="P1300">
        <v>107.875691783737</v>
      </c>
      <c r="Q1300">
        <v>0.106038178197672</v>
      </c>
    </row>
    <row r="1301" spans="1:17" hidden="1" x14ac:dyDescent="0.3">
      <c r="A1301" t="s">
        <v>2766</v>
      </c>
      <c r="B1301" t="s">
        <v>2767</v>
      </c>
      <c r="C1301" t="s">
        <v>3112</v>
      </c>
      <c r="D1301" t="s">
        <v>51</v>
      </c>
      <c r="E1301">
        <v>1367.9759168749999</v>
      </c>
      <c r="F1301">
        <v>283.75</v>
      </c>
      <c r="G1301">
        <v>19.3575221504436</v>
      </c>
      <c r="H1301">
        <v>-12.6028948628776</v>
      </c>
      <c r="I1301">
        <v>2.2096480073075502</v>
      </c>
      <c r="J1301">
        <v>-3.8736775260299599</v>
      </c>
      <c r="K1301">
        <v>303.25697109236398</v>
      </c>
      <c r="L1301">
        <v>272.01511327993001</v>
      </c>
      <c r="M1301">
        <v>37.528798398722799</v>
      </c>
      <c r="N1301">
        <v>0.71740015236354604</v>
      </c>
      <c r="O1301">
        <v>30.290748898678299</v>
      </c>
      <c r="P1301">
        <v>53.006201132380703</v>
      </c>
      <c r="Q1301">
        <v>3.6889148456416998E-2</v>
      </c>
    </row>
    <row r="1302" spans="1:17" hidden="1" x14ac:dyDescent="0.3">
      <c r="A1302" t="s">
        <v>2768</v>
      </c>
      <c r="B1302" t="s">
        <v>2769</v>
      </c>
      <c r="C1302" t="s">
        <v>3112</v>
      </c>
      <c r="D1302" t="s">
        <v>432</v>
      </c>
      <c r="E1302">
        <v>1361.6910624</v>
      </c>
      <c r="F1302">
        <v>220.24</v>
      </c>
      <c r="G1302">
        <v>-41.073511971667401</v>
      </c>
      <c r="H1302">
        <v>-2.0057536081606502</v>
      </c>
      <c r="I1302">
        <v>-14.4806393726333</v>
      </c>
      <c r="J1302">
        <v>0.31159964639064203</v>
      </c>
      <c r="K1302">
        <v>238.947606785137</v>
      </c>
      <c r="L1302">
        <v>246.72103162320201</v>
      </c>
      <c r="M1302">
        <v>39.104474047721098</v>
      </c>
      <c r="N1302">
        <v>0.57041841009168504</v>
      </c>
      <c r="O1302">
        <v>41.640937159462297</v>
      </c>
      <c r="P1302">
        <v>7.4079492806632601</v>
      </c>
      <c r="Q1302">
        <v>9.9111457714621001E-2</v>
      </c>
    </row>
    <row r="1303" spans="1:17" hidden="1" x14ac:dyDescent="0.3">
      <c r="A1303" t="s">
        <v>2770</v>
      </c>
      <c r="B1303" t="s">
        <v>2771</v>
      </c>
      <c r="C1303" t="s">
        <v>3112</v>
      </c>
      <c r="D1303" t="s">
        <v>48</v>
      </c>
      <c r="E1303">
        <v>1348.4010000000001</v>
      </c>
      <c r="F1303">
        <v>341.8</v>
      </c>
      <c r="G1303">
        <v>-11.176153534881299</v>
      </c>
      <c r="H1303">
        <v>-4.3409526486330696</v>
      </c>
      <c r="I1303">
        <v>0.77319912634681098</v>
      </c>
      <c r="J1303">
        <v>-2.96780687439658</v>
      </c>
      <c r="K1303">
        <v>388.58470312671398</v>
      </c>
      <c r="L1303">
        <v>364.94586174242602</v>
      </c>
      <c r="M1303">
        <v>21.6535871943255</v>
      </c>
      <c r="N1303">
        <v>0.477610925374233</v>
      </c>
      <c r="O1303">
        <v>45.538326506729</v>
      </c>
      <c r="P1303">
        <v>48.511840104279798</v>
      </c>
      <c r="Q1303">
        <v>6.4273530260362005E-2</v>
      </c>
    </row>
    <row r="1304" spans="1:17" hidden="1" x14ac:dyDescent="0.3">
      <c r="A1304" t="s">
        <v>2772</v>
      </c>
      <c r="B1304" t="s">
        <v>2773</v>
      </c>
      <c r="C1304" t="s">
        <v>3112</v>
      </c>
      <c r="D1304" t="s">
        <v>40</v>
      </c>
      <c r="E1304">
        <v>1343</v>
      </c>
      <c r="F1304">
        <v>40</v>
      </c>
      <c r="G1304">
        <v>-44.9714093148663</v>
      </c>
      <c r="H1304">
        <v>-1.2609618429785501</v>
      </c>
      <c r="I1304">
        <v>-30.915733824545399</v>
      </c>
      <c r="J1304">
        <v>-3.2119318642842898</v>
      </c>
      <c r="K1304">
        <v>43.174119232278898</v>
      </c>
      <c r="L1304">
        <v>44.8214627765622</v>
      </c>
      <c r="M1304">
        <v>36.701345858342698</v>
      </c>
      <c r="N1304">
        <v>0.48337859643724701</v>
      </c>
      <c r="O1304">
        <v>98.474999999999994</v>
      </c>
      <c r="P1304">
        <v>10.497237569060699</v>
      </c>
      <c r="Q1304">
        <v>0.14848975999130701</v>
      </c>
    </row>
    <row r="1305" spans="1:17" hidden="1" x14ac:dyDescent="0.3">
      <c r="A1305" t="s">
        <v>2774</v>
      </c>
      <c r="B1305" t="s">
        <v>2775</v>
      </c>
      <c r="C1305" t="s">
        <v>3112</v>
      </c>
      <c r="D1305" t="s">
        <v>163</v>
      </c>
      <c r="E1305">
        <v>1340.3020868999999</v>
      </c>
      <c r="F1305">
        <v>529.79999999999995</v>
      </c>
      <c r="G1305">
        <v>-73.863571866880505</v>
      </c>
      <c r="H1305">
        <v>4.8214848000430397</v>
      </c>
      <c r="I1305">
        <v>-21.8624309544815</v>
      </c>
      <c r="J1305">
        <v>-2.8118471005631598</v>
      </c>
      <c r="K1305">
        <v>587.34100224812198</v>
      </c>
      <c r="L1305">
        <v>664.59768947799796</v>
      </c>
      <c r="M1305">
        <v>58.051201858091098</v>
      </c>
      <c r="N1305">
        <v>2.2781050329691799</v>
      </c>
      <c r="O1305">
        <v>108.55983389958401</v>
      </c>
      <c r="P1305">
        <v>16.760330578512299</v>
      </c>
      <c r="Q1305">
        <v>-8.2464065034609998E-3</v>
      </c>
    </row>
    <row r="1306" spans="1:17" hidden="1" x14ac:dyDescent="0.3">
      <c r="A1306" t="s">
        <v>2776</v>
      </c>
      <c r="B1306" t="s">
        <v>2777</v>
      </c>
      <c r="C1306" t="s">
        <v>3112</v>
      </c>
      <c r="D1306" t="s">
        <v>969</v>
      </c>
      <c r="E1306">
        <v>1339.8</v>
      </c>
      <c r="F1306">
        <v>208.55</v>
      </c>
      <c r="G1306">
        <v>-17.065467141611499</v>
      </c>
      <c r="H1306">
        <v>-9.9462115133527895</v>
      </c>
      <c r="I1306">
        <v>38.246420066076702</v>
      </c>
      <c r="J1306">
        <v>-0.93735638582531899</v>
      </c>
      <c r="K1306">
        <v>236.356803930128</v>
      </c>
      <c r="L1306">
        <v>209.766161947054</v>
      </c>
      <c r="M1306">
        <v>41.612112234645998</v>
      </c>
      <c r="N1306">
        <v>0.28511455805295699</v>
      </c>
      <c r="O1306">
        <v>38.575881083672897</v>
      </c>
      <c r="P1306">
        <v>84.557522123893804</v>
      </c>
      <c r="Q1306">
        <v>-8.0702548382778003E-2</v>
      </c>
    </row>
    <row r="1307" spans="1:17" hidden="1" x14ac:dyDescent="0.3">
      <c r="A1307" t="s">
        <v>2778</v>
      </c>
      <c r="B1307" t="s">
        <v>2779</v>
      </c>
      <c r="C1307" t="s">
        <v>3112</v>
      </c>
      <c r="D1307" t="s">
        <v>276</v>
      </c>
      <c r="E1307">
        <v>1336.005167523</v>
      </c>
      <c r="F1307">
        <v>356.97</v>
      </c>
      <c r="G1307">
        <v>49.245752840967</v>
      </c>
      <c r="H1307">
        <v>111.993677574451</v>
      </c>
      <c r="I1307">
        <v>68.564906561914498</v>
      </c>
      <c r="J1307">
        <v>33.608784354471503</v>
      </c>
      <c r="M1307">
        <v>54.398025576336998</v>
      </c>
      <c r="O1307">
        <v>37.255231532061401</v>
      </c>
      <c r="P1307">
        <v>84.910644910644905</v>
      </c>
    </row>
    <row r="1308" spans="1:17" hidden="1" x14ac:dyDescent="0.3">
      <c r="A1308" t="s">
        <v>2780</v>
      </c>
      <c r="B1308" t="s">
        <v>2781</v>
      </c>
      <c r="C1308" t="s">
        <v>3112</v>
      </c>
      <c r="E1308">
        <v>1335.5558088400001</v>
      </c>
      <c r="F1308">
        <v>308.60000000000002</v>
      </c>
      <c r="G1308">
        <v>1038.07390214617</v>
      </c>
      <c r="H1308">
        <v>-9.3014482733507897</v>
      </c>
      <c r="I1308">
        <v>92.154389111104294</v>
      </c>
      <c r="J1308">
        <v>-7.2911859435383697</v>
      </c>
      <c r="K1308">
        <v>360.842355824859</v>
      </c>
      <c r="L1308">
        <v>270.49871931803898</v>
      </c>
      <c r="M1308">
        <v>22.9095359236902</v>
      </c>
      <c r="N1308">
        <v>0.61103953180598403</v>
      </c>
      <c r="O1308">
        <v>60.337005832793203</v>
      </c>
      <c r="P1308">
        <v>1193.9203354297599</v>
      </c>
      <c r="Q1308">
        <v>0.19802114891380401</v>
      </c>
    </row>
    <row r="1309" spans="1:17" hidden="1" x14ac:dyDescent="0.3">
      <c r="A1309" t="s">
        <v>2782</v>
      </c>
      <c r="B1309" t="s">
        <v>2783</v>
      </c>
      <c r="C1309" t="s">
        <v>3112</v>
      </c>
      <c r="D1309" t="s">
        <v>270</v>
      </c>
      <c r="E1309">
        <v>1321.5499746749999</v>
      </c>
      <c r="F1309">
        <v>337.25</v>
      </c>
      <c r="G1309">
        <v>56.040189003973701</v>
      </c>
      <c r="H1309">
        <v>-3.18335652147079</v>
      </c>
      <c r="I1309">
        <v>24.757597155928998</v>
      </c>
      <c r="J1309">
        <v>-8.2249063112209999</v>
      </c>
      <c r="K1309">
        <v>376.30790615981999</v>
      </c>
      <c r="M1309">
        <v>27.4139316406938</v>
      </c>
      <c r="N1309">
        <v>0.39426967929576001</v>
      </c>
      <c r="O1309">
        <v>37.583395107487</v>
      </c>
      <c r="P1309">
        <v>96.819375547125702</v>
      </c>
    </row>
    <row r="1310" spans="1:17" hidden="1" x14ac:dyDescent="0.3">
      <c r="A1310" t="s">
        <v>2784</v>
      </c>
      <c r="B1310" t="s">
        <v>2785</v>
      </c>
      <c r="C1310" t="s">
        <v>3112</v>
      </c>
      <c r="D1310" t="s">
        <v>2786</v>
      </c>
      <c r="E1310">
        <v>1319.3370938999999</v>
      </c>
      <c r="F1310">
        <v>1257.9000000000001</v>
      </c>
      <c r="G1310">
        <v>374.00312960093999</v>
      </c>
      <c r="H1310">
        <v>-11.783106365123</v>
      </c>
      <c r="I1310">
        <v>82.450285253881901</v>
      </c>
      <c r="J1310">
        <v>-3.3149248159419402</v>
      </c>
      <c r="K1310">
        <v>1422.8503040492401</v>
      </c>
      <c r="L1310">
        <v>1032.69662829801</v>
      </c>
      <c r="M1310">
        <v>31.095793935624101</v>
      </c>
      <c r="N1310">
        <v>0.77314159444808805</v>
      </c>
      <c r="O1310">
        <v>43.846887669925998</v>
      </c>
      <c r="P1310">
        <v>425.438596491228</v>
      </c>
    </row>
    <row r="1311" spans="1:17" hidden="1" x14ac:dyDescent="0.3">
      <c r="A1311" t="s">
        <v>2787</v>
      </c>
      <c r="B1311" t="s">
        <v>2788</v>
      </c>
      <c r="C1311" t="s">
        <v>3112</v>
      </c>
      <c r="D1311" t="s">
        <v>2786</v>
      </c>
      <c r="E1311">
        <v>1318.828125</v>
      </c>
      <c r="F1311">
        <v>16.55</v>
      </c>
      <c r="G1311">
        <v>77.866587913705999</v>
      </c>
      <c r="H1311">
        <v>10.1873196538349</v>
      </c>
      <c r="I1311">
        <v>68.928583767566593</v>
      </c>
      <c r="J1311">
        <v>-0.440792242750987</v>
      </c>
      <c r="K1311">
        <v>16.035397194704402</v>
      </c>
      <c r="L1311">
        <v>14.723541357337799</v>
      </c>
      <c r="M1311">
        <v>35.135802158505697</v>
      </c>
      <c r="N1311">
        <v>0.94282936646005999</v>
      </c>
      <c r="O1311">
        <v>16.012084592145001</v>
      </c>
      <c r="P1311">
        <v>117.191601049868</v>
      </c>
      <c r="Q1311">
        <v>0.229592562399446</v>
      </c>
    </row>
    <row r="1312" spans="1:17" hidden="1" x14ac:dyDescent="0.3">
      <c r="A1312" t="s">
        <v>2789</v>
      </c>
      <c r="B1312" t="s">
        <v>2790</v>
      </c>
      <c r="C1312" t="s">
        <v>3112</v>
      </c>
      <c r="D1312" t="s">
        <v>270</v>
      </c>
      <c r="E1312">
        <v>1318.6553675580001</v>
      </c>
      <c r="F1312">
        <v>140.22</v>
      </c>
      <c r="G1312">
        <v>29.953854581749798</v>
      </c>
      <c r="H1312">
        <v>-4.3770019845075296</v>
      </c>
      <c r="I1312">
        <v>3.8421975893551599</v>
      </c>
      <c r="J1312">
        <v>-0.14050101203152501</v>
      </c>
      <c r="K1312">
        <v>146.00506501737399</v>
      </c>
      <c r="L1312">
        <v>126.66693259928</v>
      </c>
      <c r="M1312">
        <v>40.052417333204502</v>
      </c>
      <c r="N1312">
        <v>0.22923600273286701</v>
      </c>
      <c r="O1312">
        <v>26.943374696904801</v>
      </c>
      <c r="P1312">
        <v>71.208791208791197</v>
      </c>
      <c r="Q1312">
        <v>6.4076112075980001E-3</v>
      </c>
    </row>
    <row r="1313" spans="1:17" hidden="1" x14ac:dyDescent="0.3">
      <c r="A1313" t="s">
        <v>2791</v>
      </c>
      <c r="B1313" t="s">
        <v>2792</v>
      </c>
      <c r="C1313" t="s">
        <v>3112</v>
      </c>
      <c r="D1313" t="s">
        <v>83</v>
      </c>
      <c r="E1313">
        <v>1313.104</v>
      </c>
      <c r="F1313">
        <v>111.28</v>
      </c>
      <c r="G1313">
        <v>155.982148482735</v>
      </c>
      <c r="H1313">
        <v>-5.3479532594626997</v>
      </c>
      <c r="I1313">
        <v>68.385258712193803</v>
      </c>
      <c r="J1313">
        <v>-5.0186376961969001</v>
      </c>
      <c r="K1313">
        <v>119.257578945932</v>
      </c>
      <c r="L1313">
        <v>84.092189738725395</v>
      </c>
      <c r="M1313">
        <v>21.305197346244899</v>
      </c>
      <c r="N1313">
        <v>0.109544419926841</v>
      </c>
      <c r="O1313">
        <v>41.409058231488103</v>
      </c>
      <c r="P1313">
        <v>200.756756756756</v>
      </c>
      <c r="Q1313">
        <v>0.12664216381690799</v>
      </c>
    </row>
    <row r="1314" spans="1:17" hidden="1" x14ac:dyDescent="0.3">
      <c r="A1314" t="s">
        <v>2793</v>
      </c>
      <c r="B1314" t="s">
        <v>2794</v>
      </c>
      <c r="C1314" t="s">
        <v>3112</v>
      </c>
      <c r="D1314" t="s">
        <v>763</v>
      </c>
      <c r="E1314">
        <v>1307.4282000000001</v>
      </c>
      <c r="F1314">
        <v>15.34</v>
      </c>
      <c r="G1314">
        <v>-26.4706943471001</v>
      </c>
      <c r="H1314">
        <v>-46.606844564507398</v>
      </c>
      <c r="I1314">
        <v>-72.012177902895701</v>
      </c>
      <c r="J1314">
        <v>-19.234153560744701</v>
      </c>
      <c r="K1314">
        <v>27.470328245952601</v>
      </c>
      <c r="L1314">
        <v>30.6571065658216</v>
      </c>
      <c r="M1314">
        <v>10.6496736818403</v>
      </c>
      <c r="N1314">
        <v>1.4795413500972201</v>
      </c>
      <c r="O1314">
        <v>194.980443285528</v>
      </c>
      <c r="P1314">
        <v>7.6302403087177497</v>
      </c>
      <c r="Q1314">
        <v>0.104828304333811</v>
      </c>
    </row>
    <row r="1315" spans="1:17" hidden="1" x14ac:dyDescent="0.3">
      <c r="A1315" t="s">
        <v>2795</v>
      </c>
      <c r="B1315" t="s">
        <v>2796</v>
      </c>
      <c r="C1315" t="s">
        <v>3112</v>
      </c>
      <c r="D1315" t="s">
        <v>724</v>
      </c>
      <c r="E1315">
        <v>1307.2854403839999</v>
      </c>
      <c r="F1315">
        <v>59.84</v>
      </c>
      <c r="G1315">
        <v>53.515525071415098</v>
      </c>
      <c r="H1315">
        <v>-4.7059822537865603</v>
      </c>
      <c r="I1315">
        <v>0.20107685028776401</v>
      </c>
      <c r="J1315">
        <v>-1.7201982892173799</v>
      </c>
      <c r="K1315">
        <v>67.016086458906301</v>
      </c>
      <c r="L1315">
        <v>60.142345069540902</v>
      </c>
      <c r="M1315">
        <v>21.663656824002501</v>
      </c>
      <c r="N1315">
        <v>0.33999924199030102</v>
      </c>
      <c r="O1315">
        <v>29.512032085561401</v>
      </c>
      <c r="P1315">
        <v>90.573248407643305</v>
      </c>
      <c r="Q1315">
        <v>0.183696699809479</v>
      </c>
    </row>
    <row r="1316" spans="1:17" hidden="1" x14ac:dyDescent="0.3">
      <c r="A1316" t="s">
        <v>2797</v>
      </c>
      <c r="B1316" t="s">
        <v>2798</v>
      </c>
      <c r="C1316" t="s">
        <v>3112</v>
      </c>
      <c r="D1316" t="s">
        <v>419</v>
      </c>
      <c r="E1316">
        <v>1305.8169544</v>
      </c>
      <c r="F1316">
        <v>4091.5</v>
      </c>
      <c r="G1316">
        <v>19.173903724352702</v>
      </c>
      <c r="H1316">
        <v>3.1179856956328602</v>
      </c>
      <c r="I1316">
        <v>24.4538576371042</v>
      </c>
      <c r="J1316">
        <v>7.5087558753486601</v>
      </c>
      <c r="K1316">
        <v>4143.4712171103301</v>
      </c>
      <c r="L1316">
        <v>3667.7964468979299</v>
      </c>
      <c r="M1316">
        <v>43.0906051523108</v>
      </c>
      <c r="N1316">
        <v>2.6177094528997502</v>
      </c>
      <c r="O1316">
        <v>33.911768300134398</v>
      </c>
      <c r="P1316">
        <v>68.721649484536002</v>
      </c>
      <c r="Q1316">
        <v>1.65572920274E-2</v>
      </c>
    </row>
    <row r="1317" spans="1:17" hidden="1" x14ac:dyDescent="0.3">
      <c r="A1317" t="s">
        <v>2799</v>
      </c>
      <c r="B1317" t="s">
        <v>2800</v>
      </c>
      <c r="C1317" t="s">
        <v>3112</v>
      </c>
      <c r="D1317" t="s">
        <v>163</v>
      </c>
      <c r="E1317">
        <v>1304.8191058499999</v>
      </c>
      <c r="F1317">
        <v>1064.0999999999999</v>
      </c>
      <c r="G1317">
        <v>-19.6438602174028</v>
      </c>
      <c r="H1317">
        <v>0.58524407040426696</v>
      </c>
      <c r="I1317">
        <v>-12.4644275143293</v>
      </c>
      <c r="J1317">
        <v>-2.3633439315542502</v>
      </c>
      <c r="K1317">
        <v>1202.32928379071</v>
      </c>
      <c r="L1317">
        <v>1183.9709697042999</v>
      </c>
      <c r="M1317">
        <v>25.291621548612301</v>
      </c>
      <c r="N1317">
        <v>0.86513801702364601</v>
      </c>
      <c r="O1317">
        <v>48.012404849168298</v>
      </c>
      <c r="P1317">
        <v>18.253042173695601</v>
      </c>
      <c r="Q1317">
        <v>-4.4538974627569998E-2</v>
      </c>
    </row>
    <row r="1318" spans="1:17" hidden="1" x14ac:dyDescent="0.3">
      <c r="A1318" t="s">
        <v>2801</v>
      </c>
      <c r="B1318" t="s">
        <v>2802</v>
      </c>
      <c r="C1318" t="s">
        <v>3112</v>
      </c>
      <c r="D1318" t="s">
        <v>74</v>
      </c>
      <c r="E1318">
        <v>1302.931006475</v>
      </c>
      <c r="F1318">
        <v>117.35</v>
      </c>
      <c r="G1318">
        <v>19.105014796720699</v>
      </c>
      <c r="H1318">
        <v>8.8481864312858107</v>
      </c>
      <c r="I1318">
        <v>-12.0765177896147</v>
      </c>
      <c r="J1318">
        <v>12.975106978675999</v>
      </c>
      <c r="K1318">
        <v>120.853240190516</v>
      </c>
      <c r="L1318">
        <v>115.480380707208</v>
      </c>
      <c r="M1318">
        <v>49.892881674005501</v>
      </c>
      <c r="N1318">
        <v>2.8059351365198002</v>
      </c>
      <c r="O1318">
        <v>26.851299531316599</v>
      </c>
      <c r="P1318">
        <v>55.4304635761589</v>
      </c>
    </row>
    <row r="1319" spans="1:17" hidden="1" x14ac:dyDescent="0.3">
      <c r="A1319" t="s">
        <v>2803</v>
      </c>
      <c r="B1319" t="s">
        <v>2804</v>
      </c>
      <c r="C1319" t="s">
        <v>3112</v>
      </c>
      <c r="D1319" t="s">
        <v>219</v>
      </c>
      <c r="E1319">
        <v>1301.4221501249999</v>
      </c>
      <c r="F1319">
        <v>461.55</v>
      </c>
      <c r="G1319">
        <v>72.061729291643104</v>
      </c>
      <c r="H1319">
        <v>-8.5110516740960502</v>
      </c>
      <c r="I1319">
        <v>14.325280296121999</v>
      </c>
      <c r="J1319">
        <v>-1.3711533037994901</v>
      </c>
      <c r="K1319">
        <v>483.67937342079603</v>
      </c>
      <c r="L1319">
        <v>417.12927287321003</v>
      </c>
      <c r="M1319">
        <v>28.896599899064899</v>
      </c>
      <c r="N1319">
        <v>0.37615094274828997</v>
      </c>
      <c r="O1319">
        <v>34.687466146679597</v>
      </c>
      <c r="P1319">
        <v>107.811796488068</v>
      </c>
      <c r="Q1319">
        <v>0.12729487287902999</v>
      </c>
    </row>
    <row r="1320" spans="1:17" hidden="1" x14ac:dyDescent="0.3">
      <c r="A1320" t="s">
        <v>2805</v>
      </c>
      <c r="B1320" t="s">
        <v>2806</v>
      </c>
      <c r="C1320" t="s">
        <v>3112</v>
      </c>
      <c r="D1320" t="s">
        <v>51</v>
      </c>
      <c r="E1320">
        <v>1298.4271176</v>
      </c>
      <c r="F1320">
        <v>648.25</v>
      </c>
      <c r="G1320">
        <v>8.6117529836271807</v>
      </c>
      <c r="H1320">
        <v>-1.07369749442387</v>
      </c>
      <c r="I1320">
        <v>0.84343308418868101</v>
      </c>
      <c r="J1320">
        <v>3.35101589132401</v>
      </c>
      <c r="K1320">
        <v>682.38525642214404</v>
      </c>
      <c r="L1320">
        <v>637.64614682062495</v>
      </c>
      <c r="M1320">
        <v>34.314294976428201</v>
      </c>
      <c r="N1320">
        <v>0.310427547489944</v>
      </c>
      <c r="O1320">
        <v>25.237177015040398</v>
      </c>
      <c r="P1320">
        <v>37.341101694915203</v>
      </c>
      <c r="Q1320">
        <v>6.7328942885538007E-2</v>
      </c>
    </row>
    <row r="1321" spans="1:17" hidden="1" x14ac:dyDescent="0.3">
      <c r="A1321" t="s">
        <v>2807</v>
      </c>
      <c r="B1321" t="s">
        <v>2808</v>
      </c>
      <c r="C1321" t="s">
        <v>3112</v>
      </c>
      <c r="D1321" t="s">
        <v>443</v>
      </c>
      <c r="E1321">
        <v>1296.5644437209901</v>
      </c>
      <c r="F1321">
        <v>127.17</v>
      </c>
      <c r="G1321">
        <v>-46.693988300574702</v>
      </c>
      <c r="H1321">
        <v>-9.6967142491273304</v>
      </c>
      <c r="I1321">
        <v>-27.374834579627201</v>
      </c>
      <c r="J1321">
        <v>-8.2473345287602999</v>
      </c>
      <c r="M1321">
        <v>17.262223715950299</v>
      </c>
      <c r="O1321">
        <v>39.183769757018098</v>
      </c>
      <c r="P1321">
        <v>1.736</v>
      </c>
    </row>
    <row r="1322" spans="1:17" hidden="1" x14ac:dyDescent="0.3">
      <c r="A1322" t="s">
        <v>2809</v>
      </c>
      <c r="B1322" t="s">
        <v>2810</v>
      </c>
      <c r="C1322" t="s">
        <v>3112</v>
      </c>
      <c r="D1322" t="s">
        <v>74</v>
      </c>
      <c r="E1322">
        <v>1294.6737311740001</v>
      </c>
      <c r="F1322">
        <v>87.83</v>
      </c>
      <c r="G1322">
        <v>-25.500376752109101</v>
      </c>
      <c r="H1322">
        <v>1.3810184517551201</v>
      </c>
      <c r="I1322">
        <v>-29.029421208640201</v>
      </c>
      <c r="J1322">
        <v>2.0022155131416999</v>
      </c>
      <c r="K1322">
        <v>95.958027194632194</v>
      </c>
      <c r="L1322">
        <v>100.007210764593</v>
      </c>
      <c r="M1322">
        <v>25.529549502155</v>
      </c>
      <c r="N1322">
        <v>0.80828627829549604</v>
      </c>
      <c r="O1322">
        <v>41.067972219059499</v>
      </c>
      <c r="P1322">
        <v>5.5649038461538396</v>
      </c>
      <c r="Q1322">
        <v>-1.5858740591441999E-2</v>
      </c>
    </row>
    <row r="1323" spans="1:17" hidden="1" x14ac:dyDescent="0.3">
      <c r="A1323" t="s">
        <v>2811</v>
      </c>
      <c r="B1323" t="s">
        <v>2812</v>
      </c>
      <c r="C1323" t="s">
        <v>3112</v>
      </c>
      <c r="D1323" t="s">
        <v>238</v>
      </c>
      <c r="E1323">
        <v>1290.07977962</v>
      </c>
      <c r="F1323">
        <v>337.55</v>
      </c>
      <c r="G1323">
        <v>-52.543736285392598</v>
      </c>
      <c r="H1323">
        <v>1.3524400882376999</v>
      </c>
      <c r="I1323">
        <v>-29.206122159572701</v>
      </c>
      <c r="J1323">
        <v>-3.8879289741759702</v>
      </c>
      <c r="K1323">
        <v>373.85771351536903</v>
      </c>
      <c r="L1323">
        <v>433.98526947108297</v>
      </c>
      <c r="M1323">
        <v>20.707561394511298</v>
      </c>
      <c r="N1323">
        <v>0.40217568959387101</v>
      </c>
      <c r="O1323">
        <v>88.238779440082894</v>
      </c>
      <c r="P1323">
        <v>4.1660237617651497</v>
      </c>
    </row>
    <row r="1324" spans="1:17" hidden="1" x14ac:dyDescent="0.3">
      <c r="A1324" t="s">
        <v>2813</v>
      </c>
      <c r="B1324" t="s">
        <v>2814</v>
      </c>
      <c r="C1324" t="s">
        <v>3112</v>
      </c>
      <c r="D1324" t="s">
        <v>133</v>
      </c>
      <c r="E1324">
        <v>1286.4944422200001</v>
      </c>
      <c r="F1324">
        <v>804.35</v>
      </c>
      <c r="G1324">
        <v>-28.147139901944598</v>
      </c>
      <c r="H1324">
        <v>5.4004493165875802</v>
      </c>
      <c r="I1324">
        <v>-22.283724314936102</v>
      </c>
      <c r="J1324">
        <v>2.5714857168860799</v>
      </c>
      <c r="K1324">
        <v>812.22361465125402</v>
      </c>
      <c r="L1324">
        <v>833.61990183392595</v>
      </c>
      <c r="M1324">
        <v>50.728275945888903</v>
      </c>
      <c r="N1324">
        <v>0.49046884879682001</v>
      </c>
      <c r="O1324">
        <v>34.269907378628602</v>
      </c>
      <c r="P1324">
        <v>4.9311851803535296</v>
      </c>
      <c r="Q1324">
        <v>0.11982808270313999</v>
      </c>
    </row>
    <row r="1325" spans="1:17" hidden="1" x14ac:dyDescent="0.3">
      <c r="A1325" t="s">
        <v>2815</v>
      </c>
      <c r="B1325" t="s">
        <v>2816</v>
      </c>
      <c r="C1325" t="s">
        <v>3112</v>
      </c>
      <c r="D1325" t="s">
        <v>1389</v>
      </c>
      <c r="E1325">
        <v>1278.036597</v>
      </c>
      <c r="F1325">
        <v>285.14999999999998</v>
      </c>
      <c r="G1325">
        <v>-17.243369484008198</v>
      </c>
      <c r="H1325">
        <v>-3.8981768209146201</v>
      </c>
      <c r="I1325">
        <v>-4.1930077525193896</v>
      </c>
      <c r="J1325">
        <v>-2.1578526102050501</v>
      </c>
      <c r="K1325">
        <v>307.25121863390802</v>
      </c>
      <c r="L1325">
        <v>281.86909860573098</v>
      </c>
      <c r="M1325">
        <v>26.8773059472583</v>
      </c>
      <c r="N1325">
        <v>0.245345962011144</v>
      </c>
      <c r="O1325">
        <v>39.926354550236702</v>
      </c>
      <c r="P1325">
        <v>35.078162008526697</v>
      </c>
    </row>
    <row r="1326" spans="1:17" hidden="1" x14ac:dyDescent="0.3">
      <c r="A1326" t="s">
        <v>2817</v>
      </c>
      <c r="B1326" t="s">
        <v>2818</v>
      </c>
      <c r="C1326" t="s">
        <v>3112</v>
      </c>
      <c r="D1326" t="s">
        <v>117</v>
      </c>
      <c r="E1326">
        <v>1277.8746990899999</v>
      </c>
      <c r="F1326">
        <v>10.67</v>
      </c>
      <c r="G1326">
        <v>-2.3846322987544499</v>
      </c>
      <c r="H1326">
        <v>-6.9577002191062398</v>
      </c>
      <c r="I1326">
        <v>-30.372656091609802</v>
      </c>
      <c r="J1326">
        <v>-7.9884918072467697</v>
      </c>
      <c r="K1326">
        <v>12.6051242680479</v>
      </c>
      <c r="L1326">
        <v>13.1400333751393</v>
      </c>
      <c r="M1326">
        <v>23.208089587602</v>
      </c>
      <c r="N1326">
        <v>0.56546332450967196</v>
      </c>
      <c r="O1326">
        <v>72.446110590440398</v>
      </c>
      <c r="P1326">
        <v>30.121951219512098</v>
      </c>
      <c r="Q1326">
        <v>4.5353756829390003E-2</v>
      </c>
    </row>
    <row r="1327" spans="1:17" hidden="1" x14ac:dyDescent="0.3">
      <c r="A1327" t="s">
        <v>2819</v>
      </c>
      <c r="B1327" t="s">
        <v>2820</v>
      </c>
      <c r="C1327" t="s">
        <v>3112</v>
      </c>
      <c r="D1327" t="s">
        <v>117</v>
      </c>
      <c r="E1327">
        <v>1276.6904011199999</v>
      </c>
      <c r="F1327">
        <v>56.72</v>
      </c>
      <c r="G1327">
        <v>24.904080871360801</v>
      </c>
      <c r="H1327">
        <v>-9.5369710323451393</v>
      </c>
      <c r="I1327">
        <v>-19.523259612500201</v>
      </c>
      <c r="J1327">
        <v>-4.0815085241835396</v>
      </c>
      <c r="K1327">
        <v>65.547785787221699</v>
      </c>
      <c r="L1327">
        <v>62.337947615939903</v>
      </c>
      <c r="M1327">
        <v>24.7897672992273</v>
      </c>
      <c r="N1327">
        <v>0.30962347979242899</v>
      </c>
      <c r="O1327">
        <v>51.6220028208744</v>
      </c>
      <c r="P1327">
        <v>57.337031900138697</v>
      </c>
      <c r="Q1327">
        <v>4.9377272145532003E-2</v>
      </c>
    </row>
    <row r="1328" spans="1:17" hidden="1" x14ac:dyDescent="0.3">
      <c r="A1328" t="s">
        <v>2821</v>
      </c>
      <c r="B1328" t="s">
        <v>2822</v>
      </c>
      <c r="C1328" t="s">
        <v>3112</v>
      </c>
      <c r="D1328" t="s">
        <v>539</v>
      </c>
      <c r="E1328">
        <v>1276.40434472999</v>
      </c>
      <c r="F1328">
        <v>375.3</v>
      </c>
      <c r="G1328">
        <v>72.169574855839102</v>
      </c>
      <c r="H1328">
        <v>5.48290825049021</v>
      </c>
      <c r="I1328">
        <v>35.428856544435099</v>
      </c>
      <c r="J1328">
        <v>-1.9067604221265499</v>
      </c>
      <c r="K1328">
        <v>384.72803868907602</v>
      </c>
      <c r="L1328">
        <v>311.92314835030101</v>
      </c>
      <c r="M1328">
        <v>26.8281782200417</v>
      </c>
      <c r="N1328">
        <v>0.52235477063049596</v>
      </c>
      <c r="O1328">
        <v>21.196376232347401</v>
      </c>
      <c r="P1328">
        <v>112.03389830508399</v>
      </c>
      <c r="Q1328">
        <v>7.8299564409259004E-2</v>
      </c>
    </row>
    <row r="1329" spans="1:17" hidden="1" x14ac:dyDescent="0.3">
      <c r="A1329" t="s">
        <v>2823</v>
      </c>
      <c r="B1329" t="s">
        <v>2824</v>
      </c>
      <c r="C1329" t="s">
        <v>3112</v>
      </c>
      <c r="D1329" t="s">
        <v>21</v>
      </c>
      <c r="E1329">
        <v>1275.7866674909999</v>
      </c>
      <c r="F1329">
        <v>130.97</v>
      </c>
      <c r="G1329">
        <v>47.015798934881701</v>
      </c>
      <c r="H1329">
        <v>5.3885770239516102</v>
      </c>
      <c r="I1329">
        <v>24.4928946838501</v>
      </c>
      <c r="J1329">
        <v>-4.3685302282748601</v>
      </c>
      <c r="K1329">
        <v>143.50747227734999</v>
      </c>
      <c r="L1329">
        <v>123.983034238442</v>
      </c>
      <c r="M1329">
        <v>31.229055400190202</v>
      </c>
      <c r="N1329">
        <v>0.97602747105463405</v>
      </c>
      <c r="O1329">
        <v>40.7192486829044</v>
      </c>
      <c r="P1329">
        <v>80.6482758620689</v>
      </c>
      <c r="Q1329">
        <v>9.8717510064012998E-2</v>
      </c>
    </row>
    <row r="1330" spans="1:17" hidden="1" x14ac:dyDescent="0.3">
      <c r="A1330" t="s">
        <v>2825</v>
      </c>
      <c r="B1330" t="s">
        <v>2826</v>
      </c>
      <c r="C1330" t="s">
        <v>3112</v>
      </c>
      <c r="D1330" t="s">
        <v>238</v>
      </c>
      <c r="E1330">
        <v>1273.5035131750001</v>
      </c>
      <c r="F1330">
        <v>807.05</v>
      </c>
      <c r="G1330">
        <v>5.6107287162660899</v>
      </c>
      <c r="H1330">
        <v>19.2919775425033</v>
      </c>
      <c r="I1330">
        <v>47.486844218861101</v>
      </c>
      <c r="J1330">
        <v>-2.4147046039947</v>
      </c>
      <c r="K1330">
        <v>757.12403958922698</v>
      </c>
      <c r="L1330">
        <v>674.54051039337298</v>
      </c>
      <c r="M1330">
        <v>53.648298318242702</v>
      </c>
      <c r="N1330">
        <v>0.97699890221447006</v>
      </c>
      <c r="O1330">
        <v>18.945542407533601</v>
      </c>
      <c r="P1330">
        <v>85.934800138232902</v>
      </c>
      <c r="Q1330">
        <v>0.208317905112577</v>
      </c>
    </row>
    <row r="1331" spans="1:17" hidden="1" x14ac:dyDescent="0.3">
      <c r="A1331" t="s">
        <v>2827</v>
      </c>
      <c r="B1331" t="s">
        <v>2828</v>
      </c>
      <c r="C1331" t="s">
        <v>3112</v>
      </c>
      <c r="D1331" t="s">
        <v>48</v>
      </c>
      <c r="E1331">
        <v>1270.9182964049901</v>
      </c>
      <c r="F1331">
        <v>214.15</v>
      </c>
      <c r="G1331">
        <v>250.238652150326</v>
      </c>
      <c r="H1331">
        <v>-17.887563429311601</v>
      </c>
      <c r="I1331">
        <v>73.429678095003794</v>
      </c>
      <c r="J1331">
        <v>-5.1924205114396003</v>
      </c>
      <c r="K1331">
        <v>240.059044667351</v>
      </c>
      <c r="L1331">
        <v>177.358645494374</v>
      </c>
      <c r="M1331">
        <v>25.0743202061341</v>
      </c>
      <c r="N1331">
        <v>0.359558493638935</v>
      </c>
      <c r="O1331">
        <v>41.442913845435399</v>
      </c>
      <c r="P1331">
        <v>307.51665080875301</v>
      </c>
      <c r="Q1331">
        <v>0.21290755975665199</v>
      </c>
    </row>
    <row r="1332" spans="1:17" hidden="1" x14ac:dyDescent="0.3">
      <c r="A1332" t="s">
        <v>2829</v>
      </c>
      <c r="B1332" t="s">
        <v>2830</v>
      </c>
      <c r="C1332" t="s">
        <v>3112</v>
      </c>
      <c r="D1332" t="s">
        <v>238</v>
      </c>
      <c r="E1332">
        <v>1269.9077600000001</v>
      </c>
      <c r="F1332">
        <v>4001.6</v>
      </c>
      <c r="G1332">
        <v>1620.70214838521</v>
      </c>
      <c r="H1332">
        <v>10.677810087453301</v>
      </c>
      <c r="I1332">
        <v>658.71681607375501</v>
      </c>
      <c r="J1332">
        <v>-5.0518708626673199</v>
      </c>
      <c r="K1332">
        <v>3663.92513072769</v>
      </c>
      <c r="L1332">
        <v>1977.73255277302</v>
      </c>
      <c r="M1332">
        <v>23.4099665417571</v>
      </c>
      <c r="N1332">
        <v>0.42367420736149403</v>
      </c>
      <c r="O1332">
        <v>22.3797980807676</v>
      </c>
      <c r="P1332">
        <v>1823.8461538461499</v>
      </c>
      <c r="Q1332">
        <v>0.34057292841058601</v>
      </c>
    </row>
    <row r="1333" spans="1:17" hidden="1" x14ac:dyDescent="0.3">
      <c r="A1333" t="s">
        <v>2831</v>
      </c>
      <c r="B1333" t="s">
        <v>2832</v>
      </c>
      <c r="C1333" t="s">
        <v>3112</v>
      </c>
      <c r="D1333" t="s">
        <v>465</v>
      </c>
      <c r="E1333">
        <v>1269.2122727639901</v>
      </c>
      <c r="F1333">
        <v>204.04</v>
      </c>
      <c r="G1333">
        <v>-23.741084865205899</v>
      </c>
      <c r="H1333">
        <v>-5.4608188864110199</v>
      </c>
      <c r="I1333">
        <v>-8.27865687238058</v>
      </c>
      <c r="J1333">
        <v>2.5907558773909698</v>
      </c>
      <c r="K1333">
        <v>217.56644088489199</v>
      </c>
      <c r="L1333">
        <v>208.93872687873099</v>
      </c>
      <c r="M1333">
        <v>40.109526106341299</v>
      </c>
      <c r="N1333">
        <v>0.88258870458926297</v>
      </c>
      <c r="O1333">
        <v>29.151146833954101</v>
      </c>
      <c r="P1333">
        <v>27.604752970606601</v>
      </c>
      <c r="Q1333">
        <v>-1.1527903898967001E-2</v>
      </c>
    </row>
    <row r="1334" spans="1:17" hidden="1" x14ac:dyDescent="0.3">
      <c r="A1334" t="s">
        <v>2833</v>
      </c>
      <c r="B1334" t="s">
        <v>2834</v>
      </c>
      <c r="C1334" t="s">
        <v>3112</v>
      </c>
      <c r="D1334" t="s">
        <v>270</v>
      </c>
      <c r="E1334">
        <v>1268.88232118</v>
      </c>
      <c r="F1334">
        <v>93.62</v>
      </c>
      <c r="G1334">
        <v>-40.4461314815428</v>
      </c>
      <c r="H1334">
        <v>-4.60728218929889</v>
      </c>
      <c r="I1334">
        <v>-20.087361314878901</v>
      </c>
      <c r="J1334">
        <v>-5.3666576416515799</v>
      </c>
      <c r="K1334">
        <v>107.625986227634</v>
      </c>
      <c r="L1334">
        <v>110.41148252255201</v>
      </c>
      <c r="M1334">
        <v>23.021084522906101</v>
      </c>
      <c r="N1334">
        <v>0.49925773121546202</v>
      </c>
      <c r="O1334">
        <v>37.780388805810702</v>
      </c>
      <c r="P1334">
        <v>1.76086956521739</v>
      </c>
      <c r="Q1334">
        <v>-6.3545206188874007E-2</v>
      </c>
    </row>
    <row r="1335" spans="1:17" hidden="1" x14ac:dyDescent="0.3">
      <c r="A1335" t="s">
        <v>2835</v>
      </c>
      <c r="B1335" t="s">
        <v>2836</v>
      </c>
      <c r="C1335" t="s">
        <v>3112</v>
      </c>
      <c r="D1335" t="s">
        <v>243</v>
      </c>
      <c r="E1335">
        <v>1268.239344288</v>
      </c>
      <c r="F1335">
        <v>154.56</v>
      </c>
      <c r="G1335">
        <v>-49.4439363624385</v>
      </c>
      <c r="H1335">
        <v>-5.3858315118132598</v>
      </c>
      <c r="I1335">
        <v>-20.010105095202899</v>
      </c>
      <c r="J1335">
        <v>-5.1072778975613602</v>
      </c>
      <c r="K1335">
        <v>176.31822627207799</v>
      </c>
      <c r="M1335">
        <v>12.0246869497836</v>
      </c>
      <c r="N1335">
        <v>0.26610468353699401</v>
      </c>
      <c r="O1335">
        <v>42.274844720496802</v>
      </c>
      <c r="P1335">
        <v>20.093240093239999</v>
      </c>
    </row>
    <row r="1336" spans="1:17" hidden="1" x14ac:dyDescent="0.3">
      <c r="A1336" t="s">
        <v>2837</v>
      </c>
      <c r="B1336" t="s">
        <v>2838</v>
      </c>
      <c r="C1336" t="s">
        <v>3112</v>
      </c>
      <c r="D1336" t="s">
        <v>149</v>
      </c>
      <c r="E1336">
        <v>1263.742674304</v>
      </c>
      <c r="F1336">
        <v>136.47999999999999</v>
      </c>
      <c r="G1336">
        <v>19.046666357465998</v>
      </c>
      <c r="H1336">
        <v>-13.123198233880199</v>
      </c>
      <c r="I1336">
        <v>-32.3926392288678</v>
      </c>
      <c r="J1336">
        <v>-6.4672813360023104E-2</v>
      </c>
      <c r="K1336">
        <v>162.40008703291701</v>
      </c>
      <c r="L1336">
        <v>165.154122570304</v>
      </c>
      <c r="M1336">
        <v>19.7895576111979</v>
      </c>
      <c r="N1336">
        <v>0.52283116782725203</v>
      </c>
      <c r="O1336">
        <v>96.036049237983605</v>
      </c>
      <c r="P1336">
        <v>50.225646670335699</v>
      </c>
      <c r="Q1336">
        <v>7.2979815478016005E-2</v>
      </c>
    </row>
    <row r="1337" spans="1:17" hidden="1" x14ac:dyDescent="0.3">
      <c r="A1337" t="s">
        <v>2839</v>
      </c>
      <c r="B1337" t="s">
        <v>2840</v>
      </c>
      <c r="C1337" t="s">
        <v>3112</v>
      </c>
      <c r="D1337" t="s">
        <v>24</v>
      </c>
      <c r="E1337">
        <v>1262.1625819349999</v>
      </c>
      <c r="F1337">
        <v>280.05</v>
      </c>
      <c r="G1337">
        <v>-62.075089395787302</v>
      </c>
      <c r="H1337">
        <v>2.30588307680754</v>
      </c>
      <c r="I1337">
        <v>-25.819915009214402</v>
      </c>
      <c r="J1337">
        <v>-1.4655986526815299</v>
      </c>
      <c r="K1337">
        <v>300.80557533418801</v>
      </c>
      <c r="M1337">
        <v>17.351259871288999</v>
      </c>
      <c r="N1337">
        <v>0.64561396579210395</v>
      </c>
      <c r="O1337">
        <v>67.470094625959604</v>
      </c>
      <c r="P1337">
        <v>0.37634408602151798</v>
      </c>
    </row>
    <row r="1338" spans="1:17" hidden="1" x14ac:dyDescent="0.3">
      <c r="A1338" t="s">
        <v>2841</v>
      </c>
      <c r="B1338" t="s">
        <v>2842</v>
      </c>
      <c r="C1338" t="s">
        <v>3112</v>
      </c>
      <c r="D1338" t="s">
        <v>2843</v>
      </c>
      <c r="E1338">
        <v>1259.1222720000001</v>
      </c>
      <c r="F1338">
        <v>508.8</v>
      </c>
      <c r="G1338">
        <v>104.81832753211199</v>
      </c>
      <c r="H1338">
        <v>2.5281335002861902</v>
      </c>
      <c r="I1338">
        <v>43.286040011374702</v>
      </c>
      <c r="J1338">
        <v>1.3812946766166501</v>
      </c>
      <c r="K1338">
        <v>508.41143574441702</v>
      </c>
      <c r="L1338">
        <v>415.61893813407499</v>
      </c>
      <c r="M1338">
        <v>40.992976023961901</v>
      </c>
      <c r="N1338">
        <v>0.79633831055769499</v>
      </c>
      <c r="O1338">
        <v>9.8663522012578593</v>
      </c>
      <c r="P1338">
        <v>142.28571428571399</v>
      </c>
    </row>
    <row r="1339" spans="1:17" hidden="1" x14ac:dyDescent="0.3">
      <c r="A1339" t="s">
        <v>2844</v>
      </c>
      <c r="B1339" t="s">
        <v>2845</v>
      </c>
      <c r="C1339" t="s">
        <v>3112</v>
      </c>
      <c r="D1339" t="s">
        <v>381</v>
      </c>
      <c r="E1339">
        <v>1258.5</v>
      </c>
      <c r="F1339">
        <v>41.95</v>
      </c>
      <c r="G1339">
        <v>-27.164458912212499</v>
      </c>
      <c r="H1339">
        <v>10.2588242532781</v>
      </c>
      <c r="I1339">
        <v>5.7853461741414902</v>
      </c>
      <c r="J1339">
        <v>9.6028457251583497</v>
      </c>
      <c r="K1339">
        <v>43.302123334915301</v>
      </c>
      <c r="M1339">
        <v>45.586607998259197</v>
      </c>
      <c r="N1339">
        <v>1.2710661876117699</v>
      </c>
      <c r="O1339">
        <v>34.8271752085816</v>
      </c>
      <c r="P1339">
        <v>39.8333333333333</v>
      </c>
    </row>
    <row r="1340" spans="1:17" hidden="1" x14ac:dyDescent="0.3">
      <c r="A1340" t="s">
        <v>2846</v>
      </c>
      <c r="B1340" t="s">
        <v>2847</v>
      </c>
      <c r="C1340" t="s">
        <v>3112</v>
      </c>
      <c r="D1340" t="s">
        <v>83</v>
      </c>
      <c r="E1340">
        <v>1258.1344799999999</v>
      </c>
      <c r="F1340">
        <v>786</v>
      </c>
      <c r="G1340">
        <v>-32.204144929175399</v>
      </c>
      <c r="H1340">
        <v>-0.45232687069865102</v>
      </c>
      <c r="I1340">
        <v>-10.9413896985316</v>
      </c>
      <c r="J1340">
        <v>-5.5705488001811201</v>
      </c>
      <c r="K1340">
        <v>831.00354661893698</v>
      </c>
      <c r="L1340">
        <v>819.62341117420499</v>
      </c>
      <c r="M1340">
        <v>30.977953482372001</v>
      </c>
      <c r="N1340">
        <v>0.36598101002710398</v>
      </c>
      <c r="O1340">
        <v>33.129770992366403</v>
      </c>
      <c r="P1340">
        <v>12.6316543669843</v>
      </c>
      <c r="Q1340">
        <v>-7.8546772310446003E-2</v>
      </c>
    </row>
    <row r="1341" spans="1:17" hidden="1" x14ac:dyDescent="0.3">
      <c r="A1341" t="s">
        <v>2848</v>
      </c>
      <c r="B1341" t="s">
        <v>2849</v>
      </c>
      <c r="C1341" t="s">
        <v>3112</v>
      </c>
      <c r="D1341" t="s">
        <v>404</v>
      </c>
      <c r="E1341">
        <v>1257.3729040000001</v>
      </c>
      <c r="F1341">
        <v>607.45000000000005</v>
      </c>
      <c r="G1341">
        <v>294.21734541173902</v>
      </c>
      <c r="H1341">
        <v>60.369503374712103</v>
      </c>
      <c r="I1341">
        <v>214.69256854986901</v>
      </c>
      <c r="J1341">
        <v>-7.2919267391528599</v>
      </c>
      <c r="K1341">
        <v>442.09750553182403</v>
      </c>
      <c r="L1341">
        <v>267.23426828948902</v>
      </c>
      <c r="M1341">
        <v>54.531495128334903</v>
      </c>
      <c r="N1341">
        <v>0.56642993725144097</v>
      </c>
      <c r="O1341">
        <v>13.071034653057801</v>
      </c>
      <c r="P1341">
        <v>349.96296296296299</v>
      </c>
    </row>
    <row r="1342" spans="1:17" hidden="1" x14ac:dyDescent="0.3">
      <c r="A1342" t="s">
        <v>2850</v>
      </c>
      <c r="B1342" t="s">
        <v>2851</v>
      </c>
      <c r="C1342" t="s">
        <v>3112</v>
      </c>
      <c r="D1342" t="s">
        <v>419</v>
      </c>
      <c r="E1342">
        <v>1252.0882766959901</v>
      </c>
      <c r="F1342">
        <v>31.16</v>
      </c>
      <c r="G1342">
        <v>20.8742054603307</v>
      </c>
      <c r="H1342">
        <v>-4.0932523931193803</v>
      </c>
      <c r="I1342">
        <v>-24.2629055941354</v>
      </c>
      <c r="J1342">
        <v>-5.0579000260419198</v>
      </c>
      <c r="K1342">
        <v>35.548430924693598</v>
      </c>
      <c r="L1342">
        <v>35.283051357900597</v>
      </c>
      <c r="M1342">
        <v>32.984989836949197</v>
      </c>
      <c r="N1342">
        <v>0.670741844331327</v>
      </c>
      <c r="O1342">
        <v>49.229781771501898</v>
      </c>
      <c r="P1342">
        <v>52.745098039215698</v>
      </c>
      <c r="Q1342">
        <v>-3.2987938912534001E-2</v>
      </c>
    </row>
    <row r="1343" spans="1:17" hidden="1" x14ac:dyDescent="0.3">
      <c r="A1343" t="s">
        <v>2852</v>
      </c>
      <c r="B1343" t="s">
        <v>2853</v>
      </c>
      <c r="C1343" t="s">
        <v>3112</v>
      </c>
      <c r="D1343" t="s">
        <v>21</v>
      </c>
      <c r="E1343">
        <v>1249.903606437</v>
      </c>
      <c r="F1343">
        <v>196.57</v>
      </c>
      <c r="G1343">
        <v>31.496584590441699</v>
      </c>
      <c r="H1343">
        <v>-5.6200527520694497</v>
      </c>
      <c r="I1343">
        <v>31.294331445121301</v>
      </c>
      <c r="J1343">
        <v>-0.16637543317960801</v>
      </c>
      <c r="K1343">
        <v>201.704973569157</v>
      </c>
      <c r="L1343">
        <v>173.99661037305501</v>
      </c>
      <c r="M1343">
        <v>48.598586130872</v>
      </c>
      <c r="N1343">
        <v>0.19267663757098599</v>
      </c>
      <c r="O1343">
        <v>27.130284377066701</v>
      </c>
      <c r="P1343">
        <v>67.080322991925101</v>
      </c>
      <c r="Q1343">
        <v>0.102483198802279</v>
      </c>
    </row>
    <row r="1344" spans="1:17" hidden="1" x14ac:dyDescent="0.3">
      <c r="A1344" t="s">
        <v>2854</v>
      </c>
      <c r="B1344" t="s">
        <v>2855</v>
      </c>
      <c r="C1344" t="s">
        <v>3112</v>
      </c>
      <c r="D1344" t="s">
        <v>465</v>
      </c>
      <c r="E1344">
        <v>1248.1482268499999</v>
      </c>
      <c r="F1344">
        <v>540.75</v>
      </c>
      <c r="G1344">
        <v>3.4087126513159101</v>
      </c>
      <c r="H1344">
        <v>8.5950519202864601</v>
      </c>
      <c r="I1344">
        <v>22.107105796776199</v>
      </c>
      <c r="J1344">
        <v>2.3504240546237098</v>
      </c>
      <c r="K1344">
        <v>550.56433720444295</v>
      </c>
      <c r="L1344">
        <v>500.87421398660501</v>
      </c>
      <c r="M1344">
        <v>34.886010786116003</v>
      </c>
      <c r="N1344">
        <v>1.82077545053362</v>
      </c>
      <c r="O1344">
        <v>35.718908922792401</v>
      </c>
      <c r="P1344">
        <v>52.754237288135599</v>
      </c>
      <c r="Q1344">
        <v>-5.6248642556879997E-3</v>
      </c>
    </row>
    <row r="1345" spans="1:17" hidden="1" x14ac:dyDescent="0.3">
      <c r="A1345" t="s">
        <v>2856</v>
      </c>
      <c r="B1345" t="s">
        <v>2857</v>
      </c>
      <c r="C1345" t="s">
        <v>3112</v>
      </c>
      <c r="D1345" t="s">
        <v>2260</v>
      </c>
      <c r="E1345">
        <v>1241.718758275</v>
      </c>
      <c r="F1345">
        <v>453.65</v>
      </c>
      <c r="G1345">
        <v>109.146742819758</v>
      </c>
      <c r="H1345">
        <v>-19.949837241369799</v>
      </c>
      <c r="I1345">
        <v>-57.0469165507483</v>
      </c>
      <c r="J1345">
        <v>-6.7114757986108398</v>
      </c>
      <c r="K1345">
        <v>567.43993343618695</v>
      </c>
      <c r="L1345">
        <v>617.18966240322504</v>
      </c>
      <c r="M1345">
        <v>42.240310354966297</v>
      </c>
      <c r="N1345">
        <v>1.6644011389339299</v>
      </c>
      <c r="O1345">
        <v>116.025570373636</v>
      </c>
      <c r="P1345">
        <v>147.963924569554</v>
      </c>
      <c r="Q1345">
        <v>0.25272241564578801</v>
      </c>
    </row>
    <row r="1346" spans="1:17" hidden="1" x14ac:dyDescent="0.3">
      <c r="A1346" t="s">
        <v>2858</v>
      </c>
      <c r="B1346" t="s">
        <v>2859</v>
      </c>
      <c r="C1346" t="s">
        <v>3112</v>
      </c>
      <c r="D1346" t="s">
        <v>446</v>
      </c>
      <c r="E1346">
        <v>1240.88420552</v>
      </c>
      <c r="F1346">
        <v>518.79999999999995</v>
      </c>
      <c r="G1346">
        <v>21.583836812388299</v>
      </c>
      <c r="H1346">
        <v>-2.43921833174281</v>
      </c>
      <c r="I1346">
        <v>25.329965265919199</v>
      </c>
      <c r="J1346">
        <v>-6.7499488301363</v>
      </c>
      <c r="K1346">
        <v>561.23014739881796</v>
      </c>
      <c r="L1346">
        <v>476.20523995269201</v>
      </c>
      <c r="M1346">
        <v>35.019623717514001</v>
      </c>
      <c r="N1346">
        <v>0.80097772617282104</v>
      </c>
      <c r="O1346">
        <v>28.749036237471099</v>
      </c>
      <c r="P1346">
        <v>62.226391494684101</v>
      </c>
      <c r="Q1346">
        <v>0.124310076421042</v>
      </c>
    </row>
    <row r="1347" spans="1:17" hidden="1" x14ac:dyDescent="0.3">
      <c r="A1347" t="s">
        <v>2860</v>
      </c>
      <c r="B1347" t="s">
        <v>2861</v>
      </c>
      <c r="C1347" t="s">
        <v>3112</v>
      </c>
      <c r="D1347" t="s">
        <v>169</v>
      </c>
      <c r="E1347">
        <v>1239.9452337799901</v>
      </c>
      <c r="F1347">
        <v>558.20000000000005</v>
      </c>
      <c r="G1347">
        <v>-15.744364040495901</v>
      </c>
      <c r="H1347">
        <v>4.6617565281998399</v>
      </c>
      <c r="I1347">
        <v>-7.5189347856172404</v>
      </c>
      <c r="J1347">
        <v>2.2370303511449698</v>
      </c>
      <c r="K1347">
        <v>556.32442596921703</v>
      </c>
      <c r="L1347">
        <v>517.70044538438697</v>
      </c>
      <c r="M1347">
        <v>55.472249233312802</v>
      </c>
      <c r="N1347">
        <v>0.28304536774555</v>
      </c>
      <c r="O1347">
        <v>25.367251881046201</v>
      </c>
      <c r="P1347">
        <v>43.018191135024303</v>
      </c>
      <c r="Q1347">
        <v>4.6194915894530002E-2</v>
      </c>
    </row>
    <row r="1348" spans="1:17" hidden="1" x14ac:dyDescent="0.3">
      <c r="A1348" t="s">
        <v>2862</v>
      </c>
      <c r="B1348" t="s">
        <v>2863</v>
      </c>
      <c r="C1348" t="s">
        <v>3112</v>
      </c>
      <c r="D1348" t="s">
        <v>62</v>
      </c>
      <c r="E1348">
        <v>1238.635050606</v>
      </c>
      <c r="F1348">
        <v>173.97</v>
      </c>
      <c r="G1348">
        <v>-63.4560292897729</v>
      </c>
      <c r="H1348">
        <v>-9.4109618429785495</v>
      </c>
      <c r="I1348">
        <v>-33.574992319878803</v>
      </c>
      <c r="J1348">
        <v>-3.0037135062274598</v>
      </c>
      <c r="K1348">
        <v>213.344871319394</v>
      </c>
      <c r="M1348">
        <v>12.863278735230899</v>
      </c>
      <c r="N1348">
        <v>0.90189265477596603</v>
      </c>
      <c r="O1348">
        <v>70.460424211070801</v>
      </c>
      <c r="P1348">
        <v>1.73684210526314</v>
      </c>
    </row>
    <row r="1349" spans="1:17" hidden="1" x14ac:dyDescent="0.3">
      <c r="A1349" t="s">
        <v>2864</v>
      </c>
      <c r="B1349" t="s">
        <v>2865</v>
      </c>
      <c r="C1349" t="s">
        <v>3112</v>
      </c>
      <c r="D1349" t="s">
        <v>2866</v>
      </c>
      <c r="E1349">
        <v>1235.8235016000001</v>
      </c>
      <c r="F1349">
        <v>543.6</v>
      </c>
      <c r="G1349">
        <v>431.77110857731401</v>
      </c>
      <c r="H1349">
        <v>5.7287465618241997</v>
      </c>
      <c r="I1349">
        <v>-2.1931610775824502</v>
      </c>
      <c r="J1349">
        <v>16.435582885936601</v>
      </c>
      <c r="K1349">
        <v>544.41969085035396</v>
      </c>
      <c r="L1349">
        <v>476.42574945919398</v>
      </c>
      <c r="M1349">
        <v>66.474868255967607</v>
      </c>
      <c r="N1349">
        <v>0.98034377405769602</v>
      </c>
      <c r="O1349">
        <v>46.799116997792403</v>
      </c>
      <c r="P1349">
        <v>458.22550831792898</v>
      </c>
    </row>
    <row r="1350" spans="1:17" hidden="1" x14ac:dyDescent="0.3">
      <c r="A1350" t="s">
        <v>2867</v>
      </c>
      <c r="B1350" t="s">
        <v>2868</v>
      </c>
      <c r="C1350" t="s">
        <v>3112</v>
      </c>
      <c r="D1350" t="s">
        <v>122</v>
      </c>
      <c r="E1350">
        <v>1233.820646636</v>
      </c>
      <c r="F1350">
        <v>21.86</v>
      </c>
      <c r="G1350">
        <v>-36.495552003989403</v>
      </c>
      <c r="H1350">
        <v>-1.84899406392217</v>
      </c>
      <c r="I1350">
        <v>-28.783991539380601</v>
      </c>
      <c r="J1350">
        <v>-8.1960583333295602</v>
      </c>
      <c r="K1350">
        <v>25.5707416368314</v>
      </c>
      <c r="L1350">
        <v>27.381345486875901</v>
      </c>
      <c r="M1350">
        <v>21.591552669500501</v>
      </c>
      <c r="N1350">
        <v>1.1137866216095</v>
      </c>
      <c r="O1350">
        <v>80.237877401646799</v>
      </c>
      <c r="P1350">
        <v>6.6341463414634196</v>
      </c>
      <c r="Q1350">
        <v>0.18761173356591601</v>
      </c>
    </row>
    <row r="1351" spans="1:17" hidden="1" x14ac:dyDescent="0.3">
      <c r="A1351" t="s">
        <v>2869</v>
      </c>
      <c r="B1351" t="s">
        <v>2870</v>
      </c>
      <c r="C1351" t="s">
        <v>3112</v>
      </c>
      <c r="D1351" t="s">
        <v>630</v>
      </c>
      <c r="E1351">
        <v>1232.27623698</v>
      </c>
      <c r="F1351">
        <v>206.52</v>
      </c>
      <c r="G1351">
        <v>-29.814249997985002</v>
      </c>
      <c r="H1351">
        <v>-1.62391672917181</v>
      </c>
      <c r="I1351">
        <v>-20.670937876481201</v>
      </c>
      <c r="J1351">
        <v>-1.44774206827999</v>
      </c>
      <c r="K1351">
        <v>235.398816156138</v>
      </c>
      <c r="L1351">
        <v>236.55407292972299</v>
      </c>
      <c r="M1351">
        <v>21.453066144968499</v>
      </c>
      <c r="N1351">
        <v>0.23776506554180099</v>
      </c>
      <c r="O1351">
        <v>49.1380980050358</v>
      </c>
      <c r="P1351">
        <v>7.5625</v>
      </c>
      <c r="Q1351">
        <v>-3.8936993992268E-2</v>
      </c>
    </row>
    <row r="1352" spans="1:17" hidden="1" x14ac:dyDescent="0.3">
      <c r="A1352" t="s">
        <v>2871</v>
      </c>
      <c r="B1352" t="s">
        <v>2872</v>
      </c>
      <c r="C1352" t="s">
        <v>3112</v>
      </c>
      <c r="D1352" t="s">
        <v>273</v>
      </c>
      <c r="E1352">
        <v>1232.044144578</v>
      </c>
      <c r="F1352">
        <v>22.23</v>
      </c>
      <c r="G1352">
        <v>-50.842154842655702</v>
      </c>
      <c r="H1352">
        <v>-8.5023216540419693</v>
      </c>
      <c r="I1352">
        <v>-37.882909571069199</v>
      </c>
      <c r="J1352">
        <v>-7.9681685354145904</v>
      </c>
      <c r="K1352">
        <v>27.266186489246099</v>
      </c>
      <c r="L1352">
        <v>30.275334621627501</v>
      </c>
      <c r="M1352">
        <v>15.789087824034</v>
      </c>
      <c r="N1352">
        <v>0.55246370742683903</v>
      </c>
      <c r="O1352">
        <v>106.02789023841601</v>
      </c>
      <c r="P1352">
        <v>0.58823529411764497</v>
      </c>
      <c r="Q1352">
        <v>-4.1061039905555999E-2</v>
      </c>
    </row>
    <row r="1353" spans="1:17" hidden="1" x14ac:dyDescent="0.3">
      <c r="A1353" t="s">
        <v>2873</v>
      </c>
      <c r="B1353" t="s">
        <v>2874</v>
      </c>
      <c r="C1353" t="s">
        <v>3112</v>
      </c>
      <c r="D1353" t="s">
        <v>270</v>
      </c>
      <c r="E1353">
        <v>1231.1629700999999</v>
      </c>
      <c r="F1353">
        <v>206.43</v>
      </c>
      <c r="G1353">
        <v>35.197910361186104</v>
      </c>
      <c r="H1353">
        <v>-4.4113603644062902</v>
      </c>
      <c r="I1353">
        <v>46.9169927863027</v>
      </c>
      <c r="J1353">
        <v>-7.1450589553061299</v>
      </c>
      <c r="K1353">
        <v>215.23653593006199</v>
      </c>
      <c r="L1353">
        <v>172.253113496494</v>
      </c>
      <c r="M1353">
        <v>28.422546215926101</v>
      </c>
      <c r="N1353">
        <v>0.47517354754583002</v>
      </c>
      <c r="O1353">
        <v>29.5451242551954</v>
      </c>
      <c r="P1353">
        <v>90.8737864077669</v>
      </c>
      <c r="Q1353">
        <v>0.13989723120308101</v>
      </c>
    </row>
    <row r="1354" spans="1:17" hidden="1" x14ac:dyDescent="0.3">
      <c r="A1354" t="s">
        <v>2875</v>
      </c>
      <c r="B1354" t="s">
        <v>2876</v>
      </c>
      <c r="C1354" t="s">
        <v>3112</v>
      </c>
      <c r="D1354" t="s">
        <v>117</v>
      </c>
      <c r="E1354">
        <v>1230.1936049999999</v>
      </c>
      <c r="F1354">
        <v>443.5</v>
      </c>
      <c r="G1354">
        <v>29.5976762622</v>
      </c>
      <c r="H1354">
        <v>-16.1081032073613</v>
      </c>
      <c r="I1354">
        <v>-23.629314933242998</v>
      </c>
      <c r="J1354">
        <v>-7.0009535647899304</v>
      </c>
      <c r="K1354">
        <v>540.18797042415997</v>
      </c>
      <c r="L1354">
        <v>509.21288722264597</v>
      </c>
      <c r="M1354">
        <v>17.166414624499101</v>
      </c>
      <c r="N1354">
        <v>0.52301398326869097</v>
      </c>
      <c r="O1354">
        <v>51.747463359639198</v>
      </c>
      <c r="P1354">
        <v>70.609732640892503</v>
      </c>
      <c r="Q1354">
        <v>0.124138238171546</v>
      </c>
    </row>
    <row r="1355" spans="1:17" hidden="1" x14ac:dyDescent="0.3">
      <c r="A1355" t="s">
        <v>2877</v>
      </c>
      <c r="B1355" t="s">
        <v>2878</v>
      </c>
      <c r="C1355" t="s">
        <v>3112</v>
      </c>
      <c r="D1355" t="s">
        <v>192</v>
      </c>
      <c r="E1355">
        <v>1225.5283411</v>
      </c>
      <c r="F1355">
        <v>681.8</v>
      </c>
      <c r="G1355">
        <v>-12.7547416067034</v>
      </c>
      <c r="H1355">
        <v>9.0327235135810504</v>
      </c>
      <c r="I1355">
        <v>-9.4281666272913593</v>
      </c>
      <c r="J1355">
        <v>-1.3120295461015701</v>
      </c>
      <c r="K1355">
        <v>685.96888902655405</v>
      </c>
      <c r="L1355">
        <v>643.50149644323994</v>
      </c>
      <c r="M1355">
        <v>41.685061044852503</v>
      </c>
      <c r="N1355">
        <v>0.35380919638573599</v>
      </c>
      <c r="O1355">
        <v>11.4696391903784</v>
      </c>
      <c r="P1355">
        <v>39.114466435421299</v>
      </c>
      <c r="Q1355">
        <v>7.0504475200877006E-2</v>
      </c>
    </row>
    <row r="1356" spans="1:17" hidden="1" x14ac:dyDescent="0.3">
      <c r="A1356" t="s">
        <v>2879</v>
      </c>
      <c r="B1356" t="s">
        <v>2880</v>
      </c>
      <c r="C1356" t="s">
        <v>3112</v>
      </c>
      <c r="D1356" t="s">
        <v>243</v>
      </c>
      <c r="E1356">
        <v>1225.4206899999999</v>
      </c>
      <c r="F1356">
        <v>75.14</v>
      </c>
      <c r="G1356">
        <v>-33.5053646094917</v>
      </c>
      <c r="H1356">
        <v>-0.147997883860742</v>
      </c>
      <c r="I1356">
        <v>-24.272431727651501</v>
      </c>
      <c r="J1356">
        <v>0.45364336122115201</v>
      </c>
      <c r="K1356">
        <v>83.0102245712784</v>
      </c>
      <c r="L1356">
        <v>84.441206680640505</v>
      </c>
      <c r="M1356">
        <v>12.604391496809599</v>
      </c>
      <c r="N1356">
        <v>0.55658778827020505</v>
      </c>
      <c r="O1356">
        <v>39.6726111258983</v>
      </c>
      <c r="P1356">
        <v>8.8985507246376692</v>
      </c>
      <c r="Q1356">
        <v>-8.8065511105499998E-4</v>
      </c>
    </row>
    <row r="1357" spans="1:17" hidden="1" x14ac:dyDescent="0.3">
      <c r="A1357" t="s">
        <v>2881</v>
      </c>
      <c r="B1357" t="s">
        <v>2882</v>
      </c>
      <c r="C1357" t="s">
        <v>3112</v>
      </c>
      <c r="D1357" t="s">
        <v>2883</v>
      </c>
      <c r="E1357">
        <v>1225.0399662</v>
      </c>
      <c r="F1357">
        <v>542.70000000000005</v>
      </c>
      <c r="G1357">
        <v>149.51814030515101</v>
      </c>
      <c r="H1357">
        <v>-8.2330416919129892</v>
      </c>
      <c r="I1357">
        <v>58.246439185269303</v>
      </c>
      <c r="J1357">
        <v>-5.3764634978424697</v>
      </c>
      <c r="K1357">
        <v>608.72078796138101</v>
      </c>
      <c r="L1357">
        <v>449.44579345224599</v>
      </c>
      <c r="M1357">
        <v>26.1442474341458</v>
      </c>
      <c r="N1357">
        <v>0.38531772529673802</v>
      </c>
      <c r="O1357">
        <v>38.916528468767197</v>
      </c>
      <c r="P1357">
        <v>191.85264856144099</v>
      </c>
    </row>
    <row r="1358" spans="1:17" hidden="1" x14ac:dyDescent="0.3">
      <c r="A1358" t="s">
        <v>2884</v>
      </c>
      <c r="B1358" t="s">
        <v>2885</v>
      </c>
      <c r="C1358" t="s">
        <v>3112</v>
      </c>
      <c r="D1358" t="s">
        <v>603</v>
      </c>
      <c r="E1358">
        <v>1222.26932401</v>
      </c>
      <c r="F1358">
        <v>21.98</v>
      </c>
      <c r="G1358">
        <v>-57.874056526886299</v>
      </c>
      <c r="H1358">
        <v>-2.7629731060517599</v>
      </c>
      <c r="I1358">
        <v>-10.942685844612599</v>
      </c>
      <c r="J1358">
        <v>-4.2206465244512401</v>
      </c>
      <c r="K1358">
        <v>23.722464465639899</v>
      </c>
      <c r="L1358">
        <v>24.729139562307498</v>
      </c>
      <c r="M1358">
        <v>19.7959681526001</v>
      </c>
      <c r="N1358">
        <v>0.356089658306256</v>
      </c>
      <c r="O1358">
        <v>51.956323930846203</v>
      </c>
      <c r="P1358">
        <v>46.533333333333303</v>
      </c>
      <c r="Q1358">
        <v>0.246879065275555</v>
      </c>
    </row>
    <row r="1359" spans="1:17" hidden="1" x14ac:dyDescent="0.3">
      <c r="A1359" t="s">
        <v>2886</v>
      </c>
      <c r="B1359" t="s">
        <v>2887</v>
      </c>
      <c r="C1359" t="s">
        <v>3112</v>
      </c>
      <c r="D1359" t="s">
        <v>192</v>
      </c>
      <c r="E1359">
        <v>1218.9000000000001</v>
      </c>
      <c r="F1359">
        <v>121.89</v>
      </c>
      <c r="G1359">
        <v>105.275638282198</v>
      </c>
      <c r="H1359">
        <v>10.693999263844001</v>
      </c>
      <c r="I1359">
        <v>37.284185259953396</v>
      </c>
      <c r="J1359">
        <v>-3.7235466862439499</v>
      </c>
      <c r="K1359">
        <v>121.974805150482</v>
      </c>
      <c r="L1359">
        <v>99.165920313026007</v>
      </c>
      <c r="M1359">
        <v>35.540239775627903</v>
      </c>
      <c r="N1359">
        <v>0.76290758857083296</v>
      </c>
      <c r="O1359">
        <v>19.5340060710476</v>
      </c>
      <c r="P1359">
        <v>141.366336633663</v>
      </c>
      <c r="Q1359">
        <v>7.9596111973806005E-2</v>
      </c>
    </row>
    <row r="1360" spans="1:17" hidden="1" x14ac:dyDescent="0.3">
      <c r="A1360" t="s">
        <v>2888</v>
      </c>
      <c r="B1360" t="s">
        <v>2889</v>
      </c>
      <c r="C1360" t="s">
        <v>3112</v>
      </c>
      <c r="D1360" t="s">
        <v>74</v>
      </c>
      <c r="E1360">
        <v>1218.645</v>
      </c>
      <c r="F1360">
        <v>41.31</v>
      </c>
      <c r="G1360">
        <v>-42.362695915458197</v>
      </c>
      <c r="H1360">
        <v>-4.1824194092959299</v>
      </c>
      <c r="I1360">
        <v>-12.625980405391401</v>
      </c>
      <c r="J1360">
        <v>-0.72388693721498698</v>
      </c>
      <c r="K1360">
        <v>46.787499255709697</v>
      </c>
      <c r="L1360">
        <v>47.762725575611697</v>
      </c>
      <c r="M1360">
        <v>19.954170803705701</v>
      </c>
      <c r="N1360">
        <v>0.50800394283769901</v>
      </c>
      <c r="O1360">
        <v>39.167271847010397</v>
      </c>
      <c r="P1360">
        <v>6.8822768434670198</v>
      </c>
      <c r="Q1360">
        <v>1.7392826861754002E-2</v>
      </c>
    </row>
    <row r="1361" spans="1:17" hidden="1" x14ac:dyDescent="0.3">
      <c r="A1361" t="s">
        <v>2890</v>
      </c>
      <c r="B1361" t="s">
        <v>2891</v>
      </c>
      <c r="C1361" t="s">
        <v>3112</v>
      </c>
      <c r="D1361" t="s">
        <v>192</v>
      </c>
      <c r="E1361">
        <v>1215.535725</v>
      </c>
      <c r="F1361">
        <v>89.85</v>
      </c>
      <c r="G1361">
        <v>-19.490114026329199</v>
      </c>
      <c r="H1361">
        <v>-12.201833471350101</v>
      </c>
      <c r="I1361">
        <v>-42.680439706898298</v>
      </c>
      <c r="J1361">
        <v>-5.1266413793855801</v>
      </c>
      <c r="K1361">
        <v>111.358093651533</v>
      </c>
      <c r="L1361">
        <v>115.45487640122001</v>
      </c>
      <c r="M1361">
        <v>12.447307070775899</v>
      </c>
      <c r="N1361">
        <v>0.59672472150602296</v>
      </c>
      <c r="O1361">
        <v>74.735670562047801</v>
      </c>
      <c r="P1361">
        <v>11.2693498452012</v>
      </c>
      <c r="Q1361">
        <v>7.5863448669506006E-2</v>
      </c>
    </row>
    <row r="1362" spans="1:17" hidden="1" x14ac:dyDescent="0.3">
      <c r="A1362" t="s">
        <v>2892</v>
      </c>
      <c r="B1362" t="s">
        <v>2893</v>
      </c>
      <c r="C1362" t="s">
        <v>3112</v>
      </c>
      <c r="D1362" t="s">
        <v>985</v>
      </c>
      <c r="E1362">
        <v>1213.9859959400001</v>
      </c>
      <c r="F1362">
        <v>185.66</v>
      </c>
      <c r="G1362">
        <v>-56.141958915013703</v>
      </c>
      <c r="H1362">
        <v>-3.5737060336996098</v>
      </c>
      <c r="I1362">
        <v>-27.487026371447701</v>
      </c>
      <c r="J1362">
        <v>-3.3093906496485599</v>
      </c>
      <c r="K1362">
        <v>211.92331994929901</v>
      </c>
      <c r="L1362">
        <v>226.07158220381899</v>
      </c>
      <c r="M1362">
        <v>10.7123842500928</v>
      </c>
      <c r="N1362">
        <v>0.44572322955451299</v>
      </c>
      <c r="O1362">
        <v>53.614133362059597</v>
      </c>
      <c r="P1362">
        <v>1.5645514223194601</v>
      </c>
      <c r="Q1362">
        <v>-4.8696514267156002E-2</v>
      </c>
    </row>
    <row r="1363" spans="1:17" hidden="1" x14ac:dyDescent="0.3">
      <c r="A1363" t="s">
        <v>2894</v>
      </c>
      <c r="B1363" t="s">
        <v>2895</v>
      </c>
      <c r="C1363" t="s">
        <v>3112</v>
      </c>
      <c r="D1363" t="s">
        <v>1389</v>
      </c>
      <c r="E1363">
        <v>1207.72497</v>
      </c>
      <c r="F1363">
        <v>174.5</v>
      </c>
      <c r="G1363">
        <v>-61.812799444263703</v>
      </c>
      <c r="H1363">
        <v>-7.9188388040939897</v>
      </c>
      <c r="I1363">
        <v>-42.241233375561698</v>
      </c>
      <c r="J1363">
        <v>-5.8137990088650104</v>
      </c>
      <c r="K1363">
        <v>212.70503360117399</v>
      </c>
      <c r="L1363">
        <v>243.21101007967701</v>
      </c>
      <c r="M1363">
        <v>14.2109005695691</v>
      </c>
      <c r="N1363">
        <v>1.0712579931670501</v>
      </c>
      <c r="O1363">
        <v>89.684813753581594</v>
      </c>
      <c r="P1363">
        <v>1.98714202220924</v>
      </c>
      <c r="Q1363">
        <v>2.0800947480420998E-2</v>
      </c>
    </row>
    <row r="1364" spans="1:17" hidden="1" x14ac:dyDescent="0.3">
      <c r="A1364" t="s">
        <v>2896</v>
      </c>
      <c r="B1364" t="s">
        <v>2897</v>
      </c>
      <c r="C1364" t="s">
        <v>3112</v>
      </c>
      <c r="D1364" t="s">
        <v>2898</v>
      </c>
      <c r="E1364">
        <v>1206.083231419</v>
      </c>
      <c r="F1364">
        <v>34.57</v>
      </c>
      <c r="G1364">
        <v>-33.399218044787197</v>
      </c>
      <c r="H1364">
        <v>-11.8726431724018</v>
      </c>
      <c r="I1364">
        <v>5.2875182079748697</v>
      </c>
      <c r="J1364">
        <v>-5.3643009473464502</v>
      </c>
      <c r="K1364">
        <v>36.413225491932202</v>
      </c>
      <c r="L1364">
        <v>34.554578221394898</v>
      </c>
      <c r="M1364">
        <v>29.882659130985299</v>
      </c>
      <c r="N1364">
        <v>0.86075146816640102</v>
      </c>
      <c r="O1364">
        <v>50.419438819785903</v>
      </c>
      <c r="P1364">
        <v>32.961538461538403</v>
      </c>
      <c r="Q1364">
        <v>0.14990172322974801</v>
      </c>
    </row>
    <row r="1365" spans="1:17" hidden="1" x14ac:dyDescent="0.3">
      <c r="A1365" t="s">
        <v>2899</v>
      </c>
      <c r="B1365" t="s">
        <v>2900</v>
      </c>
      <c r="C1365" t="s">
        <v>3112</v>
      </c>
      <c r="D1365" t="s">
        <v>969</v>
      </c>
      <c r="E1365">
        <v>1202.2821799999999</v>
      </c>
      <c r="F1365">
        <v>78.95</v>
      </c>
      <c r="G1365">
        <v>-32.911745712178899</v>
      </c>
      <c r="H1365">
        <v>-3.2193317208009802</v>
      </c>
      <c r="I1365">
        <v>-17.266150971289399</v>
      </c>
      <c r="J1365">
        <v>-2.02928118163361</v>
      </c>
      <c r="K1365">
        <v>86.572204300586094</v>
      </c>
      <c r="L1365">
        <v>88.4772887823068</v>
      </c>
      <c r="M1365">
        <v>16.514109394215399</v>
      </c>
      <c r="N1365">
        <v>0.201967660509102</v>
      </c>
      <c r="O1365">
        <v>46.485117162761199</v>
      </c>
      <c r="P1365">
        <v>6.6891891891891904</v>
      </c>
      <c r="Q1365">
        <v>-2.3372936406313001E-2</v>
      </c>
    </row>
    <row r="1366" spans="1:17" hidden="1" x14ac:dyDescent="0.3">
      <c r="A1366" t="s">
        <v>2901</v>
      </c>
      <c r="B1366" t="s">
        <v>2902</v>
      </c>
      <c r="C1366" t="s">
        <v>3112</v>
      </c>
      <c r="D1366" t="s">
        <v>270</v>
      </c>
      <c r="E1366">
        <v>1202.138238735</v>
      </c>
      <c r="F1366">
        <v>700.35</v>
      </c>
      <c r="G1366">
        <v>1.767863166745</v>
      </c>
      <c r="H1366">
        <v>12.9301327766875</v>
      </c>
      <c r="I1366">
        <v>18.061393236678601</v>
      </c>
      <c r="J1366">
        <v>-8.3778232416294198</v>
      </c>
      <c r="K1366">
        <v>697.85885872414599</v>
      </c>
      <c r="L1366">
        <v>610.93809975244199</v>
      </c>
      <c r="M1366">
        <v>30.930154049058402</v>
      </c>
      <c r="N1366">
        <v>1.2908332766269199</v>
      </c>
      <c r="O1366">
        <v>34.504176483186903</v>
      </c>
      <c r="P1366">
        <v>58.809523809523803</v>
      </c>
      <c r="Q1366">
        <v>7.5637683138868997E-2</v>
      </c>
    </row>
    <row r="1367" spans="1:17" hidden="1" x14ac:dyDescent="0.3">
      <c r="A1367" t="s">
        <v>2903</v>
      </c>
      <c r="B1367" t="s">
        <v>2904</v>
      </c>
      <c r="C1367" t="s">
        <v>3112</v>
      </c>
      <c r="D1367" t="s">
        <v>67</v>
      </c>
      <c r="E1367">
        <v>1201.104</v>
      </c>
      <c r="F1367">
        <v>790.2</v>
      </c>
      <c r="G1367">
        <v>60.575186058201602</v>
      </c>
      <c r="H1367">
        <v>-5.0746136785599596</v>
      </c>
      <c r="I1367">
        <v>21.4361825517611</v>
      </c>
      <c r="J1367">
        <v>-5.3716993624415199</v>
      </c>
      <c r="K1367">
        <v>852.47343553883002</v>
      </c>
      <c r="L1367">
        <v>713.29657782907395</v>
      </c>
      <c r="M1367">
        <v>32.682372192071099</v>
      </c>
      <c r="N1367">
        <v>0.16778811265221799</v>
      </c>
      <c r="O1367">
        <v>36.452796760313802</v>
      </c>
      <c r="P1367">
        <v>95.812167017717698</v>
      </c>
      <c r="Q1367">
        <v>0.157772599846039</v>
      </c>
    </row>
    <row r="1368" spans="1:17" hidden="1" x14ac:dyDescent="0.3">
      <c r="A1368" t="s">
        <v>2905</v>
      </c>
      <c r="B1368" t="s">
        <v>2906</v>
      </c>
      <c r="C1368" t="s">
        <v>3112</v>
      </c>
      <c r="D1368" t="s">
        <v>630</v>
      </c>
      <c r="E1368">
        <v>1200.8230656000001</v>
      </c>
      <c r="F1368">
        <v>19.2</v>
      </c>
      <c r="G1368">
        <v>21.808148521933301</v>
      </c>
      <c r="H1368">
        <v>36.627150045133298</v>
      </c>
      <c r="I1368">
        <v>65.837726953305506</v>
      </c>
      <c r="J1368">
        <v>-2.5839259903767902</v>
      </c>
      <c r="K1368">
        <v>18.119229353091299</v>
      </c>
      <c r="L1368">
        <v>14.995170806918001</v>
      </c>
      <c r="M1368">
        <v>32.463876160669898</v>
      </c>
      <c r="N1368">
        <v>0.45605439293164801</v>
      </c>
      <c r="O1368">
        <v>37.2395833333333</v>
      </c>
      <c r="P1368">
        <v>92</v>
      </c>
      <c r="Q1368">
        <v>5.6015244314356998E-2</v>
      </c>
    </row>
    <row r="1369" spans="1:17" hidden="1" x14ac:dyDescent="0.3">
      <c r="A1369" t="s">
        <v>2907</v>
      </c>
      <c r="B1369" t="s">
        <v>2908</v>
      </c>
      <c r="C1369" t="s">
        <v>3112</v>
      </c>
      <c r="D1369" t="s">
        <v>2909</v>
      </c>
      <c r="E1369">
        <v>1196.6499668399999</v>
      </c>
      <c r="F1369">
        <v>481.4</v>
      </c>
      <c r="G1369">
        <v>96.984913325061498</v>
      </c>
      <c r="H1369">
        <v>21.977203217767102</v>
      </c>
      <c r="I1369">
        <v>116.304067046009</v>
      </c>
      <c r="J1369">
        <v>1.0725400298475201</v>
      </c>
      <c r="K1369">
        <v>434.50951903941899</v>
      </c>
      <c r="M1369">
        <v>36.606619805681497</v>
      </c>
      <c r="O1369">
        <v>22.590361445783099</v>
      </c>
      <c r="P1369">
        <v>134.60038986354701</v>
      </c>
    </row>
    <row r="1370" spans="1:17" hidden="1" x14ac:dyDescent="0.3">
      <c r="A1370" t="s">
        <v>2910</v>
      </c>
      <c r="B1370" t="s">
        <v>2911</v>
      </c>
      <c r="C1370" t="s">
        <v>3112</v>
      </c>
      <c r="D1370" t="s">
        <v>603</v>
      </c>
      <c r="E1370">
        <v>1195.44572419</v>
      </c>
      <c r="F1370">
        <v>547.1</v>
      </c>
      <c r="G1370">
        <v>-1.1451922280175799</v>
      </c>
      <c r="H1370">
        <v>-13.4096851443201</v>
      </c>
      <c r="I1370">
        <v>10.799653743212501</v>
      </c>
      <c r="J1370">
        <v>-6.8975477725642103</v>
      </c>
      <c r="K1370">
        <v>655.15098492324705</v>
      </c>
      <c r="L1370">
        <v>587.15300240403701</v>
      </c>
      <c r="M1370">
        <v>23.612597853454801</v>
      </c>
      <c r="N1370">
        <v>0.36912594751379102</v>
      </c>
      <c r="O1370">
        <v>58.088100895631499</v>
      </c>
      <c r="P1370">
        <v>44.831237590999301</v>
      </c>
      <c r="Q1370">
        <v>1.5739682475723001E-2</v>
      </c>
    </row>
    <row r="1371" spans="1:17" hidden="1" x14ac:dyDescent="0.3">
      <c r="A1371" t="s">
        <v>2912</v>
      </c>
      <c r="B1371" t="s">
        <v>2913</v>
      </c>
      <c r="C1371" t="s">
        <v>3112</v>
      </c>
      <c r="D1371" t="s">
        <v>51</v>
      </c>
      <c r="E1371">
        <v>1194.7208022100001</v>
      </c>
      <c r="F1371">
        <v>451.1</v>
      </c>
      <c r="G1371">
        <v>-12.295219682409099</v>
      </c>
      <c r="H1371">
        <v>23.2526413421574</v>
      </c>
      <c r="I1371">
        <v>28.1879878186406</v>
      </c>
      <c r="J1371">
        <v>4.3577502266743799</v>
      </c>
      <c r="K1371">
        <v>425.67008171353001</v>
      </c>
      <c r="L1371">
        <v>380.48569441005799</v>
      </c>
      <c r="M1371">
        <v>46.777218946211597</v>
      </c>
      <c r="N1371">
        <v>1.1260401662780199</v>
      </c>
      <c r="O1371">
        <v>10.818000443360599</v>
      </c>
      <c r="P1371">
        <v>64.875730994151994</v>
      </c>
      <c r="Q1371">
        <v>9.8044685884935007E-2</v>
      </c>
    </row>
    <row r="1372" spans="1:17" hidden="1" x14ac:dyDescent="0.3">
      <c r="A1372" t="s">
        <v>2914</v>
      </c>
      <c r="B1372" t="s">
        <v>2915</v>
      </c>
      <c r="C1372" t="s">
        <v>3112</v>
      </c>
      <c r="D1372" t="s">
        <v>539</v>
      </c>
      <c r="E1372">
        <v>1193.5835231999999</v>
      </c>
      <c r="F1372">
        <v>7122.3</v>
      </c>
      <c r="G1372">
        <v>78.141782555465298</v>
      </c>
      <c r="H1372">
        <v>25.0194282649977</v>
      </c>
      <c r="I1372">
        <v>22.2482011537085</v>
      </c>
      <c r="J1372">
        <v>5.0343954518104601</v>
      </c>
      <c r="K1372">
        <v>6836.7025996886296</v>
      </c>
      <c r="L1372">
        <v>5760.5892963124097</v>
      </c>
      <c r="M1372">
        <v>43.486587709015701</v>
      </c>
      <c r="N1372">
        <v>2.2058596165739002</v>
      </c>
      <c r="O1372">
        <v>16.535388849107701</v>
      </c>
      <c r="P1372">
        <v>105.733845576128</v>
      </c>
      <c r="Q1372">
        <v>0.19227714555160499</v>
      </c>
    </row>
    <row r="1373" spans="1:17" hidden="1" x14ac:dyDescent="0.3">
      <c r="A1373" t="s">
        <v>2916</v>
      </c>
      <c r="B1373" t="s">
        <v>2917</v>
      </c>
      <c r="C1373" t="s">
        <v>3112</v>
      </c>
      <c r="D1373" t="s">
        <v>1329</v>
      </c>
      <c r="E1373">
        <v>1185.1575299000001</v>
      </c>
      <c r="F1373">
        <v>785.5</v>
      </c>
      <c r="G1373">
        <v>77.174893843312404</v>
      </c>
      <c r="H1373">
        <v>5.7456402505800597</v>
      </c>
      <c r="I1373">
        <v>71.124143518514799</v>
      </c>
      <c r="J1373">
        <v>7.12364384235185</v>
      </c>
      <c r="K1373">
        <v>796.46265925525199</v>
      </c>
      <c r="L1373">
        <v>633.39346029468197</v>
      </c>
      <c r="M1373">
        <v>44.592282464184102</v>
      </c>
      <c r="N1373">
        <v>0.28968008330338602</v>
      </c>
      <c r="O1373">
        <v>30.744748567791198</v>
      </c>
      <c r="P1373">
        <v>134.44262050440199</v>
      </c>
      <c r="Q1373">
        <v>0.15667377967496099</v>
      </c>
    </row>
    <row r="1374" spans="1:17" hidden="1" x14ac:dyDescent="0.3">
      <c r="A1374" t="s">
        <v>2918</v>
      </c>
      <c r="B1374" t="s">
        <v>2919</v>
      </c>
      <c r="C1374" t="s">
        <v>3112</v>
      </c>
      <c r="D1374" t="s">
        <v>21</v>
      </c>
      <c r="E1374">
        <v>1185.0013270920001</v>
      </c>
      <c r="F1374">
        <v>106.37</v>
      </c>
      <c r="G1374">
        <v>7.6424125380155203</v>
      </c>
      <c r="H1374">
        <v>0.40869002476557797</v>
      </c>
      <c r="I1374">
        <v>-20.514724847028901</v>
      </c>
      <c r="J1374">
        <v>0.57198827669253405</v>
      </c>
      <c r="K1374">
        <v>118.34714644439499</v>
      </c>
      <c r="L1374">
        <v>117.57782326227399</v>
      </c>
      <c r="M1374">
        <v>30.538824872775901</v>
      </c>
      <c r="N1374">
        <v>0.44919179436863399</v>
      </c>
      <c r="O1374">
        <v>65.930243489705703</v>
      </c>
      <c r="P1374">
        <v>31.320987654320898</v>
      </c>
      <c r="Q1374">
        <v>-1.60495708378E-4</v>
      </c>
    </row>
    <row r="1375" spans="1:17" hidden="1" x14ac:dyDescent="0.3">
      <c r="A1375" t="s">
        <v>2920</v>
      </c>
      <c r="B1375" t="s">
        <v>2921</v>
      </c>
      <c r="C1375" t="s">
        <v>3112</v>
      </c>
      <c r="D1375" t="s">
        <v>763</v>
      </c>
      <c r="E1375">
        <v>1179.9087500000001</v>
      </c>
      <c r="F1375">
        <v>220.75</v>
      </c>
      <c r="G1375">
        <v>-58.8537260306164</v>
      </c>
      <c r="H1375">
        <v>-7.12105357032691</v>
      </c>
      <c r="I1375">
        <v>-37.9129192714704</v>
      </c>
      <c r="J1375">
        <v>-1.34780964943315</v>
      </c>
      <c r="K1375">
        <v>240.64279491848799</v>
      </c>
      <c r="M1375">
        <v>26.439653930988001</v>
      </c>
      <c r="N1375">
        <v>0.34786082287938702</v>
      </c>
      <c r="O1375">
        <v>111.09852774631899</v>
      </c>
      <c r="P1375">
        <v>4.1322703901127404</v>
      </c>
    </row>
    <row r="1376" spans="1:17" hidden="1" x14ac:dyDescent="0.3">
      <c r="A1376" t="s">
        <v>2922</v>
      </c>
      <c r="B1376" t="s">
        <v>2923</v>
      </c>
      <c r="C1376" t="s">
        <v>3112</v>
      </c>
      <c r="D1376" t="s">
        <v>309</v>
      </c>
      <c r="E1376">
        <v>1179.437625</v>
      </c>
      <c r="F1376">
        <v>56.25</v>
      </c>
      <c r="G1376">
        <v>174.106647547656</v>
      </c>
      <c r="H1376">
        <v>-2.6051227641527701</v>
      </c>
      <c r="I1376">
        <v>117.326046877379</v>
      </c>
      <c r="J1376">
        <v>1.17559429496246</v>
      </c>
      <c r="K1376">
        <v>52.593654109200997</v>
      </c>
      <c r="L1376">
        <v>36.482712072316403</v>
      </c>
      <c r="M1376">
        <v>38.388967567795802</v>
      </c>
      <c r="N1376">
        <v>1.1418007829490999</v>
      </c>
      <c r="O1376">
        <v>27.6444444444444</v>
      </c>
      <c r="P1376">
        <v>274.12703691386702</v>
      </c>
    </row>
    <row r="1377" spans="1:17" hidden="1" x14ac:dyDescent="0.3">
      <c r="A1377" t="s">
        <v>2924</v>
      </c>
      <c r="B1377" t="s">
        <v>2925</v>
      </c>
      <c r="C1377" t="s">
        <v>3112</v>
      </c>
      <c r="D1377" t="s">
        <v>2926</v>
      </c>
      <c r="E1377">
        <v>1178.6580710999999</v>
      </c>
      <c r="F1377">
        <v>1373.3</v>
      </c>
      <c r="G1377">
        <v>69.019232029365796</v>
      </c>
      <c r="H1377">
        <v>3.1464819282566001</v>
      </c>
      <c r="I1377">
        <v>68.895004573167299</v>
      </c>
      <c r="J1377">
        <v>5.3799325873464303</v>
      </c>
      <c r="K1377">
        <v>1335.2592682353099</v>
      </c>
      <c r="L1377">
        <v>1083.35199639598</v>
      </c>
      <c r="M1377">
        <v>55.133389118832397</v>
      </c>
      <c r="N1377">
        <v>0.63524242202274706</v>
      </c>
      <c r="O1377">
        <v>12.8668171557562</v>
      </c>
      <c r="P1377">
        <v>108.075757575757</v>
      </c>
      <c r="Q1377">
        <v>0.105475443316271</v>
      </c>
    </row>
    <row r="1378" spans="1:17" hidden="1" x14ac:dyDescent="0.3">
      <c r="A1378" t="s">
        <v>2927</v>
      </c>
      <c r="B1378" t="s">
        <v>2928</v>
      </c>
      <c r="C1378" t="s">
        <v>3112</v>
      </c>
      <c r="D1378" t="s">
        <v>21</v>
      </c>
      <c r="E1378">
        <v>1177.4202550499999</v>
      </c>
      <c r="F1378">
        <v>282.75</v>
      </c>
      <c r="G1378">
        <v>-32.952415613630698</v>
      </c>
      <c r="H1378">
        <v>3.5003658624330201</v>
      </c>
      <c r="I1378">
        <v>-13.633261892683199</v>
      </c>
      <c r="J1378">
        <v>2.7088140564616201</v>
      </c>
      <c r="M1378">
        <v>47.641216298580801</v>
      </c>
      <c r="O1378">
        <v>23.359858532272298</v>
      </c>
      <c r="P1378">
        <v>14.450516089860299</v>
      </c>
    </row>
    <row r="1379" spans="1:17" hidden="1" x14ac:dyDescent="0.3">
      <c r="A1379" t="s">
        <v>2929</v>
      </c>
      <c r="B1379" t="s">
        <v>2930</v>
      </c>
      <c r="C1379" t="s">
        <v>3112</v>
      </c>
      <c r="D1379" t="s">
        <v>276</v>
      </c>
      <c r="E1379">
        <v>1176.0447615999999</v>
      </c>
      <c r="F1379">
        <v>181.12</v>
      </c>
      <c r="G1379">
        <v>110.30377019402501</v>
      </c>
      <c r="H1379">
        <v>-3.05706446209002</v>
      </c>
      <c r="I1379">
        <v>98.332706334274704</v>
      </c>
      <c r="J1379">
        <v>-8.8727791376605705</v>
      </c>
      <c r="K1379">
        <v>190.933944546329</v>
      </c>
      <c r="L1379">
        <v>141.99642322665099</v>
      </c>
      <c r="M1379">
        <v>27.262345346122</v>
      </c>
      <c r="N1379">
        <v>0.93992340551781395</v>
      </c>
      <c r="O1379">
        <v>20.571996466430999</v>
      </c>
      <c r="P1379">
        <v>183.88714733542301</v>
      </c>
      <c r="Q1379">
        <v>0.14791462832320601</v>
      </c>
    </row>
    <row r="1380" spans="1:17" hidden="1" x14ac:dyDescent="0.3">
      <c r="A1380" t="s">
        <v>2931</v>
      </c>
      <c r="B1380" t="s">
        <v>2932</v>
      </c>
      <c r="C1380" t="s">
        <v>3112</v>
      </c>
      <c r="D1380" t="s">
        <v>465</v>
      </c>
      <c r="E1380">
        <v>1175.62972524</v>
      </c>
      <c r="F1380">
        <v>166.29</v>
      </c>
      <c r="G1380">
        <v>30.1275211633398</v>
      </c>
      <c r="H1380">
        <v>-15.181189612887099</v>
      </c>
      <c r="I1380">
        <v>11.643325408903999</v>
      </c>
      <c r="J1380">
        <v>-5.89677616851084</v>
      </c>
      <c r="K1380">
        <v>192.37094868682101</v>
      </c>
      <c r="L1380">
        <v>159.679534613291</v>
      </c>
      <c r="M1380">
        <v>24.095422388585799</v>
      </c>
      <c r="N1380">
        <v>0.30691765045412001</v>
      </c>
      <c r="O1380">
        <v>49.377593360995803</v>
      </c>
      <c r="P1380">
        <v>64.318181818181799</v>
      </c>
      <c r="Q1380">
        <v>4.1004380865282998E-2</v>
      </c>
    </row>
    <row r="1381" spans="1:17" hidden="1" x14ac:dyDescent="0.3">
      <c r="A1381" t="s">
        <v>2933</v>
      </c>
      <c r="B1381" t="s">
        <v>2934</v>
      </c>
      <c r="C1381" t="s">
        <v>3112</v>
      </c>
      <c r="D1381" t="s">
        <v>51</v>
      </c>
      <c r="E1381">
        <v>1175.3381758799901</v>
      </c>
      <c r="F1381">
        <v>1902.45</v>
      </c>
      <c r="G1381">
        <v>-21.364083218491501</v>
      </c>
      <c r="H1381">
        <v>-4.9384439592057303</v>
      </c>
      <c r="I1381">
        <v>-36.9587396289187</v>
      </c>
      <c r="J1381">
        <v>-6.5606881369390901</v>
      </c>
      <c r="K1381">
        <v>2128.2103441178101</v>
      </c>
      <c r="L1381">
        <v>2185.7934671365501</v>
      </c>
      <c r="M1381">
        <v>26.2555430615419</v>
      </c>
      <c r="N1381">
        <v>0.29796444320633902</v>
      </c>
      <c r="O1381">
        <v>48.434912875502597</v>
      </c>
      <c r="P1381">
        <v>10.0891152132399</v>
      </c>
      <c r="Q1381">
        <v>-2.8909270935423999E-2</v>
      </c>
    </row>
    <row r="1382" spans="1:17" hidden="1" x14ac:dyDescent="0.3">
      <c r="A1382" t="s">
        <v>2935</v>
      </c>
      <c r="B1382" t="s">
        <v>2936</v>
      </c>
      <c r="C1382" t="s">
        <v>3112</v>
      </c>
      <c r="D1382" t="s">
        <v>219</v>
      </c>
      <c r="E1382">
        <v>1170.4447747700001</v>
      </c>
      <c r="F1382">
        <v>1919.65</v>
      </c>
      <c r="G1382">
        <v>86.272772245200599</v>
      </c>
      <c r="H1382">
        <v>-8.5406793257757201</v>
      </c>
      <c r="I1382">
        <v>44.699761494371998</v>
      </c>
      <c r="J1382">
        <v>-8.7684515243194596</v>
      </c>
      <c r="K1382">
        <v>2083.8895755434701</v>
      </c>
      <c r="L1382">
        <v>1557.21889573203</v>
      </c>
      <c r="M1382">
        <v>24.745248243552702</v>
      </c>
      <c r="N1382">
        <v>0.47935513006226099</v>
      </c>
      <c r="O1382">
        <v>39.009715312687199</v>
      </c>
      <c r="P1382">
        <v>132.967233009708</v>
      </c>
      <c r="Q1382">
        <v>0.110770632352877</v>
      </c>
    </row>
    <row r="1383" spans="1:17" hidden="1" x14ac:dyDescent="0.3">
      <c r="A1383" t="s">
        <v>2937</v>
      </c>
      <c r="B1383" t="s">
        <v>2938</v>
      </c>
      <c r="C1383" t="s">
        <v>3112</v>
      </c>
      <c r="D1383" t="s">
        <v>985</v>
      </c>
      <c r="E1383">
        <v>1169.2759122</v>
      </c>
      <c r="F1383">
        <v>584.1</v>
      </c>
      <c r="G1383">
        <v>-43.373537782005997</v>
      </c>
      <c r="H1383">
        <v>-14.494644826661499</v>
      </c>
      <c r="I1383">
        <v>-9.2058303100521695</v>
      </c>
      <c r="J1383">
        <v>-9.3179120014448404</v>
      </c>
      <c r="K1383">
        <v>702.51801468190195</v>
      </c>
      <c r="L1383">
        <v>655.00736676862095</v>
      </c>
      <c r="M1383">
        <v>15.596367210277901</v>
      </c>
      <c r="N1383">
        <v>0.49938488616171101</v>
      </c>
      <c r="O1383">
        <v>46.379044684129397</v>
      </c>
      <c r="P1383">
        <v>21.8016890835158</v>
      </c>
      <c r="Q1383">
        <v>3.9181698471005999E-2</v>
      </c>
    </row>
    <row r="1384" spans="1:17" hidden="1" x14ac:dyDescent="0.3">
      <c r="A1384" t="s">
        <v>2939</v>
      </c>
      <c r="B1384" t="s">
        <v>2940</v>
      </c>
      <c r="C1384" t="s">
        <v>3112</v>
      </c>
      <c r="D1384" t="s">
        <v>117</v>
      </c>
      <c r="E1384">
        <v>1168.77090007999</v>
      </c>
      <c r="F1384">
        <v>917.2</v>
      </c>
      <c r="G1384">
        <v>601.771086563474</v>
      </c>
      <c r="H1384">
        <v>-0.332410749663333</v>
      </c>
      <c r="I1384">
        <v>14.493185222873301</v>
      </c>
      <c r="J1384">
        <v>-0.90615021424035003</v>
      </c>
      <c r="K1384">
        <v>941.61800214601499</v>
      </c>
      <c r="L1384">
        <v>730.578003842621</v>
      </c>
      <c r="M1384">
        <v>32.3538271968226</v>
      </c>
      <c r="N1384">
        <v>0.53034497669758396</v>
      </c>
      <c r="O1384">
        <v>18.589184474487499</v>
      </c>
      <c r="P1384">
        <v>664.33333333333303</v>
      </c>
      <c r="Q1384">
        <v>0.17494515687092499</v>
      </c>
    </row>
    <row r="1385" spans="1:17" hidden="1" x14ac:dyDescent="0.3">
      <c r="A1385" t="s">
        <v>2941</v>
      </c>
      <c r="B1385" t="s">
        <v>2942</v>
      </c>
      <c r="C1385" t="s">
        <v>3112</v>
      </c>
      <c r="D1385" t="s">
        <v>273</v>
      </c>
      <c r="E1385">
        <v>1168.2155105100001</v>
      </c>
      <c r="F1385">
        <v>697.05</v>
      </c>
      <c r="G1385">
        <v>2.59308706860473</v>
      </c>
      <c r="H1385">
        <v>-4.2336333432574103</v>
      </c>
      <c r="I1385">
        <v>20.987169199522</v>
      </c>
      <c r="J1385">
        <v>-2.2823201131055901</v>
      </c>
      <c r="K1385">
        <v>749.10283382730495</v>
      </c>
      <c r="L1385">
        <v>631.55814371118197</v>
      </c>
      <c r="M1385">
        <v>30.967604835238401</v>
      </c>
      <c r="N1385">
        <v>0.67329096209533101</v>
      </c>
      <c r="O1385">
        <v>44.925041245247797</v>
      </c>
      <c r="P1385">
        <v>108.07462686567099</v>
      </c>
      <c r="Q1385">
        <v>0.180717939082398</v>
      </c>
    </row>
    <row r="1386" spans="1:17" hidden="1" x14ac:dyDescent="0.3">
      <c r="A1386" t="s">
        <v>2943</v>
      </c>
      <c r="B1386" t="s">
        <v>2944</v>
      </c>
      <c r="C1386" t="s">
        <v>3112</v>
      </c>
      <c r="D1386" t="s">
        <v>1030</v>
      </c>
      <c r="E1386">
        <v>1166.283533625</v>
      </c>
      <c r="F1386">
        <v>826.35</v>
      </c>
      <c r="G1386">
        <v>31.835036137174502</v>
      </c>
      <c r="H1386">
        <v>3.7323143307837299</v>
      </c>
      <c r="I1386">
        <v>-7.81433255812893</v>
      </c>
      <c r="J1386">
        <v>1.36836328540587</v>
      </c>
      <c r="K1386">
        <v>824.27573398537402</v>
      </c>
      <c r="L1386">
        <v>760.983744538613</v>
      </c>
      <c r="M1386">
        <v>41.500500441164398</v>
      </c>
      <c r="N1386">
        <v>0.30988140870880798</v>
      </c>
      <c r="O1386">
        <v>20.3727234222786</v>
      </c>
      <c r="P1386">
        <v>63.374851720047403</v>
      </c>
      <c r="Q1386">
        <v>8.0890217706889006E-2</v>
      </c>
    </row>
    <row r="1387" spans="1:17" hidden="1" x14ac:dyDescent="0.3">
      <c r="A1387" t="s">
        <v>2945</v>
      </c>
      <c r="B1387" t="s">
        <v>2946</v>
      </c>
      <c r="C1387" t="s">
        <v>3112</v>
      </c>
      <c r="D1387" t="s">
        <v>117</v>
      </c>
      <c r="E1387">
        <v>1165.3023771999999</v>
      </c>
      <c r="F1387">
        <v>611</v>
      </c>
      <c r="G1387">
        <v>-31.777092852879498</v>
      </c>
      <c r="H1387">
        <v>-7.8472439696246399</v>
      </c>
      <c r="I1387">
        <v>-12.2447350707622</v>
      </c>
      <c r="J1387">
        <v>-1.0004742426939801</v>
      </c>
      <c r="K1387">
        <v>681.47731686447798</v>
      </c>
      <c r="L1387">
        <v>661.14545046611602</v>
      </c>
      <c r="M1387">
        <v>17.641655366384899</v>
      </c>
      <c r="N1387">
        <v>0.684497689330826</v>
      </c>
      <c r="O1387">
        <v>38.297872340425499</v>
      </c>
      <c r="P1387">
        <v>11.293260473588299</v>
      </c>
      <c r="Q1387">
        <v>4.0886131606596002E-2</v>
      </c>
    </row>
    <row r="1388" spans="1:17" hidden="1" x14ac:dyDescent="0.3">
      <c r="A1388" t="s">
        <v>2947</v>
      </c>
      <c r="B1388" t="s">
        <v>2948</v>
      </c>
      <c r="C1388" t="s">
        <v>3112</v>
      </c>
      <c r="D1388" t="s">
        <v>1633</v>
      </c>
      <c r="E1388">
        <v>1160.46793351</v>
      </c>
      <c r="F1388">
        <v>1533.1</v>
      </c>
      <c r="G1388">
        <v>25.405339747275701</v>
      </c>
      <c r="H1388">
        <v>-7.9677930330476796</v>
      </c>
      <c r="I1388">
        <v>17.461446247389301</v>
      </c>
      <c r="J1388">
        <v>-4.5622917699355199</v>
      </c>
      <c r="K1388">
        <v>1694.15842890874</v>
      </c>
      <c r="L1388">
        <v>1473.5832861076201</v>
      </c>
      <c r="M1388">
        <v>17.687756617367501</v>
      </c>
      <c r="N1388">
        <v>0.25677755499927202</v>
      </c>
      <c r="O1388">
        <v>34.257386993672903</v>
      </c>
      <c r="P1388">
        <v>57.232962412183902</v>
      </c>
      <c r="Q1388">
        <v>6.6065288947496997E-2</v>
      </c>
    </row>
    <row r="1389" spans="1:17" hidden="1" x14ac:dyDescent="0.3">
      <c r="A1389" t="s">
        <v>2949</v>
      </c>
      <c r="B1389" t="s">
        <v>2950</v>
      </c>
      <c r="C1389" t="s">
        <v>3112</v>
      </c>
      <c r="D1389" t="s">
        <v>141</v>
      </c>
      <c r="E1389">
        <v>1159.4278116</v>
      </c>
      <c r="F1389">
        <v>1007.95</v>
      </c>
      <c r="G1389">
        <v>48.749841524811799</v>
      </c>
      <c r="H1389">
        <v>2.2567654297487199</v>
      </c>
      <c r="I1389">
        <v>1.6676468991581701</v>
      </c>
      <c r="J1389">
        <v>9.6339618833816101E-2</v>
      </c>
      <c r="K1389">
        <v>959.08017678997601</v>
      </c>
      <c r="L1389">
        <v>887.85690540139899</v>
      </c>
      <c r="M1389">
        <v>41.011072277330904</v>
      </c>
      <c r="N1389">
        <v>1.0406034974254299</v>
      </c>
      <c r="O1389">
        <v>18.031648395257701</v>
      </c>
      <c r="P1389">
        <v>78.398230088495495</v>
      </c>
    </row>
    <row r="1390" spans="1:17" hidden="1" x14ac:dyDescent="0.3">
      <c r="A1390" t="s">
        <v>2951</v>
      </c>
      <c r="B1390" t="s">
        <v>2952</v>
      </c>
      <c r="C1390" t="s">
        <v>3112</v>
      </c>
      <c r="D1390" t="s">
        <v>298</v>
      </c>
      <c r="E1390">
        <v>1156.0603125</v>
      </c>
      <c r="F1390">
        <v>311.25</v>
      </c>
      <c r="G1390">
        <v>199.55513772466099</v>
      </c>
      <c r="H1390">
        <v>-3.89705853149046</v>
      </c>
      <c r="I1390">
        <v>50.438412487771203</v>
      </c>
      <c r="J1390">
        <v>-2.4934980822667101</v>
      </c>
      <c r="K1390">
        <v>318.08789979142</v>
      </c>
      <c r="L1390">
        <v>250.15673164998501</v>
      </c>
      <c r="M1390">
        <v>42.330085819301701</v>
      </c>
      <c r="N1390">
        <v>0.29620402820588598</v>
      </c>
      <c r="O1390">
        <v>32.9156626506023</v>
      </c>
      <c r="P1390">
        <v>298.03490039365101</v>
      </c>
    </row>
    <row r="1391" spans="1:17" hidden="1" x14ac:dyDescent="0.3">
      <c r="A1391" t="s">
        <v>2953</v>
      </c>
      <c r="B1391" t="s">
        <v>2954</v>
      </c>
      <c r="C1391" t="s">
        <v>3112</v>
      </c>
      <c r="D1391" t="s">
        <v>176</v>
      </c>
      <c r="E1391">
        <v>1152.440282112</v>
      </c>
      <c r="F1391">
        <v>213.08</v>
      </c>
      <c r="G1391">
        <v>64.992141139888204</v>
      </c>
      <c r="H1391">
        <v>63.0432277107641</v>
      </c>
      <c r="I1391">
        <v>33.279910487746101</v>
      </c>
      <c r="J1391">
        <v>-3.8193504327223402</v>
      </c>
      <c r="K1391">
        <v>176.17043093114799</v>
      </c>
      <c r="L1391">
        <v>147.70401330425801</v>
      </c>
      <c r="M1391">
        <v>49.3276940611957</v>
      </c>
      <c r="N1391">
        <v>1.1300426885966901</v>
      </c>
      <c r="O1391">
        <v>19.330767786746701</v>
      </c>
      <c r="P1391">
        <v>107.276264591439</v>
      </c>
      <c r="Q1391">
        <v>0.156679504902659</v>
      </c>
    </row>
    <row r="1392" spans="1:17" hidden="1" x14ac:dyDescent="0.3">
      <c r="A1392" t="s">
        <v>2955</v>
      </c>
      <c r="B1392" t="s">
        <v>2956</v>
      </c>
      <c r="C1392" t="s">
        <v>3112</v>
      </c>
      <c r="D1392" t="s">
        <v>603</v>
      </c>
      <c r="E1392">
        <v>1149.6211735039999</v>
      </c>
      <c r="F1392">
        <v>226.61</v>
      </c>
      <c r="G1392">
        <v>208.27233585761201</v>
      </c>
      <c r="H1392">
        <v>15.370202765377201</v>
      </c>
      <c r="I1392">
        <v>129.904502934307</v>
      </c>
      <c r="J1392">
        <v>-2.8703526102050301</v>
      </c>
      <c r="K1392">
        <v>195.725825536836</v>
      </c>
      <c r="L1392">
        <v>134.17937928257001</v>
      </c>
      <c r="M1392">
        <v>45.769059797242399</v>
      </c>
      <c r="N1392">
        <v>0.24092357924896901</v>
      </c>
      <c r="O1392">
        <v>10.5864701469484</v>
      </c>
      <c r="P1392">
        <v>251.60589604344401</v>
      </c>
      <c r="Q1392">
        <v>8.4563250071718998E-2</v>
      </c>
    </row>
    <row r="1393" spans="1:17" hidden="1" x14ac:dyDescent="0.3">
      <c r="A1393" t="s">
        <v>2957</v>
      </c>
      <c r="B1393" t="s">
        <v>2958</v>
      </c>
      <c r="C1393" t="s">
        <v>3112</v>
      </c>
      <c r="D1393" t="s">
        <v>48</v>
      </c>
      <c r="E1393">
        <v>1147.61286809699</v>
      </c>
      <c r="F1393">
        <v>51.27</v>
      </c>
      <c r="G1393">
        <v>-55.4433194082049</v>
      </c>
      <c r="H1393">
        <v>-10.858270671334299</v>
      </c>
      <c r="I1393">
        <v>-38.038210979236098</v>
      </c>
      <c r="J1393">
        <v>-4.1171245100912701</v>
      </c>
      <c r="K1393">
        <v>63.753485458464198</v>
      </c>
      <c r="L1393">
        <v>67.215165906817703</v>
      </c>
      <c r="M1393">
        <v>16.0970241692151</v>
      </c>
      <c r="N1393">
        <v>0.57987722962690802</v>
      </c>
      <c r="O1393">
        <v>81.685196021064897</v>
      </c>
      <c r="P1393">
        <v>3.1589537223340098</v>
      </c>
      <c r="Q1393">
        <v>7.0918638929221997E-2</v>
      </c>
    </row>
    <row r="1394" spans="1:17" hidden="1" x14ac:dyDescent="0.3">
      <c r="A1394" t="s">
        <v>2959</v>
      </c>
      <c r="B1394" t="s">
        <v>2960</v>
      </c>
      <c r="C1394" t="s">
        <v>3112</v>
      </c>
      <c r="D1394" t="s">
        <v>985</v>
      </c>
      <c r="E1394">
        <v>1147.3853402</v>
      </c>
      <c r="F1394">
        <v>300.85000000000002</v>
      </c>
      <c r="G1394">
        <v>-58.381088280042398</v>
      </c>
      <c r="H1394">
        <v>-5.7257433668733704</v>
      </c>
      <c r="I1394">
        <v>-20.733752625066501</v>
      </c>
      <c r="J1394">
        <v>-5.3030553797401501</v>
      </c>
      <c r="K1394">
        <v>342.927401682116</v>
      </c>
      <c r="L1394">
        <v>346.64019387092702</v>
      </c>
      <c r="M1394">
        <v>18.416639359931999</v>
      </c>
      <c r="N1394">
        <v>0.55668517959771202</v>
      </c>
      <c r="O1394">
        <v>78.095396376931902</v>
      </c>
      <c r="P1394">
        <v>9.4000000000000092</v>
      </c>
      <c r="Q1394">
        <v>5.9552433105291E-2</v>
      </c>
    </row>
    <row r="1395" spans="1:17" hidden="1" x14ac:dyDescent="0.3">
      <c r="A1395" t="s">
        <v>2961</v>
      </c>
      <c r="B1395" t="s">
        <v>2962</v>
      </c>
      <c r="C1395" t="s">
        <v>3112</v>
      </c>
      <c r="D1395" t="s">
        <v>51</v>
      </c>
      <c r="E1395">
        <v>1147.0549256459999</v>
      </c>
      <c r="F1395">
        <v>108.93</v>
      </c>
      <c r="G1395">
        <v>9.1993985159230593</v>
      </c>
      <c r="H1395">
        <v>-1.4692937831971999</v>
      </c>
      <c r="I1395">
        <v>-13.992877486106</v>
      </c>
      <c r="J1395">
        <v>-1.75252357695616</v>
      </c>
      <c r="K1395">
        <v>126.002750645555</v>
      </c>
      <c r="L1395">
        <v>117.345598118084</v>
      </c>
      <c r="M1395">
        <v>24.647349637486499</v>
      </c>
      <c r="N1395">
        <v>1.0007819577144701</v>
      </c>
      <c r="O1395">
        <v>37.335903791425601</v>
      </c>
      <c r="P1395">
        <v>40.827407886231398</v>
      </c>
      <c r="Q1395">
        <v>-8.4805128417370004E-3</v>
      </c>
    </row>
    <row r="1396" spans="1:17" hidden="1" x14ac:dyDescent="0.3">
      <c r="A1396" t="s">
        <v>2963</v>
      </c>
      <c r="B1396" t="s">
        <v>2964</v>
      </c>
      <c r="C1396" t="s">
        <v>3112</v>
      </c>
      <c r="D1396" t="s">
        <v>21</v>
      </c>
      <c r="E1396">
        <v>1146.29736</v>
      </c>
      <c r="F1396">
        <v>966.85</v>
      </c>
      <c r="G1396">
        <v>-32.767384236738899</v>
      </c>
      <c r="H1396">
        <v>1.29789795634186</v>
      </c>
      <c r="I1396">
        <v>-19.6572998536416</v>
      </c>
      <c r="J1396">
        <v>-3.49476829390971</v>
      </c>
      <c r="K1396">
        <v>1027.4407952014701</v>
      </c>
      <c r="L1396">
        <v>1068.6619188791601</v>
      </c>
      <c r="M1396">
        <v>31.0161022558813</v>
      </c>
      <c r="N1396">
        <v>1.2182167304267999</v>
      </c>
      <c r="O1396">
        <v>51.771215803899203</v>
      </c>
      <c r="P1396">
        <v>2.8563829787234098</v>
      </c>
      <c r="Q1396">
        <v>0.11734523344586301</v>
      </c>
    </row>
    <row r="1397" spans="1:17" hidden="1" x14ac:dyDescent="0.3">
      <c r="A1397" t="s">
        <v>2965</v>
      </c>
      <c r="B1397" t="s">
        <v>2966</v>
      </c>
      <c r="C1397" t="s">
        <v>3112</v>
      </c>
      <c r="D1397" t="s">
        <v>83</v>
      </c>
      <c r="E1397">
        <v>1145.96096586</v>
      </c>
      <c r="F1397">
        <v>234.6</v>
      </c>
      <c r="G1397">
        <v>-32.6143997406149</v>
      </c>
      <c r="H1397">
        <v>-10.874191086045</v>
      </c>
      <c r="I1397">
        <v>-11.4972517269645</v>
      </c>
      <c r="J1397">
        <v>-3.11357371064287</v>
      </c>
      <c r="K1397">
        <v>256.12589132386103</v>
      </c>
      <c r="L1397">
        <v>264.34426370813998</v>
      </c>
      <c r="M1397">
        <v>31.7873849358926</v>
      </c>
      <c r="N1397">
        <v>0.39145809121945002</v>
      </c>
      <c r="O1397">
        <v>62.830349531116703</v>
      </c>
      <c r="P1397">
        <v>42.181818181818102</v>
      </c>
    </row>
    <row r="1398" spans="1:17" hidden="1" x14ac:dyDescent="0.3">
      <c r="A1398" t="s">
        <v>2967</v>
      </c>
      <c r="B1398" t="s">
        <v>2968</v>
      </c>
      <c r="C1398" t="s">
        <v>3112</v>
      </c>
      <c r="D1398" t="s">
        <v>985</v>
      </c>
      <c r="E1398">
        <v>1145.7189890100001</v>
      </c>
      <c r="F1398">
        <v>61.83</v>
      </c>
      <c r="G1398">
        <v>-59.647268460225902</v>
      </c>
      <c r="H1398">
        <v>-5.3248358774408198</v>
      </c>
      <c r="I1398">
        <v>-23.2410804837108</v>
      </c>
      <c r="J1398">
        <v>-3.55210615320641</v>
      </c>
      <c r="K1398">
        <v>71.619780940704104</v>
      </c>
      <c r="L1398">
        <v>76.175006278862497</v>
      </c>
      <c r="M1398">
        <v>20.112986264815</v>
      </c>
      <c r="N1398">
        <v>0.48246022577891001</v>
      </c>
      <c r="O1398">
        <v>55.830502992074997</v>
      </c>
      <c r="P1398">
        <v>1.02941176470587</v>
      </c>
      <c r="Q1398">
        <v>-2.4767866149414001E-2</v>
      </c>
    </row>
    <row r="1399" spans="1:17" hidden="1" x14ac:dyDescent="0.3">
      <c r="A1399" t="s">
        <v>2969</v>
      </c>
      <c r="B1399" t="s">
        <v>2970</v>
      </c>
      <c r="C1399" t="s">
        <v>3112</v>
      </c>
      <c r="D1399" t="s">
        <v>539</v>
      </c>
      <c r="E1399">
        <v>1140.7221</v>
      </c>
      <c r="F1399">
        <v>532.54999999999995</v>
      </c>
      <c r="G1399">
        <v>1330.19220857448</v>
      </c>
      <c r="H1399">
        <v>48.707830558649597</v>
      </c>
      <c r="I1399">
        <v>595.15936033665503</v>
      </c>
      <c r="J1399">
        <v>12.6351298459353</v>
      </c>
      <c r="K1399">
        <v>364.974994927252</v>
      </c>
      <c r="L1399">
        <v>192.20061064025199</v>
      </c>
      <c r="M1399">
        <v>98.391453240772194</v>
      </c>
      <c r="N1399">
        <v>0.92896768306574395</v>
      </c>
      <c r="O1399">
        <v>0</v>
      </c>
      <c r="P1399">
        <v>1461.2723541483399</v>
      </c>
    </row>
    <row r="1400" spans="1:17" hidden="1" x14ac:dyDescent="0.3">
      <c r="A1400" t="s">
        <v>2971</v>
      </c>
      <c r="B1400" t="s">
        <v>2972</v>
      </c>
      <c r="C1400" t="s">
        <v>3112</v>
      </c>
      <c r="D1400" t="s">
        <v>166</v>
      </c>
      <c r="E1400">
        <v>1136.7432392359999</v>
      </c>
      <c r="F1400">
        <v>171.16</v>
      </c>
      <c r="G1400">
        <v>26.298835422258701</v>
      </c>
      <c r="H1400">
        <v>-3.3536335262542498</v>
      </c>
      <c r="I1400">
        <v>37.425564791143401</v>
      </c>
      <c r="J1400">
        <v>-1.07987324343165</v>
      </c>
      <c r="K1400">
        <v>193.997838330001</v>
      </c>
      <c r="L1400">
        <v>174.37696605030499</v>
      </c>
      <c r="M1400">
        <v>24.166484000316501</v>
      </c>
      <c r="N1400">
        <v>0.43113430508476203</v>
      </c>
      <c r="O1400">
        <v>48.860715120355202</v>
      </c>
      <c r="P1400">
        <v>77.644006227296302</v>
      </c>
      <c r="Q1400">
        <v>0.17691008649155901</v>
      </c>
    </row>
    <row r="1401" spans="1:17" hidden="1" x14ac:dyDescent="0.3">
      <c r="A1401" t="s">
        <v>2973</v>
      </c>
      <c r="B1401" t="s">
        <v>2974</v>
      </c>
      <c r="C1401" t="s">
        <v>3112</v>
      </c>
      <c r="D1401" t="s">
        <v>250</v>
      </c>
      <c r="E1401">
        <v>1135.904805977</v>
      </c>
      <c r="F1401">
        <v>17.23</v>
      </c>
      <c r="G1401">
        <v>-37.868281488686897</v>
      </c>
      <c r="H1401">
        <v>2.0507843818111402</v>
      </c>
      <c r="I1401">
        <v>-46.144095577189503</v>
      </c>
      <c r="J1401">
        <v>-8.4428274234758405</v>
      </c>
      <c r="K1401">
        <v>19.164820077364901</v>
      </c>
      <c r="L1401">
        <v>22.3429756441347</v>
      </c>
      <c r="M1401">
        <v>39.905622968979202</v>
      </c>
      <c r="N1401">
        <v>3.0316595338994401</v>
      </c>
      <c r="O1401">
        <v>143.76088218224001</v>
      </c>
      <c r="P1401">
        <v>16.734417344173401</v>
      </c>
      <c r="Q1401">
        <v>5.3292342758934998E-2</v>
      </c>
    </row>
    <row r="1402" spans="1:17" hidden="1" x14ac:dyDescent="0.3">
      <c r="A1402" t="s">
        <v>2975</v>
      </c>
      <c r="B1402" t="s">
        <v>2976</v>
      </c>
      <c r="C1402" t="s">
        <v>3112</v>
      </c>
      <c r="D1402" t="s">
        <v>141</v>
      </c>
      <c r="E1402">
        <v>1134.5828644620001</v>
      </c>
      <c r="F1402">
        <v>44.18</v>
      </c>
      <c r="G1402">
        <v>50.975319134887002</v>
      </c>
      <c r="H1402">
        <v>-17.374024742894001</v>
      </c>
      <c r="I1402">
        <v>19.455011859988701</v>
      </c>
      <c r="J1402">
        <v>-7.3247628742119</v>
      </c>
      <c r="K1402">
        <v>50.781687948939997</v>
      </c>
      <c r="L1402">
        <v>41.225016502462701</v>
      </c>
      <c r="M1402">
        <v>18.660560751658199</v>
      </c>
      <c r="N1402">
        <v>0.17027055225906401</v>
      </c>
      <c r="O1402">
        <v>55.952919873245797</v>
      </c>
      <c r="P1402">
        <v>85.241090146750494</v>
      </c>
      <c r="Q1402">
        <v>8.0320897360007998E-2</v>
      </c>
    </row>
    <row r="1403" spans="1:17" hidden="1" x14ac:dyDescent="0.3">
      <c r="A1403" t="s">
        <v>2977</v>
      </c>
      <c r="B1403" t="s">
        <v>2978</v>
      </c>
      <c r="C1403" t="s">
        <v>3112</v>
      </c>
      <c r="D1403" t="s">
        <v>763</v>
      </c>
      <c r="E1403">
        <v>1133.264537691</v>
      </c>
      <c r="F1403">
        <v>224.51</v>
      </c>
      <c r="G1403">
        <v>-40.959350235664402</v>
      </c>
      <c r="H1403">
        <v>-4.7995526426577201E-2</v>
      </c>
      <c r="I1403">
        <v>-26.981729418453501</v>
      </c>
      <c r="J1403">
        <v>-4.3509468997136702</v>
      </c>
      <c r="K1403">
        <v>248.66554404545101</v>
      </c>
      <c r="M1403">
        <v>31.140793974905499</v>
      </c>
      <c r="N1403">
        <v>0.351956532802571</v>
      </c>
      <c r="O1403">
        <v>42.844416729766998</v>
      </c>
      <c r="P1403">
        <v>1.30403393195559</v>
      </c>
    </row>
    <row r="1404" spans="1:17" hidden="1" x14ac:dyDescent="0.3">
      <c r="A1404" t="s">
        <v>2979</v>
      </c>
      <c r="B1404" t="s">
        <v>2980</v>
      </c>
      <c r="C1404" t="s">
        <v>3112</v>
      </c>
      <c r="D1404" t="s">
        <v>603</v>
      </c>
      <c r="E1404">
        <v>1125.7797934499999</v>
      </c>
      <c r="F1404">
        <v>156.65</v>
      </c>
      <c r="G1404">
        <v>-21.5314258625171</v>
      </c>
      <c r="H1404">
        <v>1.2626858488934301</v>
      </c>
      <c r="I1404">
        <v>21.213791260135899</v>
      </c>
      <c r="J1404">
        <v>2.9497779118833098</v>
      </c>
      <c r="K1404">
        <v>170.964238649317</v>
      </c>
      <c r="L1404">
        <v>158.264098293795</v>
      </c>
      <c r="M1404">
        <v>39.552239558122501</v>
      </c>
      <c r="N1404">
        <v>0.48711962998621799</v>
      </c>
      <c r="O1404">
        <v>41.046919885094098</v>
      </c>
      <c r="P1404">
        <v>61.162551440329203</v>
      </c>
      <c r="Q1404">
        <v>0.13370597863227099</v>
      </c>
    </row>
    <row r="1405" spans="1:17" hidden="1" x14ac:dyDescent="0.3">
      <c r="A1405" t="s">
        <v>2981</v>
      </c>
      <c r="B1405" t="s">
        <v>2982</v>
      </c>
      <c r="C1405" t="s">
        <v>3112</v>
      </c>
      <c r="D1405" t="s">
        <v>243</v>
      </c>
      <c r="E1405">
        <v>1125.2460679200001</v>
      </c>
      <c r="F1405">
        <v>260.64999999999998</v>
      </c>
      <c r="G1405">
        <v>64.218606843145096</v>
      </c>
      <c r="H1405">
        <v>6.8957785749256102</v>
      </c>
      <c r="I1405">
        <v>3.7324698459216998</v>
      </c>
      <c r="J1405">
        <v>-2.5533788294936199</v>
      </c>
      <c r="K1405">
        <v>264.25575940809603</v>
      </c>
      <c r="L1405">
        <v>246.75392423172499</v>
      </c>
      <c r="M1405">
        <v>48.942119394568401</v>
      </c>
      <c r="N1405">
        <v>1.0405877281174201</v>
      </c>
      <c r="O1405">
        <v>29.6758104738154</v>
      </c>
      <c r="P1405">
        <v>101.507537688442</v>
      </c>
      <c r="Q1405">
        <v>0.10353943319961199</v>
      </c>
    </row>
    <row r="1406" spans="1:17" hidden="1" x14ac:dyDescent="0.3">
      <c r="A1406" t="s">
        <v>2983</v>
      </c>
      <c r="B1406" t="s">
        <v>2984</v>
      </c>
      <c r="C1406" t="s">
        <v>3112</v>
      </c>
      <c r="D1406" t="s">
        <v>465</v>
      </c>
      <c r="E1406">
        <v>1123.3269645989999</v>
      </c>
      <c r="F1406">
        <v>65.31</v>
      </c>
      <c r="G1406">
        <v>-32.819991138464303</v>
      </c>
      <c r="H1406">
        <v>-12.282865524075</v>
      </c>
      <c r="I1406">
        <v>-24.568874338251401</v>
      </c>
      <c r="J1406">
        <v>-6.2466138899425303</v>
      </c>
      <c r="K1406">
        <v>80.203540829366602</v>
      </c>
      <c r="L1406">
        <v>81.221360093025794</v>
      </c>
      <c r="M1406">
        <v>14.372721489636501</v>
      </c>
      <c r="N1406">
        <v>0.64631299933297803</v>
      </c>
      <c r="O1406">
        <v>60.695146225692802</v>
      </c>
      <c r="P1406">
        <v>16.7292225201072</v>
      </c>
      <c r="Q1406">
        <v>-8.2946352222314002E-2</v>
      </c>
    </row>
    <row r="1407" spans="1:17" hidden="1" x14ac:dyDescent="0.3">
      <c r="A1407" t="s">
        <v>2985</v>
      </c>
      <c r="B1407" t="s">
        <v>2986</v>
      </c>
      <c r="C1407" t="s">
        <v>3112</v>
      </c>
      <c r="D1407" t="s">
        <v>539</v>
      </c>
      <c r="E1407">
        <v>1118.7670770549901</v>
      </c>
      <c r="F1407">
        <v>214.15</v>
      </c>
      <c r="G1407">
        <v>140.067068834369</v>
      </c>
      <c r="H1407">
        <v>12.352886925075801</v>
      </c>
      <c r="I1407">
        <v>35.441318560891801</v>
      </c>
      <c r="J1407">
        <v>13.763545816646801</v>
      </c>
      <c r="K1407">
        <v>195.73684449775701</v>
      </c>
      <c r="L1407">
        <v>162.727293102798</v>
      </c>
      <c r="M1407">
        <v>56.363608562361499</v>
      </c>
      <c r="N1407">
        <v>2.0166768919867999</v>
      </c>
      <c r="O1407">
        <v>10.530002334812</v>
      </c>
      <c r="P1407">
        <v>176.500968366688</v>
      </c>
      <c r="Q1407">
        <v>6.9198345360843003E-2</v>
      </c>
    </row>
    <row r="1408" spans="1:17" hidden="1" x14ac:dyDescent="0.3">
      <c r="A1408" t="s">
        <v>2987</v>
      </c>
      <c r="B1408" t="s">
        <v>2988</v>
      </c>
      <c r="C1408" t="s">
        <v>3112</v>
      </c>
      <c r="D1408" t="s">
        <v>276</v>
      </c>
      <c r="E1408">
        <v>1118.1149424</v>
      </c>
      <c r="F1408">
        <v>1117.6500000000001</v>
      </c>
      <c r="G1408">
        <v>92.028641995285696</v>
      </c>
      <c r="H1408">
        <v>-6.6742033898503799</v>
      </c>
      <c r="I1408">
        <v>-9.7789742426638995</v>
      </c>
      <c r="J1408">
        <v>-5.0137146153110601</v>
      </c>
      <c r="K1408">
        <v>1305.9621322370101</v>
      </c>
      <c r="L1408">
        <v>1189.0345341663101</v>
      </c>
      <c r="M1408">
        <v>19.740328824692799</v>
      </c>
      <c r="N1408">
        <v>0.74755895881226497</v>
      </c>
      <c r="O1408">
        <v>55.410906813403102</v>
      </c>
      <c r="P1408">
        <v>148.97527288928401</v>
      </c>
      <c r="Q1408">
        <v>0.15402164672416099</v>
      </c>
    </row>
    <row r="1409" spans="1:17" hidden="1" x14ac:dyDescent="0.3">
      <c r="A1409" t="s">
        <v>2989</v>
      </c>
      <c r="B1409" t="s">
        <v>2990</v>
      </c>
      <c r="C1409" t="s">
        <v>3112</v>
      </c>
      <c r="D1409" t="s">
        <v>21</v>
      </c>
      <c r="E1409">
        <v>1110.6539832799999</v>
      </c>
      <c r="F1409">
        <v>642.70000000000005</v>
      </c>
      <c r="G1409">
        <v>497.22342655729801</v>
      </c>
      <c r="H1409">
        <v>-10.5492101800073</v>
      </c>
      <c r="I1409">
        <v>134.799630697818</v>
      </c>
      <c r="J1409">
        <v>-2.0799183379045698</v>
      </c>
      <c r="K1409">
        <v>771.08945554363299</v>
      </c>
      <c r="L1409">
        <v>510.54203718014497</v>
      </c>
      <c r="M1409">
        <v>27.221855115859299</v>
      </c>
      <c r="N1409">
        <v>2.5032794594460799</v>
      </c>
      <c r="O1409">
        <v>55.282402365022499</v>
      </c>
      <c r="P1409">
        <v>589.22252010723798</v>
      </c>
    </row>
    <row r="1410" spans="1:17" hidden="1" x14ac:dyDescent="0.3">
      <c r="A1410" t="s">
        <v>2991</v>
      </c>
      <c r="B1410" t="s">
        <v>2992</v>
      </c>
      <c r="C1410" t="s">
        <v>3112</v>
      </c>
      <c r="D1410" t="s">
        <v>192</v>
      </c>
      <c r="E1410">
        <v>1110.5871119850001</v>
      </c>
      <c r="F1410">
        <v>700.05</v>
      </c>
      <c r="G1410">
        <v>51.449031009067397</v>
      </c>
      <c r="H1410">
        <v>-2.6719139803036702</v>
      </c>
      <c r="I1410">
        <v>-23.362135267558202</v>
      </c>
      <c r="J1410">
        <v>2.7231407040260902</v>
      </c>
      <c r="K1410">
        <v>773.52530914324404</v>
      </c>
      <c r="L1410">
        <v>748.93065203416802</v>
      </c>
      <c r="M1410">
        <v>35.8597035572161</v>
      </c>
      <c r="N1410">
        <v>0.47233936722546699</v>
      </c>
      <c r="O1410">
        <v>56.353117634454598</v>
      </c>
      <c r="P1410">
        <v>87.680965147452994</v>
      </c>
      <c r="Q1410">
        <v>0.15755934493677301</v>
      </c>
    </row>
    <row r="1411" spans="1:17" hidden="1" x14ac:dyDescent="0.3">
      <c r="A1411" t="s">
        <v>2993</v>
      </c>
      <c r="B1411" t="s">
        <v>2994</v>
      </c>
      <c r="C1411" t="s">
        <v>3112</v>
      </c>
      <c r="D1411" t="s">
        <v>465</v>
      </c>
      <c r="E1411">
        <v>1108.3865000000001</v>
      </c>
      <c r="F1411">
        <v>100.9</v>
      </c>
      <c r="G1411">
        <v>-12.8922162853532</v>
      </c>
      <c r="H1411">
        <v>28.624135590277501</v>
      </c>
      <c r="I1411">
        <v>14.138792441871001</v>
      </c>
      <c r="J1411">
        <v>10.2670142861306</v>
      </c>
      <c r="K1411">
        <v>88.9806690804363</v>
      </c>
      <c r="L1411">
        <v>82.641885551019897</v>
      </c>
      <c r="M1411">
        <v>53.2506086951038</v>
      </c>
      <c r="N1411">
        <v>3.6929685803512302</v>
      </c>
      <c r="O1411">
        <v>24.568880079286401</v>
      </c>
      <c r="P1411">
        <v>52.878787878787797</v>
      </c>
      <c r="Q1411">
        <v>1.9032010741084002E-2</v>
      </c>
    </row>
    <row r="1412" spans="1:17" hidden="1" x14ac:dyDescent="0.3">
      <c r="A1412" t="s">
        <v>2995</v>
      </c>
      <c r="B1412" t="s">
        <v>2996</v>
      </c>
      <c r="C1412" t="s">
        <v>3112</v>
      </c>
      <c r="D1412" t="s">
        <v>446</v>
      </c>
      <c r="E1412">
        <v>1105.7692655999999</v>
      </c>
      <c r="F1412">
        <v>456</v>
      </c>
      <c r="G1412">
        <v>-60.776738787136601</v>
      </c>
      <c r="H1412">
        <v>-5.2623378635271196</v>
      </c>
      <c r="I1412">
        <v>-41.735461150538598</v>
      </c>
      <c r="J1412">
        <v>-0.69522634757878499</v>
      </c>
      <c r="K1412">
        <v>546.41886167284895</v>
      </c>
      <c r="L1412">
        <v>636.51231439238302</v>
      </c>
      <c r="M1412">
        <v>24.191843181127702</v>
      </c>
      <c r="N1412">
        <v>0.71253415470541703</v>
      </c>
      <c r="O1412">
        <v>83.059210526315795</v>
      </c>
      <c r="P1412">
        <v>0.28590279305036298</v>
      </c>
      <c r="Q1412">
        <v>-3.5449117822729997E-2</v>
      </c>
    </row>
    <row r="1413" spans="1:17" hidden="1" x14ac:dyDescent="0.3">
      <c r="A1413" t="s">
        <v>2997</v>
      </c>
      <c r="B1413" t="s">
        <v>2998</v>
      </c>
      <c r="C1413" t="s">
        <v>3112</v>
      </c>
      <c r="D1413" t="s">
        <v>2786</v>
      </c>
      <c r="E1413">
        <v>1105.0904</v>
      </c>
      <c r="F1413">
        <v>1348</v>
      </c>
      <c r="G1413">
        <v>409.63627434966099</v>
      </c>
      <c r="H1413">
        <v>-18.284211581745499</v>
      </c>
      <c r="I1413">
        <v>25.021616725430601</v>
      </c>
      <c r="J1413">
        <v>-11.208404486584699</v>
      </c>
      <c r="K1413">
        <v>1608.04922051893</v>
      </c>
      <c r="L1413">
        <v>1300.3390511778</v>
      </c>
      <c r="M1413">
        <v>31.422733225634399</v>
      </c>
      <c r="N1413">
        <v>1.2651243618985499</v>
      </c>
      <c r="O1413">
        <v>63.946587537091901</v>
      </c>
      <c r="P1413">
        <v>451.89355168884299</v>
      </c>
    </row>
    <row r="1414" spans="1:17" hidden="1" x14ac:dyDescent="0.3">
      <c r="A1414" t="s">
        <v>2999</v>
      </c>
      <c r="B1414" t="s">
        <v>3000</v>
      </c>
      <c r="C1414" t="s">
        <v>3112</v>
      </c>
      <c r="D1414" t="s">
        <v>419</v>
      </c>
      <c r="E1414">
        <v>1103.9200389959999</v>
      </c>
      <c r="F1414">
        <v>87.02</v>
      </c>
      <c r="G1414">
        <v>5.3940851078699099</v>
      </c>
      <c r="H1414">
        <v>1.23034466472139</v>
      </c>
      <c r="I1414">
        <v>18.980696009318098</v>
      </c>
      <c r="J1414">
        <v>-14.9118261728742</v>
      </c>
      <c r="K1414">
        <v>95.200461083483603</v>
      </c>
      <c r="L1414">
        <v>79.701648024878907</v>
      </c>
      <c r="M1414">
        <v>32.887158550023102</v>
      </c>
      <c r="N1414">
        <v>0.47600095873408699</v>
      </c>
      <c r="O1414">
        <v>55.941162951045698</v>
      </c>
      <c r="P1414">
        <v>86.738197424892604</v>
      </c>
      <c r="Q1414">
        <v>6.3121674855215998E-2</v>
      </c>
    </row>
    <row r="1415" spans="1:17" hidden="1" x14ac:dyDescent="0.3">
      <c r="A1415" t="s">
        <v>3001</v>
      </c>
      <c r="B1415" t="s">
        <v>3002</v>
      </c>
      <c r="C1415" t="s">
        <v>3112</v>
      </c>
      <c r="D1415" t="s">
        <v>575</v>
      </c>
      <c r="E1415">
        <v>1100.6080869079999</v>
      </c>
      <c r="F1415">
        <v>204.38</v>
      </c>
      <c r="G1415">
        <v>-18.772629456104902</v>
      </c>
      <c r="H1415">
        <v>-6.9265061751895498</v>
      </c>
      <c r="I1415">
        <v>-13.9174581063264</v>
      </c>
      <c r="J1415">
        <v>-1.0908087412751499</v>
      </c>
      <c r="K1415">
        <v>229.438747539373</v>
      </c>
      <c r="L1415">
        <v>227.71566730241801</v>
      </c>
      <c r="M1415">
        <v>26.911064151175101</v>
      </c>
      <c r="N1415">
        <v>0.36007485084236202</v>
      </c>
      <c r="O1415">
        <v>43.066836285350803</v>
      </c>
      <c r="P1415">
        <v>12.917127071823099</v>
      </c>
      <c r="Q1415">
        <v>1.9219821150109999E-2</v>
      </c>
    </row>
    <row r="1416" spans="1:17" hidden="1" x14ac:dyDescent="0.3">
      <c r="A1416" t="s">
        <v>3003</v>
      </c>
      <c r="B1416" t="s">
        <v>3004</v>
      </c>
      <c r="C1416" t="s">
        <v>3112</v>
      </c>
      <c r="D1416" t="s">
        <v>270</v>
      </c>
      <c r="E1416">
        <v>1096.10819775</v>
      </c>
      <c r="F1416">
        <v>397.5</v>
      </c>
      <c r="G1416">
        <v>-36.573110876850002</v>
      </c>
      <c r="H1416">
        <v>3.92055715518361</v>
      </c>
      <c r="I1416">
        <v>-11.5823614042827</v>
      </c>
      <c r="J1416">
        <v>3.66387711511228</v>
      </c>
      <c r="K1416">
        <v>408.08262636952003</v>
      </c>
      <c r="L1416">
        <v>425.34119992498103</v>
      </c>
      <c r="M1416">
        <v>40.905681691464103</v>
      </c>
      <c r="N1416">
        <v>0.86127215639729604</v>
      </c>
      <c r="O1416">
        <v>30.0503144654088</v>
      </c>
      <c r="P1416">
        <v>7.9869600651996704</v>
      </c>
      <c r="Q1416">
        <v>-0.133010612913563</v>
      </c>
    </row>
    <row r="1417" spans="1:17" hidden="1" x14ac:dyDescent="0.3">
      <c r="A1417" t="s">
        <v>3005</v>
      </c>
      <c r="B1417" t="s">
        <v>3006</v>
      </c>
      <c r="C1417" t="s">
        <v>3112</v>
      </c>
      <c r="D1417" t="s">
        <v>419</v>
      </c>
      <c r="E1417">
        <v>1095.5789944000001</v>
      </c>
      <c r="F1417">
        <v>105.23</v>
      </c>
      <c r="G1417">
        <v>32.263548977333798</v>
      </c>
      <c r="H1417">
        <v>7.3314001329450598</v>
      </c>
      <c r="I1417">
        <v>62.3172499545677</v>
      </c>
      <c r="J1417">
        <v>-2.9102253799160702</v>
      </c>
      <c r="K1417">
        <v>102.472214404344</v>
      </c>
      <c r="L1417">
        <v>81.398998842706604</v>
      </c>
      <c r="M1417">
        <v>34.260094590449299</v>
      </c>
      <c r="N1417">
        <v>0.69996828917005505</v>
      </c>
      <c r="O1417">
        <v>18.597358167822801</v>
      </c>
      <c r="P1417">
        <v>113.88211382113801</v>
      </c>
      <c r="Q1417">
        <v>0.122816110584941</v>
      </c>
    </row>
    <row r="1418" spans="1:17" hidden="1" x14ac:dyDescent="0.3">
      <c r="A1418" t="s">
        <v>3007</v>
      </c>
      <c r="B1418" t="s">
        <v>3008</v>
      </c>
      <c r="C1418" t="s">
        <v>3112</v>
      </c>
      <c r="D1418" t="s">
        <v>443</v>
      </c>
      <c r="E1418">
        <v>1094.927631235</v>
      </c>
      <c r="F1418">
        <v>65.53</v>
      </c>
      <c r="G1418">
        <v>9.2184781061759704</v>
      </c>
      <c r="H1418">
        <v>-14.6597043108852</v>
      </c>
      <c r="I1418">
        <v>-13.1854252311369</v>
      </c>
      <c r="J1418">
        <v>-6.9321433903468801</v>
      </c>
      <c r="K1418">
        <v>77.842194191311904</v>
      </c>
      <c r="L1418">
        <v>72.356526745143299</v>
      </c>
      <c r="M1418">
        <v>14.5266848228302</v>
      </c>
      <c r="N1418">
        <v>0.323734900426769</v>
      </c>
      <c r="O1418">
        <v>39.859606287196698</v>
      </c>
      <c r="P1418">
        <v>42.147505422993397</v>
      </c>
      <c r="Q1418">
        <v>4.8531343508582001E-2</v>
      </c>
    </row>
    <row r="1419" spans="1:17" hidden="1" x14ac:dyDescent="0.3">
      <c r="A1419" t="s">
        <v>3009</v>
      </c>
      <c r="B1419" t="s">
        <v>3010</v>
      </c>
      <c r="C1419" t="s">
        <v>3112</v>
      </c>
      <c r="D1419" t="s">
        <v>233</v>
      </c>
      <c r="E1419">
        <v>1090.0329024</v>
      </c>
      <c r="F1419">
        <v>233</v>
      </c>
      <c r="G1419">
        <v>6.6124192199790199</v>
      </c>
      <c r="H1419">
        <v>-9.3169058989226006</v>
      </c>
      <c r="I1419">
        <v>17.530350556041501</v>
      </c>
      <c r="J1419">
        <v>-5.2527244050768296</v>
      </c>
      <c r="K1419">
        <v>254.41343771215799</v>
      </c>
      <c r="L1419">
        <v>216.01440353174399</v>
      </c>
      <c r="M1419">
        <v>16.518442993259701</v>
      </c>
      <c r="N1419">
        <v>0.29844296629209</v>
      </c>
      <c r="O1419">
        <v>32.832618025751003</v>
      </c>
      <c r="P1419">
        <v>61.8055555555555</v>
      </c>
      <c r="Q1419">
        <v>0.114652333918961</v>
      </c>
    </row>
    <row r="1420" spans="1:17" hidden="1" x14ac:dyDescent="0.3">
      <c r="A1420" t="s">
        <v>3011</v>
      </c>
      <c r="B1420" t="s">
        <v>3012</v>
      </c>
      <c r="C1420" t="s">
        <v>3112</v>
      </c>
      <c r="D1420" t="s">
        <v>1389</v>
      </c>
      <c r="E1420">
        <v>1086.5194571299901</v>
      </c>
      <c r="F1420">
        <v>124.51</v>
      </c>
      <c r="G1420">
        <v>-54.524879232238199</v>
      </c>
      <c r="H1420">
        <v>-3.48328407520177</v>
      </c>
      <c r="I1420">
        <v>-30.0869786929347</v>
      </c>
      <c r="J1420">
        <v>-3.88897192139815</v>
      </c>
      <c r="K1420">
        <v>140.68334042755799</v>
      </c>
      <c r="L1420">
        <v>153.87278441367599</v>
      </c>
      <c r="M1420">
        <v>20.986416781919701</v>
      </c>
      <c r="N1420">
        <v>0.74075695794515795</v>
      </c>
      <c r="O1420">
        <v>53.401333226246798</v>
      </c>
      <c r="P1420">
        <v>2.6378699200395501</v>
      </c>
      <c r="Q1420">
        <v>3.7646433120141001E-2</v>
      </c>
    </row>
    <row r="1421" spans="1:17" hidden="1" x14ac:dyDescent="0.3">
      <c r="A1421" t="s">
        <v>3013</v>
      </c>
      <c r="B1421" t="s">
        <v>3014</v>
      </c>
      <c r="C1421" t="s">
        <v>3112</v>
      </c>
      <c r="D1421" t="s">
        <v>270</v>
      </c>
      <c r="E1421">
        <v>1086.3189312</v>
      </c>
      <c r="F1421">
        <v>101.44</v>
      </c>
      <c r="G1421">
        <v>-35.802031554734597</v>
      </c>
      <c r="H1421">
        <v>15.1587470570453</v>
      </c>
      <c r="I1421">
        <v>-1.88519414168441</v>
      </c>
      <c r="J1421">
        <v>1.23583462078492</v>
      </c>
      <c r="K1421">
        <v>98.213521128892694</v>
      </c>
      <c r="L1421">
        <v>97.1928512175393</v>
      </c>
      <c r="M1421">
        <v>49.867494631816001</v>
      </c>
      <c r="N1421">
        <v>1.8374866223411299</v>
      </c>
      <c r="O1421">
        <v>15.486987381703401</v>
      </c>
      <c r="P1421">
        <v>36.7300175225771</v>
      </c>
      <c r="Q1421">
        <v>6.3933418270628997E-2</v>
      </c>
    </row>
    <row r="1422" spans="1:17" hidden="1" x14ac:dyDescent="0.3">
      <c r="A1422" t="s">
        <v>3015</v>
      </c>
      <c r="B1422" t="s">
        <v>3016</v>
      </c>
      <c r="C1422" t="s">
        <v>3112</v>
      </c>
      <c r="D1422" t="s">
        <v>432</v>
      </c>
      <c r="E1422">
        <v>1075.67762952</v>
      </c>
      <c r="F1422">
        <v>53.95</v>
      </c>
      <c r="G1422">
        <v>-55.374030834159001</v>
      </c>
      <c r="H1422">
        <v>1.6510890491047101</v>
      </c>
      <c r="I1422">
        <v>-23.6213141311224</v>
      </c>
      <c r="J1422">
        <v>1.78602686248798</v>
      </c>
      <c r="K1422">
        <v>56.176937762615196</v>
      </c>
      <c r="L1422">
        <v>64.675958813770393</v>
      </c>
      <c r="M1422">
        <v>56.661959567828198</v>
      </c>
      <c r="N1422">
        <v>0.369171428147262</v>
      </c>
      <c r="O1422">
        <v>57.553290083410502</v>
      </c>
      <c r="P1422">
        <v>7.6631410896028802</v>
      </c>
      <c r="Q1422">
        <v>-6.7039328756889005E-2</v>
      </c>
    </row>
    <row r="1423" spans="1:17" hidden="1" x14ac:dyDescent="0.3">
      <c r="A1423" t="s">
        <v>3017</v>
      </c>
      <c r="B1423" t="s">
        <v>3018</v>
      </c>
      <c r="C1423" t="s">
        <v>3112</v>
      </c>
      <c r="D1423" t="s">
        <v>51</v>
      </c>
      <c r="E1423">
        <v>1075.0938980799999</v>
      </c>
      <c r="F1423">
        <v>340.4</v>
      </c>
      <c r="G1423">
        <v>-44.588117874333001</v>
      </c>
      <c r="H1423">
        <v>-0.22380840394875601</v>
      </c>
      <c r="I1423">
        <v>-3.4969449083871398</v>
      </c>
      <c r="J1423">
        <v>-0.45727126685472003</v>
      </c>
      <c r="K1423">
        <v>375.54789535668198</v>
      </c>
      <c r="L1423">
        <v>360.14910366474999</v>
      </c>
      <c r="M1423">
        <v>21.613712688701298</v>
      </c>
      <c r="N1423">
        <v>0.266226240326499</v>
      </c>
      <c r="O1423">
        <v>26.6010575793184</v>
      </c>
      <c r="P1423">
        <v>29.282187618685899</v>
      </c>
      <c r="Q1423">
        <v>-2.4734166537119E-2</v>
      </c>
    </row>
    <row r="1424" spans="1:17" hidden="1" x14ac:dyDescent="0.3">
      <c r="A1424" t="s">
        <v>3019</v>
      </c>
      <c r="B1424" t="s">
        <v>3020</v>
      </c>
      <c r="C1424" t="s">
        <v>3112</v>
      </c>
      <c r="D1424" t="s">
        <v>192</v>
      </c>
      <c r="E1424">
        <v>1071.8585605000001</v>
      </c>
      <c r="F1424">
        <v>117.65</v>
      </c>
      <c r="G1424">
        <v>-25.510598796813898</v>
      </c>
      <c r="H1424">
        <v>-5.0622012127458396</v>
      </c>
      <c r="I1424">
        <v>-23.309097106236599</v>
      </c>
      <c r="J1424">
        <v>1.6076721315024101</v>
      </c>
      <c r="K1424">
        <v>130.80867317308801</v>
      </c>
      <c r="L1424">
        <v>130.52934213894201</v>
      </c>
      <c r="M1424">
        <v>27.086036733269399</v>
      </c>
      <c r="N1424">
        <v>0.50755927985379501</v>
      </c>
      <c r="O1424">
        <v>32.596685082872902</v>
      </c>
      <c r="P1424">
        <v>7.9357798165137599</v>
      </c>
      <c r="Q1424">
        <v>6.0433763153169999E-2</v>
      </c>
    </row>
    <row r="1425" spans="1:17" hidden="1" x14ac:dyDescent="0.3">
      <c r="A1425" t="s">
        <v>3021</v>
      </c>
      <c r="B1425" t="s">
        <v>3022</v>
      </c>
      <c r="C1425" t="s">
        <v>3112</v>
      </c>
      <c r="D1425" t="s">
        <v>276</v>
      </c>
      <c r="E1425">
        <v>1071.8186499999999</v>
      </c>
      <c r="F1425">
        <v>845.95</v>
      </c>
      <c r="G1425">
        <v>-14.726208497136</v>
      </c>
      <c r="H1425">
        <v>24.565471642251101</v>
      </c>
      <c r="I1425">
        <v>4.5929452238114399</v>
      </c>
      <c r="J1425">
        <v>0.67655599194549598</v>
      </c>
      <c r="M1425">
        <v>47.146917955834397</v>
      </c>
      <c r="O1425">
        <v>15.255038713871899</v>
      </c>
      <c r="P1425">
        <v>24.039589442815199</v>
      </c>
    </row>
    <row r="1426" spans="1:17" hidden="1" x14ac:dyDescent="0.3">
      <c r="A1426" t="s">
        <v>3023</v>
      </c>
      <c r="B1426" t="s">
        <v>3024</v>
      </c>
      <c r="C1426" t="s">
        <v>3112</v>
      </c>
      <c r="D1426" t="s">
        <v>3025</v>
      </c>
      <c r="E1426">
        <v>1066.012234</v>
      </c>
      <c r="F1426">
        <v>547.4</v>
      </c>
      <c r="G1426">
        <v>20.1836929462321</v>
      </c>
      <c r="H1426">
        <v>-9.3381591554699792</v>
      </c>
      <c r="I1426">
        <v>15.724141254488099</v>
      </c>
      <c r="J1426">
        <v>-0.87254894771084202</v>
      </c>
      <c r="K1426">
        <v>641.50534248369195</v>
      </c>
      <c r="L1426">
        <v>589.524268158165</v>
      </c>
      <c r="M1426">
        <v>30.2933791685968</v>
      </c>
      <c r="N1426">
        <v>0.96655493106837698</v>
      </c>
      <c r="O1426">
        <v>73.3649981731823</v>
      </c>
      <c r="P1426">
        <v>54.197183098591502</v>
      </c>
    </row>
    <row r="1427" spans="1:17" hidden="1" x14ac:dyDescent="0.3">
      <c r="A1427" t="s">
        <v>3026</v>
      </c>
      <c r="B1427" t="s">
        <v>3027</v>
      </c>
      <c r="C1427" t="s">
        <v>3112</v>
      </c>
      <c r="D1427" t="s">
        <v>18</v>
      </c>
      <c r="E1427">
        <v>1065.2761866599999</v>
      </c>
      <c r="F1427">
        <v>1036.3499999999999</v>
      </c>
      <c r="G1427">
        <v>1.0728260023248199</v>
      </c>
      <c r="H1427">
        <v>29.657505340062599</v>
      </c>
      <c r="I1427">
        <v>-14.1765520249595</v>
      </c>
      <c r="J1427">
        <v>15.029142598556</v>
      </c>
      <c r="K1427">
        <v>937.02823225179202</v>
      </c>
      <c r="L1427">
        <v>949.53298654642197</v>
      </c>
      <c r="M1427">
        <v>62.396781066236798</v>
      </c>
      <c r="N1427">
        <v>2.24190248657851</v>
      </c>
      <c r="O1427">
        <v>52.651131374535602</v>
      </c>
      <c r="P1427">
        <v>43.937499999999901</v>
      </c>
      <c r="Q1427">
        <v>0.20590264525747201</v>
      </c>
    </row>
    <row r="1428" spans="1:17" hidden="1" x14ac:dyDescent="0.3">
      <c r="A1428" t="s">
        <v>3028</v>
      </c>
      <c r="B1428" t="s">
        <v>3029</v>
      </c>
      <c r="C1428" t="s">
        <v>3112</v>
      </c>
      <c r="D1428" t="s">
        <v>21</v>
      </c>
      <c r="E1428">
        <v>1062.89556975</v>
      </c>
      <c r="F1428">
        <v>1209.8499999999999</v>
      </c>
      <c r="G1428">
        <v>282.93984765954002</v>
      </c>
      <c r="H1428">
        <v>0.43506193749692101</v>
      </c>
      <c r="I1428">
        <v>38.184819503152198</v>
      </c>
      <c r="J1428">
        <v>7.7088140564616197</v>
      </c>
      <c r="K1428">
        <v>1302.95663482139</v>
      </c>
      <c r="L1428">
        <v>1114.2286754291499</v>
      </c>
      <c r="M1428">
        <v>43.416033522472503</v>
      </c>
      <c r="N1428">
        <v>0.88265215206521497</v>
      </c>
      <c r="O1428">
        <v>50.304711627702602</v>
      </c>
      <c r="P1428">
        <v>309.394247400155</v>
      </c>
    </row>
    <row r="1429" spans="1:17" hidden="1" x14ac:dyDescent="0.3">
      <c r="A1429" t="s">
        <v>3030</v>
      </c>
      <c r="B1429" t="s">
        <v>3031</v>
      </c>
      <c r="C1429" t="s">
        <v>3112</v>
      </c>
      <c r="D1429" t="s">
        <v>86</v>
      </c>
      <c r="E1429">
        <v>1060.2420913000001</v>
      </c>
      <c r="F1429">
        <v>40.67</v>
      </c>
      <c r="G1429">
        <v>-19.399911717450902</v>
      </c>
      <c r="H1429">
        <v>-8.9279330627135796</v>
      </c>
      <c r="I1429">
        <v>-45.746566774384299</v>
      </c>
      <c r="J1429">
        <v>-8.2935268671391391</v>
      </c>
      <c r="K1429">
        <v>49.727899124630198</v>
      </c>
      <c r="L1429">
        <v>55.073641386917402</v>
      </c>
      <c r="M1429">
        <v>22.316051363434902</v>
      </c>
      <c r="N1429">
        <v>0.51797618328852402</v>
      </c>
      <c r="O1429">
        <v>112.68748463240701</v>
      </c>
      <c r="P1429">
        <v>11.0898661567877</v>
      </c>
      <c r="Q1429">
        <v>-4.6460028515311003E-2</v>
      </c>
    </row>
    <row r="1430" spans="1:17" hidden="1" x14ac:dyDescent="0.3">
      <c r="A1430" t="s">
        <v>3032</v>
      </c>
      <c r="B1430" t="s">
        <v>3033</v>
      </c>
      <c r="C1430" t="s">
        <v>3112</v>
      </c>
      <c r="D1430" t="s">
        <v>1389</v>
      </c>
      <c r="E1430">
        <v>1060.2</v>
      </c>
      <c r="F1430">
        <v>106.02</v>
      </c>
      <c r="G1430">
        <v>-37.320344786410097</v>
      </c>
      <c r="H1430">
        <v>-0.70375181163058997</v>
      </c>
      <c r="I1430">
        <v>-18.266847025534901</v>
      </c>
      <c r="J1430">
        <v>-1.1701479620352799</v>
      </c>
      <c r="K1430">
        <v>115.390977564184</v>
      </c>
      <c r="L1430">
        <v>120.249715139918</v>
      </c>
      <c r="M1430">
        <v>30.781398667554601</v>
      </c>
      <c r="N1430">
        <v>0.72484576340840801</v>
      </c>
      <c r="O1430">
        <v>46.198830409356702</v>
      </c>
      <c r="P1430">
        <v>5.7028913260219296</v>
      </c>
      <c r="Q1430">
        <v>6.9215871459049998E-3</v>
      </c>
    </row>
    <row r="1431" spans="1:17" hidden="1" x14ac:dyDescent="0.3">
      <c r="A1431" t="s">
        <v>3034</v>
      </c>
      <c r="B1431" t="s">
        <v>3035</v>
      </c>
      <c r="C1431" t="s">
        <v>3112</v>
      </c>
      <c r="D1431" t="s">
        <v>3036</v>
      </c>
      <c r="E1431">
        <v>1059.9908348429999</v>
      </c>
      <c r="F1431">
        <v>162.81</v>
      </c>
      <c r="G1431">
        <v>-74.305136447853798</v>
      </c>
      <c r="H1431">
        <v>-12.7671565788487</v>
      </c>
      <c r="I1431">
        <v>-20.832569104745499</v>
      </c>
      <c r="J1431">
        <v>-6.9662032298529297</v>
      </c>
      <c r="K1431">
        <v>189.51499591769101</v>
      </c>
      <c r="L1431">
        <v>198.931171220723</v>
      </c>
      <c r="M1431">
        <v>22.375147714579299</v>
      </c>
      <c r="N1431">
        <v>0.40442490228504901</v>
      </c>
      <c r="O1431">
        <v>99.496345433327093</v>
      </c>
      <c r="P1431">
        <v>12.1280991735537</v>
      </c>
    </row>
    <row r="1432" spans="1:17" hidden="1" x14ac:dyDescent="0.3">
      <c r="A1432" t="s">
        <v>3037</v>
      </c>
      <c r="B1432" t="s">
        <v>3038</v>
      </c>
      <c r="C1432" t="s">
        <v>3112</v>
      </c>
      <c r="D1432" t="s">
        <v>276</v>
      </c>
      <c r="E1432">
        <v>1058.4017951000001</v>
      </c>
      <c r="F1432">
        <v>907.4</v>
      </c>
      <c r="G1432">
        <v>1.4204593349205701</v>
      </c>
      <c r="H1432">
        <v>-10.0446861831545</v>
      </c>
      <c r="I1432">
        <v>-14.0399346418075</v>
      </c>
      <c r="J1432">
        <v>-0.64783660129573495</v>
      </c>
      <c r="K1432">
        <v>981.094588804453</v>
      </c>
      <c r="L1432">
        <v>932.98051663114995</v>
      </c>
      <c r="M1432">
        <v>22.643607367181001</v>
      </c>
      <c r="N1432">
        <v>0.61010827660633704</v>
      </c>
      <c r="O1432">
        <v>23.424068767908299</v>
      </c>
      <c r="P1432">
        <v>33.049853372434001</v>
      </c>
      <c r="Q1432">
        <v>5.7302675213309E-2</v>
      </c>
    </row>
    <row r="1433" spans="1:17" hidden="1" x14ac:dyDescent="0.3">
      <c r="A1433" t="s">
        <v>3039</v>
      </c>
      <c r="B1433" t="s">
        <v>3040</v>
      </c>
      <c r="C1433" t="s">
        <v>3112</v>
      </c>
      <c r="D1433" t="s">
        <v>3041</v>
      </c>
      <c r="E1433">
        <v>1055.366025845</v>
      </c>
      <c r="F1433">
        <v>989.65</v>
      </c>
      <c r="G1433">
        <v>1139.8923692932899</v>
      </c>
      <c r="H1433">
        <v>24.130108625014898</v>
      </c>
      <c r="I1433">
        <v>645.45030531113105</v>
      </c>
      <c r="J1433">
        <v>3.5905673694075899</v>
      </c>
      <c r="K1433">
        <v>812.168374669287</v>
      </c>
      <c r="L1433">
        <v>444.43825623158199</v>
      </c>
      <c r="M1433">
        <v>95.331975044024105</v>
      </c>
      <c r="N1433">
        <v>0.309196617336152</v>
      </c>
      <c r="O1433">
        <v>0</v>
      </c>
      <c r="P1433">
        <v>1370.5052005943501</v>
      </c>
      <c r="Q1433">
        <v>0.312398287877172</v>
      </c>
    </row>
    <row r="1434" spans="1:17" hidden="1" x14ac:dyDescent="0.3">
      <c r="A1434" t="s">
        <v>3042</v>
      </c>
      <c r="B1434" t="s">
        <v>3043</v>
      </c>
      <c r="C1434" t="s">
        <v>3112</v>
      </c>
      <c r="D1434" t="s">
        <v>432</v>
      </c>
      <c r="E1434">
        <v>1054.8714376319999</v>
      </c>
      <c r="F1434">
        <v>151.68</v>
      </c>
      <c r="G1434">
        <v>-29.842934772462002</v>
      </c>
      <c r="H1434">
        <v>-3.98984023992627</v>
      </c>
      <c r="I1434">
        <v>-7.8357370180307298</v>
      </c>
      <c r="J1434">
        <v>-3.0873530888234799</v>
      </c>
      <c r="K1434">
        <v>170.07290572783299</v>
      </c>
      <c r="L1434">
        <v>162.786585548793</v>
      </c>
      <c r="M1434">
        <v>22.1767260571153</v>
      </c>
      <c r="N1434">
        <v>0.36344880881067898</v>
      </c>
      <c r="O1434">
        <v>28.889767932489399</v>
      </c>
      <c r="P1434">
        <v>15.3021664766248</v>
      </c>
      <c r="Q1434">
        <v>9.6098265770459997E-3</v>
      </c>
    </row>
    <row r="1435" spans="1:17" hidden="1" x14ac:dyDescent="0.3">
      <c r="A1435" t="s">
        <v>3044</v>
      </c>
      <c r="B1435" t="s">
        <v>3045</v>
      </c>
      <c r="C1435" t="s">
        <v>3112</v>
      </c>
      <c r="D1435" t="s">
        <v>603</v>
      </c>
      <c r="E1435">
        <v>1048.3693012649901</v>
      </c>
      <c r="F1435">
        <v>40.15</v>
      </c>
      <c r="G1435">
        <v>-49.832262336034702</v>
      </c>
      <c r="H1435">
        <v>-11.031488947182201</v>
      </c>
      <c r="I1435">
        <v>-18.405964251711602</v>
      </c>
      <c r="J1435">
        <v>-9.6287052209122503</v>
      </c>
      <c r="K1435">
        <v>46.3864620556974</v>
      </c>
      <c r="L1435">
        <v>47.214114779685701</v>
      </c>
      <c r="M1435">
        <v>25.613643466351299</v>
      </c>
      <c r="N1435">
        <v>0.42239786690499997</v>
      </c>
      <c r="O1435">
        <v>67.123287671232802</v>
      </c>
      <c r="P1435">
        <v>10.302197802197799</v>
      </c>
      <c r="Q1435">
        <v>-2.9734958762873E-2</v>
      </c>
    </row>
    <row r="1436" spans="1:17" hidden="1" x14ac:dyDescent="0.3">
      <c r="A1436" t="s">
        <v>3046</v>
      </c>
      <c r="B1436" t="s">
        <v>3047</v>
      </c>
      <c r="C1436" t="s">
        <v>3112</v>
      </c>
      <c r="D1436" t="s">
        <v>276</v>
      </c>
      <c r="E1436">
        <v>1046.8545300000001</v>
      </c>
      <c r="F1436">
        <v>981</v>
      </c>
      <c r="G1436">
        <v>69.745600259385</v>
      </c>
      <c r="H1436">
        <v>13.926659046769901</v>
      </c>
      <c r="I1436">
        <v>38.198087313665901</v>
      </c>
      <c r="J1436">
        <v>-7.4186171977301898</v>
      </c>
      <c r="K1436">
        <v>976.89197966386701</v>
      </c>
      <c r="L1436">
        <v>810.94729471983999</v>
      </c>
      <c r="M1436">
        <v>38.251182122765897</v>
      </c>
      <c r="N1436">
        <v>2.5641025641025599</v>
      </c>
      <c r="O1436">
        <v>24.8725790010193</v>
      </c>
      <c r="P1436">
        <v>96.2</v>
      </c>
      <c r="Q1436">
        <v>0.158732807277119</v>
      </c>
    </row>
    <row r="1437" spans="1:17" hidden="1" x14ac:dyDescent="0.3">
      <c r="A1437" t="s">
        <v>3048</v>
      </c>
      <c r="B1437" t="s">
        <v>3049</v>
      </c>
      <c r="C1437" t="s">
        <v>3112</v>
      </c>
      <c r="D1437" t="s">
        <v>100</v>
      </c>
      <c r="E1437">
        <v>1044.3744518799999</v>
      </c>
      <c r="F1437">
        <v>409.55</v>
      </c>
      <c r="G1437">
        <v>64.523736047647404</v>
      </c>
      <c r="H1437">
        <v>-9.4629224029876902</v>
      </c>
      <c r="I1437">
        <v>-20.485505196648202</v>
      </c>
      <c r="J1437">
        <v>-9.1412216979566008</v>
      </c>
      <c r="K1437">
        <v>504.34612197748601</v>
      </c>
      <c r="L1437">
        <v>472.59394863256699</v>
      </c>
      <c r="M1437">
        <v>14.052477527361599</v>
      </c>
      <c r="N1437">
        <v>0.64200980220259796</v>
      </c>
      <c r="O1437">
        <v>73.361005982175499</v>
      </c>
      <c r="P1437">
        <v>105.494229804315</v>
      </c>
      <c r="Q1437">
        <v>0.14374469709395199</v>
      </c>
    </row>
    <row r="1438" spans="1:17" hidden="1" x14ac:dyDescent="0.3">
      <c r="A1438" t="s">
        <v>3050</v>
      </c>
      <c r="B1438" t="s">
        <v>3051</v>
      </c>
      <c r="C1438" t="s">
        <v>3112</v>
      </c>
      <c r="D1438" t="s">
        <v>250</v>
      </c>
      <c r="E1438">
        <v>1041.8525</v>
      </c>
      <c r="F1438">
        <v>8014.25</v>
      </c>
      <c r="G1438">
        <v>3.5816210930564298</v>
      </c>
      <c r="H1438">
        <v>9.43066786877311</v>
      </c>
      <c r="I1438">
        <v>-19.5569071586748</v>
      </c>
      <c r="J1438">
        <v>-6.4982129705654001</v>
      </c>
      <c r="K1438">
        <v>8335.5222823567201</v>
      </c>
      <c r="L1438">
        <v>8121.7263303003901</v>
      </c>
      <c r="M1438">
        <v>27.3306382767774</v>
      </c>
      <c r="N1438">
        <v>2.6486837155154701</v>
      </c>
      <c r="O1438">
        <v>25.414106123467501</v>
      </c>
      <c r="P1438">
        <v>33.187918068885203</v>
      </c>
      <c r="Q1438">
        <v>0.17849450210321299</v>
      </c>
    </row>
    <row r="1439" spans="1:17" hidden="1" x14ac:dyDescent="0.3">
      <c r="A1439" t="s">
        <v>3052</v>
      </c>
      <c r="B1439" t="s">
        <v>3053</v>
      </c>
      <c r="C1439" t="s">
        <v>3112</v>
      </c>
      <c r="D1439" t="s">
        <v>192</v>
      </c>
      <c r="E1439">
        <v>1040.7950145479999</v>
      </c>
      <c r="F1439">
        <v>161.34</v>
      </c>
      <c r="G1439">
        <v>-64.355173382891905</v>
      </c>
      <c r="H1439">
        <v>-17.874458970741301</v>
      </c>
      <c r="I1439">
        <v>-45.036019661944401</v>
      </c>
      <c r="J1439">
        <v>-7.1436096607801103</v>
      </c>
      <c r="M1439">
        <v>14.4656134660655</v>
      </c>
      <c r="O1439">
        <v>67.900086773273799</v>
      </c>
      <c r="P1439">
        <v>0.68647029455815001</v>
      </c>
    </row>
    <row r="1440" spans="1:17" hidden="1" x14ac:dyDescent="0.3">
      <c r="A1440" t="s">
        <v>3054</v>
      </c>
      <c r="B1440" t="s">
        <v>3055</v>
      </c>
      <c r="C1440" t="s">
        <v>3112</v>
      </c>
      <c r="D1440" t="s">
        <v>443</v>
      </c>
      <c r="E1440">
        <v>1037.1341265999999</v>
      </c>
      <c r="F1440">
        <v>158.94999999999999</v>
      </c>
      <c r="G1440">
        <v>-20.628833828497701</v>
      </c>
      <c r="H1440">
        <v>-14.687741959413801</v>
      </c>
      <c r="I1440">
        <v>-28.486062447178501</v>
      </c>
      <c r="J1440">
        <v>2.6145337296231501</v>
      </c>
      <c r="K1440">
        <v>165.27041088148201</v>
      </c>
      <c r="L1440">
        <v>169.297968857315</v>
      </c>
      <c r="M1440">
        <v>8.1696902172608894</v>
      </c>
      <c r="N1440">
        <v>9.6419814675257107E-2</v>
      </c>
      <c r="O1440">
        <v>87.637621893677206</v>
      </c>
      <c r="P1440">
        <v>33.762517882689501</v>
      </c>
      <c r="Q1440">
        <v>6.3324052576370004E-3</v>
      </c>
    </row>
    <row r="1441" spans="1:17" hidden="1" x14ac:dyDescent="0.3">
      <c r="A1441" t="s">
        <v>3056</v>
      </c>
      <c r="B1441" t="s">
        <v>3057</v>
      </c>
      <c r="C1441" t="s">
        <v>3112</v>
      </c>
      <c r="D1441" t="s">
        <v>1633</v>
      </c>
      <c r="E1441">
        <v>1033.0587499999999</v>
      </c>
      <c r="F1441">
        <v>99.5</v>
      </c>
      <c r="G1441">
        <v>742.92087330438198</v>
      </c>
      <c r="H1441">
        <v>10.7207671667467</v>
      </c>
      <c r="I1441">
        <v>307.44808731366498</v>
      </c>
      <c r="J1441">
        <v>-4.9764974487680202</v>
      </c>
      <c r="K1441">
        <v>92.036382546594496</v>
      </c>
      <c r="L1441">
        <v>54.562255063489097</v>
      </c>
      <c r="M1441">
        <v>23.443727108825598</v>
      </c>
      <c r="N1441">
        <v>0.50805979710220295</v>
      </c>
      <c r="O1441">
        <v>22.060301507537599</v>
      </c>
      <c r="P1441">
        <v>947.36842105263099</v>
      </c>
    </row>
    <row r="1442" spans="1:17" hidden="1" x14ac:dyDescent="0.3">
      <c r="A1442" t="s">
        <v>3058</v>
      </c>
      <c r="B1442" t="s">
        <v>3059</v>
      </c>
      <c r="C1442" t="s">
        <v>3112</v>
      </c>
      <c r="D1442" t="s">
        <v>603</v>
      </c>
      <c r="E1442">
        <v>1030.274435</v>
      </c>
      <c r="F1442">
        <v>394</v>
      </c>
      <c r="G1442">
        <v>-34.225935321139197</v>
      </c>
      <c r="H1442">
        <v>-3.7987608860407498</v>
      </c>
      <c r="I1442">
        <v>-15.464701580393299</v>
      </c>
      <c r="J1442">
        <v>-2.5042970297896301</v>
      </c>
      <c r="K1442">
        <v>457.21117887279502</v>
      </c>
      <c r="L1442">
        <v>446.042768660386</v>
      </c>
      <c r="M1442">
        <v>40.233116391389302</v>
      </c>
      <c r="N1442">
        <v>0.238945187768863</v>
      </c>
      <c r="O1442">
        <v>48.324873096446602</v>
      </c>
      <c r="P1442">
        <v>14.368650217706801</v>
      </c>
    </row>
    <row r="1443" spans="1:17" hidden="1" x14ac:dyDescent="0.3">
      <c r="A1443" t="s">
        <v>3060</v>
      </c>
      <c r="B1443" t="s">
        <v>3061</v>
      </c>
      <c r="C1443" t="s">
        <v>3112</v>
      </c>
      <c r="D1443" t="s">
        <v>100</v>
      </c>
      <c r="E1443">
        <v>1027.9244243749999</v>
      </c>
      <c r="F1443">
        <v>2424.25</v>
      </c>
      <c r="G1443">
        <v>79.689307742378205</v>
      </c>
      <c r="H1443">
        <v>-4.3033797259000997</v>
      </c>
      <c r="I1443">
        <v>12.2006962875515</v>
      </c>
      <c r="J1443">
        <v>0.22804482569239201</v>
      </c>
      <c r="K1443">
        <v>2636.83750128678</v>
      </c>
      <c r="L1443">
        <v>2317.53592377226</v>
      </c>
      <c r="M1443">
        <v>31.1346964062447</v>
      </c>
      <c r="N1443">
        <v>0.53212763785656703</v>
      </c>
      <c r="O1443">
        <v>46.354542642054199</v>
      </c>
      <c r="P1443">
        <v>117.05166084698701</v>
      </c>
      <c r="Q1443">
        <v>0.127083345084054</v>
      </c>
    </row>
    <row r="1444" spans="1:17" hidden="1" x14ac:dyDescent="0.3">
      <c r="A1444" t="s">
        <v>3062</v>
      </c>
      <c r="B1444" t="s">
        <v>3063</v>
      </c>
      <c r="C1444" t="s">
        <v>3112</v>
      </c>
      <c r="D1444" t="s">
        <v>432</v>
      </c>
      <c r="E1444">
        <v>1027.26881192</v>
      </c>
      <c r="F1444">
        <v>303.95</v>
      </c>
      <c r="G1444">
        <v>0.217823639255879</v>
      </c>
      <c r="H1444">
        <v>0.17674350324033899</v>
      </c>
      <c r="I1444">
        <v>18.7239672308501</v>
      </c>
      <c r="J1444">
        <v>-4.1402938963656997</v>
      </c>
      <c r="K1444">
        <v>328.97819926867902</v>
      </c>
      <c r="L1444">
        <v>289.11356235693802</v>
      </c>
      <c r="M1444">
        <v>32.102638775989703</v>
      </c>
      <c r="N1444">
        <v>0.57288084928241501</v>
      </c>
      <c r="O1444">
        <v>28.1954268794209</v>
      </c>
      <c r="P1444">
        <v>54.328509774054297</v>
      </c>
    </row>
    <row r="1445" spans="1:17" hidden="1" x14ac:dyDescent="0.3">
      <c r="A1445" t="s">
        <v>3064</v>
      </c>
      <c r="B1445" t="s">
        <v>3065</v>
      </c>
      <c r="C1445" t="s">
        <v>3112</v>
      </c>
      <c r="D1445" t="s">
        <v>539</v>
      </c>
      <c r="E1445">
        <v>1026.563445</v>
      </c>
      <c r="F1445">
        <v>306</v>
      </c>
      <c r="G1445">
        <v>95.284730694167607</v>
      </c>
      <c r="H1445">
        <v>15.9690540342792</v>
      </c>
      <c r="I1445">
        <v>63.814474650723596</v>
      </c>
      <c r="J1445">
        <v>-1.41474041706242</v>
      </c>
      <c r="K1445">
        <v>289.83751084818499</v>
      </c>
      <c r="L1445">
        <v>233.87514653878301</v>
      </c>
      <c r="M1445">
        <v>46.467367088353001</v>
      </c>
      <c r="N1445">
        <v>1.4035309267565801</v>
      </c>
      <c r="O1445">
        <v>11.078431372549</v>
      </c>
      <c r="P1445">
        <v>132.16995447647901</v>
      </c>
      <c r="Q1445">
        <v>0.10480271198129899</v>
      </c>
    </row>
    <row r="1446" spans="1:17" hidden="1" x14ac:dyDescent="0.3">
      <c r="A1446" t="s">
        <v>3066</v>
      </c>
      <c r="B1446" t="s">
        <v>3067</v>
      </c>
      <c r="C1446" t="s">
        <v>3112</v>
      </c>
      <c r="D1446" t="s">
        <v>270</v>
      </c>
      <c r="E1446">
        <v>1025.12667362</v>
      </c>
      <c r="F1446">
        <v>84.14</v>
      </c>
      <c r="G1446">
        <v>-33.307051129964997</v>
      </c>
      <c r="H1446">
        <v>-1.29313862142397</v>
      </c>
      <c r="I1446">
        <v>-15.589168334975801</v>
      </c>
      <c r="J1446">
        <v>-3.1368345478076498</v>
      </c>
      <c r="K1446">
        <v>89.678509273717793</v>
      </c>
      <c r="L1446">
        <v>88.036139872399403</v>
      </c>
      <c r="M1446">
        <v>29.934808231077199</v>
      </c>
      <c r="N1446">
        <v>0.407914587298771</v>
      </c>
      <c r="O1446">
        <v>39.053957689565003</v>
      </c>
      <c r="P1446">
        <v>23.735294117647001</v>
      </c>
      <c r="Q1446">
        <v>0.13132939421961501</v>
      </c>
    </row>
    <row r="1447" spans="1:17" hidden="1" x14ac:dyDescent="0.3">
      <c r="A1447" t="s">
        <v>3068</v>
      </c>
      <c r="B1447" t="s">
        <v>3069</v>
      </c>
      <c r="C1447" t="s">
        <v>3112</v>
      </c>
      <c r="D1447" t="s">
        <v>630</v>
      </c>
      <c r="E1447">
        <v>1021.353811814</v>
      </c>
      <c r="F1447">
        <v>158.41999999999999</v>
      </c>
      <c r="G1447">
        <v>-45.524642397064397</v>
      </c>
      <c r="H1447">
        <v>-7.4314140362003496</v>
      </c>
      <c r="I1447">
        <v>-39.621928312443799</v>
      </c>
      <c r="J1447">
        <v>-2.6817438834525298</v>
      </c>
      <c r="K1447">
        <v>187.90245019597899</v>
      </c>
      <c r="L1447">
        <v>213.15907684501701</v>
      </c>
      <c r="M1447">
        <v>12.8164534570958</v>
      </c>
      <c r="N1447">
        <v>0.65599681428967105</v>
      </c>
      <c r="O1447">
        <v>94.325211463199096</v>
      </c>
      <c r="P1447">
        <v>1.55128205128203</v>
      </c>
      <c r="Q1447">
        <v>7.0248934142333005E-2</v>
      </c>
    </row>
    <row r="1448" spans="1:17" hidden="1" x14ac:dyDescent="0.3">
      <c r="A1448" t="s">
        <v>3070</v>
      </c>
      <c r="B1448" t="s">
        <v>3071</v>
      </c>
      <c r="C1448" t="s">
        <v>3112</v>
      </c>
      <c r="D1448" t="s">
        <v>465</v>
      </c>
      <c r="E1448">
        <v>1018.19201521</v>
      </c>
      <c r="F1448">
        <v>288.55</v>
      </c>
      <c r="G1448">
        <v>92.144085107869898</v>
      </c>
      <c r="H1448">
        <v>2.49488918884866</v>
      </c>
      <c r="I1448">
        <v>76.713113330444102</v>
      </c>
      <c r="J1448">
        <v>-3.1322693176613901</v>
      </c>
      <c r="K1448">
        <v>287.67938723171699</v>
      </c>
      <c r="L1448">
        <v>229.53515316472499</v>
      </c>
      <c r="M1448">
        <v>46.938766275315999</v>
      </c>
      <c r="N1448">
        <v>0.12793413664301101</v>
      </c>
      <c r="O1448">
        <v>20.603015075376799</v>
      </c>
      <c r="P1448">
        <v>121.111111111111</v>
      </c>
      <c r="Q1448">
        <v>0.15576780498815401</v>
      </c>
    </row>
    <row r="1449" spans="1:17" hidden="1" x14ac:dyDescent="0.3">
      <c r="A1449" t="s">
        <v>3072</v>
      </c>
      <c r="B1449" t="s">
        <v>3073</v>
      </c>
      <c r="C1449" t="s">
        <v>3112</v>
      </c>
      <c r="D1449" t="s">
        <v>539</v>
      </c>
      <c r="E1449">
        <v>1018</v>
      </c>
      <c r="F1449">
        <v>1018</v>
      </c>
      <c r="G1449">
        <v>348.35903309520597</v>
      </c>
      <c r="H1449">
        <v>49.080730946990101</v>
      </c>
      <c r="I1449">
        <v>186.87197419693899</v>
      </c>
      <c r="J1449">
        <v>9.2789123492707208</v>
      </c>
      <c r="K1449">
        <v>718.72053966104102</v>
      </c>
      <c r="L1449">
        <v>448.28769557281299</v>
      </c>
      <c r="M1449">
        <v>96.820391095937296</v>
      </c>
      <c r="N1449">
        <v>0.30973816082330402</v>
      </c>
      <c r="O1449">
        <v>2.2003929273084402</v>
      </c>
      <c r="P1449">
        <v>396.10136452241699</v>
      </c>
      <c r="Q1449">
        <v>0.16982436636464801</v>
      </c>
    </row>
    <row r="1450" spans="1:17" hidden="1" x14ac:dyDescent="0.3">
      <c r="A1450" t="s">
        <v>3074</v>
      </c>
      <c r="B1450" t="s">
        <v>3075</v>
      </c>
      <c r="C1450" t="s">
        <v>3112</v>
      </c>
      <c r="E1450">
        <v>1014.459368</v>
      </c>
      <c r="F1450">
        <v>1.94</v>
      </c>
      <c r="G1450">
        <v>128.55710206681101</v>
      </c>
      <c r="H1450">
        <v>-2.8013186824008098</v>
      </c>
      <c r="I1450">
        <v>-54.984708385258799</v>
      </c>
      <c r="J1450">
        <v>-1.74663148809283</v>
      </c>
      <c r="K1450">
        <v>2.2048654075221799</v>
      </c>
      <c r="L1450">
        <v>2.37849649785087</v>
      </c>
      <c r="M1450">
        <v>39.786047927437501</v>
      </c>
      <c r="N1450">
        <v>0.38039259343230097</v>
      </c>
      <c r="O1450">
        <v>112.88659793814401</v>
      </c>
      <c r="P1450">
        <v>155.01150180742599</v>
      </c>
    </row>
    <row r="1451" spans="1:17" hidden="1" x14ac:dyDescent="0.3">
      <c r="A1451" t="s">
        <v>3076</v>
      </c>
      <c r="B1451" t="s">
        <v>3077</v>
      </c>
      <c r="C1451" t="s">
        <v>3112</v>
      </c>
      <c r="D1451" t="s">
        <v>443</v>
      </c>
      <c r="E1451">
        <v>1011.830493825</v>
      </c>
      <c r="F1451">
        <v>357.25</v>
      </c>
      <c r="G1451">
        <v>25.663973689233899</v>
      </c>
      <c r="H1451">
        <v>24.4932934913742</v>
      </c>
      <c r="I1451">
        <v>25.3513106278386</v>
      </c>
      <c r="J1451">
        <v>-5.0205352459213897</v>
      </c>
      <c r="K1451">
        <v>339.30279076748701</v>
      </c>
      <c r="L1451">
        <v>294.64366147084303</v>
      </c>
      <c r="M1451">
        <v>46.324833213317902</v>
      </c>
      <c r="N1451">
        <v>1.6446799843478499</v>
      </c>
      <c r="O1451">
        <v>14.485654303708801</v>
      </c>
      <c r="P1451">
        <v>88.871266190853802</v>
      </c>
      <c r="Q1451">
        <v>0.10445000683801001</v>
      </c>
    </row>
    <row r="1452" spans="1:17" hidden="1" x14ac:dyDescent="0.3">
      <c r="A1452" t="s">
        <v>3078</v>
      </c>
      <c r="B1452" t="s">
        <v>3079</v>
      </c>
      <c r="C1452" t="s">
        <v>3112</v>
      </c>
      <c r="D1452" t="s">
        <v>1389</v>
      </c>
      <c r="E1452">
        <v>1010.0780999999999</v>
      </c>
      <c r="F1452">
        <v>106.38</v>
      </c>
      <c r="G1452">
        <v>113.68104043997199</v>
      </c>
      <c r="H1452">
        <v>0.63040949754533004</v>
      </c>
      <c r="I1452">
        <v>34.799377062387201</v>
      </c>
      <c r="J1452">
        <v>-2.8643118517356498</v>
      </c>
      <c r="K1452">
        <v>114.925511085965</v>
      </c>
      <c r="L1452">
        <v>97.067155247029405</v>
      </c>
      <c r="M1452">
        <v>31.138775652452399</v>
      </c>
      <c r="N1452">
        <v>0.81409282282612705</v>
      </c>
      <c r="O1452">
        <v>28.313592780597801</v>
      </c>
      <c r="P1452">
        <v>145.68129330254001</v>
      </c>
      <c r="Q1452">
        <v>0.103235149956471</v>
      </c>
    </row>
    <row r="1453" spans="1:17" hidden="1" x14ac:dyDescent="0.3">
      <c r="A1453" t="s">
        <v>3080</v>
      </c>
      <c r="B1453" t="s">
        <v>3081</v>
      </c>
      <c r="C1453" t="s">
        <v>3112</v>
      </c>
      <c r="D1453" t="s">
        <v>539</v>
      </c>
      <c r="E1453">
        <v>1007.7144</v>
      </c>
      <c r="F1453">
        <v>1254</v>
      </c>
      <c r="G1453">
        <v>45.5856606243185</v>
      </c>
      <c r="H1453">
        <v>4.7838729779245099</v>
      </c>
      <c r="I1453">
        <v>-4.8639089075685602</v>
      </c>
      <c r="J1453">
        <v>1.90896861596703</v>
      </c>
      <c r="K1453">
        <v>1270.6131717185899</v>
      </c>
      <c r="L1453">
        <v>1193.0174603702401</v>
      </c>
      <c r="M1453">
        <v>31.481304800808498</v>
      </c>
      <c r="N1453">
        <v>1.7666996554110499</v>
      </c>
      <c r="O1453">
        <v>29.170653907496</v>
      </c>
      <c r="P1453">
        <v>76.247364722417402</v>
      </c>
      <c r="Q1453">
        <v>0.131173707141398</v>
      </c>
    </row>
    <row r="1454" spans="1:17" hidden="1" x14ac:dyDescent="0.3">
      <c r="A1454" t="s">
        <v>3082</v>
      </c>
      <c r="B1454" t="s">
        <v>3083</v>
      </c>
      <c r="C1454" t="s">
        <v>3112</v>
      </c>
      <c r="D1454" t="s">
        <v>133</v>
      </c>
      <c r="E1454">
        <v>1005.94681954</v>
      </c>
      <c r="F1454">
        <v>202.57</v>
      </c>
      <c r="G1454">
        <v>1.3500166631705499</v>
      </c>
      <c r="H1454">
        <v>-9.5831309019897102</v>
      </c>
      <c r="I1454">
        <v>12.304612470898601</v>
      </c>
      <c r="J1454">
        <v>-3.4842887732616799</v>
      </c>
      <c r="K1454">
        <v>226.588051088128</v>
      </c>
      <c r="L1454">
        <v>197.20320899774799</v>
      </c>
      <c r="M1454">
        <v>22.0097394759166</v>
      </c>
      <c r="N1454">
        <v>0.310478924226674</v>
      </c>
      <c r="O1454">
        <v>39.211136890951202</v>
      </c>
      <c r="P1454">
        <v>56.6666666666666</v>
      </c>
    </row>
    <row r="1455" spans="1:17" hidden="1" x14ac:dyDescent="0.3">
      <c r="A1455" t="s">
        <v>3084</v>
      </c>
      <c r="B1455" t="s">
        <v>3085</v>
      </c>
      <c r="C1455" t="s">
        <v>3112</v>
      </c>
      <c r="D1455" t="s">
        <v>273</v>
      </c>
      <c r="E1455">
        <v>1005.70464</v>
      </c>
      <c r="F1455">
        <v>541.4</v>
      </c>
      <c r="G1455">
        <v>36.962443000103399</v>
      </c>
      <c r="H1455">
        <v>-4.5988134615965599</v>
      </c>
      <c r="I1455">
        <v>18.552507897918201</v>
      </c>
      <c r="J1455">
        <v>-5.49696825646354</v>
      </c>
      <c r="K1455">
        <v>552.40878385383996</v>
      </c>
      <c r="L1455">
        <v>493.03341069169301</v>
      </c>
      <c r="M1455">
        <v>34.054333538811299</v>
      </c>
      <c r="N1455">
        <v>1.0943276182767601</v>
      </c>
      <c r="O1455">
        <v>27.6135943849279</v>
      </c>
      <c r="P1455">
        <v>75.779220779220694</v>
      </c>
    </row>
    <row r="1456" spans="1:17" hidden="1" x14ac:dyDescent="0.3">
      <c r="A1456" t="s">
        <v>3086</v>
      </c>
      <c r="B1456" t="s">
        <v>3087</v>
      </c>
      <c r="C1456" t="s">
        <v>3112</v>
      </c>
      <c r="D1456" t="s">
        <v>454</v>
      </c>
      <c r="E1456">
        <v>1004.81221378799</v>
      </c>
      <c r="F1456">
        <v>82.86</v>
      </c>
      <c r="G1456">
        <v>12.4559104018829</v>
      </c>
      <c r="H1456">
        <v>-9.6837196807219694</v>
      </c>
      <c r="I1456">
        <v>1.4623948715514701</v>
      </c>
      <c r="J1456">
        <v>-3.69161767586434</v>
      </c>
      <c r="K1456">
        <v>95.000432470664293</v>
      </c>
      <c r="L1456">
        <v>87.535436824442499</v>
      </c>
      <c r="M1456">
        <v>21.616076524263899</v>
      </c>
      <c r="N1456">
        <v>0.38346624059393097</v>
      </c>
      <c r="O1456">
        <v>52.9688631426502</v>
      </c>
      <c r="P1456">
        <v>43.108808290155402</v>
      </c>
      <c r="Q1456">
        <v>-6.5638920860363006E-2</v>
      </c>
    </row>
    <row r="1457" spans="1:17" hidden="1" x14ac:dyDescent="0.3">
      <c r="A1457" t="s">
        <v>3088</v>
      </c>
      <c r="B1457" t="s">
        <v>3089</v>
      </c>
      <c r="C1457" t="s">
        <v>3112</v>
      </c>
      <c r="D1457" t="s">
        <v>219</v>
      </c>
      <c r="E1457">
        <v>1003.881754975</v>
      </c>
      <c r="F1457">
        <v>543.95000000000005</v>
      </c>
      <c r="G1457">
        <v>128.14424289921601</v>
      </c>
      <c r="H1457">
        <v>3.0496715669328198</v>
      </c>
      <c r="I1457">
        <v>62.504548148428597</v>
      </c>
      <c r="J1457">
        <v>-0.201769885144224</v>
      </c>
      <c r="K1457">
        <v>527.43817304703703</v>
      </c>
      <c r="L1457">
        <v>421.04320203208999</v>
      </c>
      <c r="M1457">
        <v>46.352752813012799</v>
      </c>
      <c r="N1457">
        <v>0.356819492363465</v>
      </c>
      <c r="O1457">
        <v>11.26941814505</v>
      </c>
      <c r="P1457">
        <v>166.12035225048899</v>
      </c>
      <c r="Q1457">
        <v>0.127684427189135</v>
      </c>
    </row>
    <row r="1458" spans="1:17" hidden="1" x14ac:dyDescent="0.3">
      <c r="A1458" t="s">
        <v>3090</v>
      </c>
      <c r="B1458" t="s">
        <v>3091</v>
      </c>
      <c r="C1458" t="s">
        <v>3112</v>
      </c>
      <c r="D1458" t="s">
        <v>166</v>
      </c>
      <c r="E1458">
        <v>1003.068</v>
      </c>
      <c r="F1458">
        <v>409.75</v>
      </c>
      <c r="G1458">
        <v>55.0516910678014</v>
      </c>
      <c r="H1458">
        <v>17.114329532312802</v>
      </c>
      <c r="I1458">
        <v>74.370844788748997</v>
      </c>
      <c r="J1458">
        <v>2.10696220460976</v>
      </c>
      <c r="K1458">
        <v>422.33126100502801</v>
      </c>
      <c r="M1458">
        <v>42.769011450363699</v>
      </c>
      <c r="N1458">
        <v>1.1532169350971699</v>
      </c>
      <c r="O1458">
        <v>35.4484441732763</v>
      </c>
      <c r="P1458">
        <v>101.054955839057</v>
      </c>
    </row>
    <row r="1459" spans="1:17" hidden="1" x14ac:dyDescent="0.3">
      <c r="A1459" t="s">
        <v>3092</v>
      </c>
      <c r="B1459" t="s">
        <v>3093</v>
      </c>
      <c r="C1459" t="s">
        <v>3112</v>
      </c>
      <c r="D1459" t="s">
        <v>192</v>
      </c>
      <c r="E1459">
        <v>1001.987996</v>
      </c>
      <c r="F1459">
        <v>929.35</v>
      </c>
      <c r="G1459">
        <v>-43.330071542836301</v>
      </c>
      <c r="H1459">
        <v>4.7703224678796197</v>
      </c>
      <c r="I1459">
        <v>-36.464929301671802</v>
      </c>
      <c r="J1459">
        <v>1.8318087088680299</v>
      </c>
      <c r="K1459">
        <v>980.26684359088495</v>
      </c>
      <c r="L1459">
        <v>1082.4427481922501</v>
      </c>
      <c r="M1459">
        <v>47.240982906723701</v>
      </c>
      <c r="N1459">
        <v>0.87608169356662102</v>
      </c>
      <c r="O1459">
        <v>64.093183407758104</v>
      </c>
      <c r="P1459">
        <v>6.85868690352995</v>
      </c>
      <c r="Q1459">
        <v>5.6315598583010003E-2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Price_Filter_25_10_2024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2024-10-29T02:13:50Z</dcterms:created>
  <dcterms:modified xsi:type="dcterms:W3CDTF">2024-11-22T12:50:46Z</dcterms:modified>
</cp:coreProperties>
</file>